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1505" activeTab="0"/>
  </bookViews>
  <sheets>
    <sheet name="jan-des" sheetId="1" r:id="rId1"/>
    <sheet name="jan-nov" sheetId="2" r:id="rId2"/>
    <sheet name="jan-sep" sheetId="3" r:id="rId3"/>
    <sheet name="jan-aug" sheetId="4" r:id="rId4"/>
    <sheet name="jan-jul" sheetId="5" r:id="rId5"/>
    <sheet name="jan-mai" sheetId="6" r:id="rId6"/>
    <sheet name="jan-apr" sheetId="7" r:id="rId7"/>
    <sheet name="jan-mar" sheetId="8" r:id="rId8"/>
    <sheet name="jan-feb" sheetId="9" r:id="rId9"/>
    <sheet name="jan" sheetId="10" r:id="rId10"/>
  </sheets>
  <definedNames>
    <definedName name="_xlnm.Print_Titles" localSheetId="8">'jan-feb'!$1:$6</definedName>
  </definedNames>
  <calcPr fullCalcOnLoad="1"/>
</workbook>
</file>

<file path=xl/sharedStrings.xml><?xml version="1.0" encoding="utf-8"?>
<sst xmlns="http://schemas.openxmlformats.org/spreadsheetml/2006/main" count="554" uniqueCount="90">
  <si>
    <t>Fnr</t>
  </si>
  <si>
    <t>Fylkeskommune</t>
  </si>
  <si>
    <t>Skatt jan</t>
  </si>
  <si>
    <t>Innbyggere</t>
  </si>
  <si>
    <t>Inntektsutjevning i kr pr. innb.</t>
  </si>
  <si>
    <t>Inntektsutjevning totalt</t>
  </si>
  <si>
    <t>prosent av</t>
  </si>
  <si>
    <t>Brutto</t>
  </si>
  <si>
    <t>Finansiering</t>
  </si>
  <si>
    <t>Netto</t>
  </si>
  <si>
    <t>(1000 kr)</t>
  </si>
  <si>
    <t>kr pr. innb.</t>
  </si>
  <si>
    <t>lands-</t>
  </si>
  <si>
    <t>innt.utj.</t>
  </si>
  <si>
    <t>innt.utj</t>
  </si>
  <si>
    <t>gjennomsnitt</t>
  </si>
  <si>
    <t>jan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</si>
  <si>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</si>
  <si>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</si>
  <si>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</si>
  <si>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</si>
  <si>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</si>
  <si>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</si>
  <si>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</si>
  <si>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</si>
  <si>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</si>
  <si>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</si>
  <si>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</si>
  <si>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</si>
  <si>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</si>
  <si>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</si>
  <si>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</si>
  <si>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</si>
  <si>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</si>
  <si>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</si>
  <si>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</si>
  <si>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Hele landet</t>
  </si>
  <si>
    <t>Finansiering av utjevningen:</t>
  </si>
  <si>
    <t>/</t>
  </si>
  <si>
    <t>innb =</t>
  </si>
  <si>
    <t xml:space="preserve"> kroner per innbygger</t>
  </si>
  <si>
    <t>Skatt jan-feb</t>
  </si>
  <si>
    <t>jan-feb</t>
  </si>
  <si>
    <t>feb</t>
  </si>
  <si>
    <t>Skatt jan-mar</t>
  </si>
  <si>
    <t>jan-mar</t>
  </si>
  <si>
    <t>mars</t>
  </si>
  <si>
    <t>Skatt jan-apr</t>
  </si>
  <si>
    <t>jan-apr</t>
  </si>
  <si>
    <t>april</t>
  </si>
  <si>
    <t>Skatt jan-mai</t>
  </si>
  <si>
    <t>jan-mai</t>
  </si>
  <si>
    <t>jan-april</t>
  </si>
  <si>
    <t>mai</t>
  </si>
  <si>
    <t>Skatt jan-juli</t>
  </si>
  <si>
    <t>jan-juli</t>
  </si>
  <si>
    <t>juli</t>
  </si>
  <si>
    <t>Skatt jan-august</t>
  </si>
  <si>
    <t>jan-august</t>
  </si>
  <si>
    <t>august</t>
  </si>
  <si>
    <t>Skatt jan-september</t>
  </si>
  <si>
    <t>jan-september</t>
  </si>
  <si>
    <t>september</t>
  </si>
  <si>
    <t>Skatt jan-november</t>
  </si>
  <si>
    <t>jan-november</t>
  </si>
  <si>
    <t>november</t>
  </si>
  <si>
    <t>Skatt jan-desember</t>
  </si>
  <si>
    <t>jan-desember</t>
  </si>
  <si>
    <t>desember</t>
  </si>
  <si>
    <t>Beregninger av skatt og netto inntektsutjevning for fylkeskommunene, januar 2013</t>
  </si>
  <si>
    <t>pr. 1.1.13</t>
  </si>
  <si>
    <t>Skatt jan 2013</t>
  </si>
  <si>
    <t>Beregninger av skatt og netto inntektsutjevning for fylkeskommunene, januar-februar 2013</t>
  </si>
  <si>
    <t>Skatt jan-feb 2013</t>
  </si>
  <si>
    <t>Beregninger av skatt og netto inntektsutjevning for fylkeskommunene, januar-mars 2013</t>
  </si>
  <si>
    <t>Skatt jan-mar 2013</t>
  </si>
  <si>
    <t>Beregninger av skatt og netto inntektsutjevning for fylkeskommunene, januar-april 2013</t>
  </si>
  <si>
    <t>Skatt jan-apr 2013</t>
  </si>
  <si>
    <t>Skatt jan-mai 2013</t>
  </si>
  <si>
    <t>Beregninger av skatt og netto inntektsutjevning for fylkeskommunene, januar-mai 2013</t>
  </si>
  <si>
    <t>Skatt jan-juli 2013</t>
  </si>
  <si>
    <t>Beregninger av skatt og netto inntektsutjevning for fylkeskommunene, januar-juli 2013</t>
  </si>
  <si>
    <t>Beregninger av skatt og netto inntektsutjevning for fylkeskommunene, januar-august 2013</t>
  </si>
  <si>
    <t>Skatt jan-august 2013</t>
  </si>
  <si>
    <t>Skatt jan-september 2013</t>
  </si>
  <si>
    <t>Beregninger av skatt og netto inntektsutjevning for fylkeskommunene, januar-september 2013</t>
  </si>
  <si>
    <t>Skatt jan-november 2013</t>
  </si>
  <si>
    <t>Beregninger av skatt og netto inntektsutjevning for fylkeskommunene, januar-november 2013</t>
  </si>
  <si>
    <t>Beregninger av skatt og netto inntektsutjevning for fylkeskommunene, januar-desember 2013</t>
  </si>
  <si>
    <t>Skatt jan-desember 2013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</si>
</sst>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_ * #,##0.0_ ;_ * \-#,##0.0_ ;_ * &quot;-&quot;?_ ;_ @_ "/>
    <numFmt numFmtId="171" formatCode="#,##0.0"/>
    <numFmt numFmtId="172" formatCode="_ * #,##0.00000000_ ;_ * \-#,##0.00000000_ ;_ * &quot;-&quot;??_ ;_ @_ "/>
    <numFmt numFmtId="173" formatCode="_(* #,##0_);_(* \(#,##0\);_(* &quot;-&quot;??_);_(@_)"/>
    <numFmt numFmtId="174" formatCode="0.000E+00"/>
    <numFmt numFmtId="175" formatCode="0.0E+00"/>
    <numFmt numFmtId="176" formatCode="0E+00"/>
    <numFmt numFmtId="177" formatCode="[$-414]d\.\ mmmm\ yyyy"/>
    <numFmt numFmtId="178" formatCode="0.0"/>
    <numFmt numFmtId="179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 Rmn"/>
      <family val="0"/>
    </font>
    <font>
      <sz val="10"/>
      <name val="MS Sans Serif"/>
      <family val="2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5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6" borderId="12" xfId="0" applyFont="1" applyFill="1" applyBorder="1" applyAlignment="1">
      <alignment horizontal="center"/>
    </xf>
    <xf numFmtId="0" fontId="23" fillId="6" borderId="13" xfId="0" applyFont="1" applyFill="1" applyBorder="1" applyAlignment="1">
      <alignment horizontal="center"/>
    </xf>
    <xf numFmtId="0" fontId="23" fillId="6" borderId="14" xfId="0" applyFont="1" applyFill="1" applyBorder="1" applyAlignment="1">
      <alignment/>
    </xf>
    <xf numFmtId="0" fontId="23" fillId="6" borderId="14" xfId="0" applyFont="1" applyFill="1" applyBorder="1" applyAlignment="1">
      <alignment horizontal="center"/>
    </xf>
    <xf numFmtId="0" fontId="24" fillId="34" borderId="15" xfId="44" applyFont="1" applyFill="1" applyBorder="1" applyAlignment="1">
      <alignment horizontal="center"/>
      <protection/>
    </xf>
    <xf numFmtId="0" fontId="23" fillId="0" borderId="0" xfId="44" applyFont="1" applyBorder="1" applyAlignment="1">
      <alignment/>
      <protection/>
    </xf>
    <xf numFmtId="0" fontId="24" fillId="0" borderId="0" xfId="44" applyFont="1" applyBorder="1" applyAlignment="1">
      <alignment horizontal="right"/>
      <protection/>
    </xf>
    <xf numFmtId="0" fontId="23" fillId="0" borderId="0" xfId="44" applyFont="1">
      <alignment/>
      <protection/>
    </xf>
    <xf numFmtId="164" fontId="23" fillId="0" borderId="0" xfId="45" applyNumberFormat="1" applyFont="1" applyAlignment="1">
      <alignment horizontal="left"/>
      <protection/>
    </xf>
    <xf numFmtId="3" fontId="23" fillId="0" borderId="0" xfId="45" applyNumberFormat="1" applyFont="1">
      <alignment/>
      <protection/>
    </xf>
    <xf numFmtId="3" fontId="23" fillId="0" borderId="0" xfId="0" applyNumberFormat="1" applyFont="1" applyBorder="1" applyAlignment="1">
      <alignment/>
    </xf>
    <xf numFmtId="166" fontId="23" fillId="0" borderId="0" xfId="55" applyNumberFormat="1" applyFont="1" applyAlignment="1">
      <alignment/>
    </xf>
    <xf numFmtId="167" fontId="23" fillId="0" borderId="0" xfId="51" applyNumberFormat="1" applyFont="1" applyAlignment="1">
      <alignment/>
    </xf>
    <xf numFmtId="3" fontId="23" fillId="0" borderId="0" xfId="58" applyNumberFormat="1" applyFont="1" applyAlignment="1">
      <alignment/>
    </xf>
    <xf numFmtId="166" fontId="23" fillId="0" borderId="0" xfId="55" applyNumberFormat="1" applyFont="1" applyAlignment="1">
      <alignment horizontal="left"/>
    </xf>
    <xf numFmtId="0" fontId="23" fillId="0" borderId="0" xfId="45" applyFont="1">
      <alignment/>
      <protection/>
    </xf>
    <xf numFmtId="168" fontId="23" fillId="0" borderId="0" xfId="44" applyNumberFormat="1" applyFont="1" applyBorder="1">
      <alignment/>
      <protection/>
    </xf>
    <xf numFmtId="0" fontId="23" fillId="0" borderId="0" xfId="44" applyFont="1" applyBorder="1">
      <alignment/>
      <protection/>
    </xf>
    <xf numFmtId="3" fontId="23" fillId="0" borderId="0" xfId="55" applyNumberFormat="1" applyFont="1" applyAlignment="1">
      <alignment/>
    </xf>
    <xf numFmtId="3" fontId="23" fillId="0" borderId="0" xfId="44" applyNumberFormat="1" applyFont="1">
      <alignment/>
      <protection/>
    </xf>
    <xf numFmtId="169" fontId="23" fillId="0" borderId="0" xfId="55" applyNumberFormat="1" applyFont="1" applyAlignment="1">
      <alignment/>
    </xf>
    <xf numFmtId="0" fontId="25" fillId="0" borderId="16" xfId="44" applyFont="1" applyBorder="1">
      <alignment/>
      <protection/>
    </xf>
    <xf numFmtId="0" fontId="23" fillId="0" borderId="16" xfId="44" applyFont="1" applyBorder="1">
      <alignment/>
      <protection/>
    </xf>
    <xf numFmtId="3" fontId="23" fillId="0" borderId="16" xfId="55" applyNumberFormat="1" applyFont="1" applyBorder="1" applyAlignment="1">
      <alignment horizontal="right"/>
    </xf>
    <xf numFmtId="3" fontId="23" fillId="0" borderId="16" xfId="58" applyNumberFormat="1" applyFont="1" applyBorder="1" applyAlignment="1">
      <alignment/>
    </xf>
    <xf numFmtId="166" fontId="23" fillId="0" borderId="16" xfId="55" applyNumberFormat="1" applyFont="1" applyBorder="1" applyAlignment="1">
      <alignment/>
    </xf>
    <xf numFmtId="167" fontId="23" fillId="0" borderId="16" xfId="55" applyNumberFormat="1" applyFont="1" applyBorder="1" applyAlignment="1">
      <alignment/>
    </xf>
    <xf numFmtId="169" fontId="23" fillId="0" borderId="16" xfId="55" applyNumberFormat="1" applyFont="1" applyBorder="1" applyAlignment="1">
      <alignment/>
    </xf>
    <xf numFmtId="166" fontId="23" fillId="0" borderId="16" xfId="55" applyNumberFormat="1" applyFont="1" applyBorder="1" applyAlignment="1">
      <alignment horizontal="left"/>
    </xf>
    <xf numFmtId="0" fontId="23" fillId="35" borderId="0" xfId="44" applyFont="1" applyFill="1" applyBorder="1">
      <alignment/>
      <protection/>
    </xf>
    <xf numFmtId="4" fontId="23" fillId="35" borderId="0" xfId="55" applyNumberFormat="1" applyFont="1" applyFill="1" applyAlignment="1">
      <alignment/>
    </xf>
    <xf numFmtId="169" fontId="23" fillId="35" borderId="0" xfId="55" applyNumberFormat="1" applyFont="1" applyFill="1" applyAlignment="1">
      <alignment/>
    </xf>
    <xf numFmtId="3" fontId="23" fillId="35" borderId="0" xfId="55" applyNumberFormat="1" applyFont="1" applyFill="1" applyAlignment="1">
      <alignment/>
    </xf>
    <xf numFmtId="166" fontId="23" fillId="35" borderId="0" xfId="55" applyNumberFormat="1" applyFont="1" applyFill="1" applyAlignment="1">
      <alignment/>
    </xf>
    <xf numFmtId="0" fontId="23" fillId="35" borderId="0" xfId="44" applyFont="1" applyFill="1">
      <alignment/>
      <protection/>
    </xf>
    <xf numFmtId="4" fontId="23" fillId="35" borderId="0" xfId="55" applyNumberFormat="1" applyFont="1" applyFill="1" applyAlignment="1">
      <alignment horizontal="left"/>
    </xf>
    <xf numFmtId="165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3" fillId="2" borderId="12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26" fillId="2" borderId="2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4" fillId="34" borderId="15" xfId="44" applyFont="1" applyFill="1" applyBorder="1" applyAlignment="1">
      <alignment horizontal="center"/>
      <protection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6" fillId="0" borderId="0" xfId="39" applyNumberFormat="1" applyFont="1" applyAlignment="1">
      <alignment/>
    </xf>
    <xf numFmtId="166" fontId="23" fillId="0" borderId="16" xfId="55" applyNumberFormat="1" applyFont="1" applyBorder="1" applyAlignment="1">
      <alignment horizontal="right"/>
    </xf>
    <xf numFmtId="179" fontId="23" fillId="0" borderId="16" xfId="55" applyNumberFormat="1" applyFont="1" applyBorder="1" applyAlignment="1">
      <alignment horizontal="right"/>
    </xf>
    <xf numFmtId="0" fontId="25" fillId="33" borderId="21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left" vertical="center"/>
    </xf>
    <xf numFmtId="0" fontId="23" fillId="6" borderId="13" xfId="0" applyFont="1" applyFill="1" applyBorder="1" applyAlignment="1">
      <alignment horizontal="left" vertical="center"/>
    </xf>
    <xf numFmtId="0" fontId="23" fillId="6" borderId="14" xfId="0" applyFont="1" applyFill="1" applyBorder="1" applyAlignment="1">
      <alignment horizontal="left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166" fontId="6" fillId="0" borderId="0" xfId="39" applyNumberFormat="1" applyFont="1" applyAlignment="1">
      <alignment/>
    </xf>
  </cellXfs>
  <cellStyles count="55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mma 2" xfId="39"/>
    <cellStyle name="Kontrollcelle" xfId="40"/>
    <cellStyle name="Merknad" xfId="41"/>
    <cellStyle name="Normal 2" xfId="42"/>
    <cellStyle name="Normal 3" xfId="43"/>
    <cellStyle name="Normal_innutj" xfId="44"/>
    <cellStyle name="Normal_TABELL1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Prosent 2" xfId="52"/>
    <cellStyle name="Tittel" xfId="53"/>
    <cellStyle name="Totalt" xfId="54"/>
    <cellStyle name="Comma" xfId="55"/>
    <cellStyle name="Comma [0]" xfId="56"/>
    <cellStyle name="Tusenskille 2" xfId="57"/>
    <cellStyle name="Tusenskille_innutj" xfId="58"/>
    <cellStyle name="Utdata" xfId="59"/>
    <cellStyle name="Uthevingsfarge1" xfId="60"/>
    <cellStyle name="Uthevingsfarge2" xfId="61"/>
    <cellStyle name="Uthevingsfarge3" xfId="62"/>
    <cellStyle name="Uthevingsfarge4" xfId="63"/>
    <cellStyle name="Uthevingsfarge5" xfId="64"/>
    <cellStyle name="Uthevingsfarge6" xfId="65"/>
    <cellStyle name="Currency" xfId="66"/>
    <cellStyle name="Currency [0]" xfId="67"/>
    <cellStyle name="Varselteks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S12" sqref="S12"/>
    </sheetView>
  </sheetViews>
  <sheetFormatPr defaultColWidth="11.421875" defaultRowHeight="15"/>
  <cols>
    <col min="3" max="3" width="14.8515625" style="0" customWidth="1"/>
    <col min="4" max="4" width="13.140625" style="0" customWidth="1"/>
    <col min="10" max="10" width="17.8515625" style="0" customWidth="1"/>
    <col min="11" max="11" width="15.7109375" style="0" customWidth="1"/>
  </cols>
  <sheetData>
    <row r="1" spans="1:13" ht="15">
      <c r="A1" s="1"/>
      <c r="B1" s="2"/>
      <c r="C1" s="54" t="s">
        <v>88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5">
      <c r="A2" s="57" t="s">
        <v>0</v>
      </c>
      <c r="B2" s="57" t="s">
        <v>1</v>
      </c>
      <c r="C2" s="4" t="s">
        <v>66</v>
      </c>
      <c r="D2" s="4" t="s">
        <v>3</v>
      </c>
      <c r="E2" s="60" t="s">
        <v>89</v>
      </c>
      <c r="F2" s="61"/>
      <c r="G2" s="60" t="s">
        <v>4</v>
      </c>
      <c r="H2" s="62"/>
      <c r="I2" s="61"/>
      <c r="J2" s="60" t="s">
        <v>5</v>
      </c>
      <c r="K2" s="61"/>
      <c r="L2" s="4"/>
      <c r="M2" s="4"/>
    </row>
    <row r="3" spans="1:13" ht="1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5">
      <c r="A5" s="59"/>
      <c r="B5" s="59"/>
      <c r="C5" s="6"/>
      <c r="D5" s="6"/>
      <c r="E5" s="7"/>
      <c r="F5" s="7" t="s">
        <v>15</v>
      </c>
      <c r="G5" s="6"/>
      <c r="H5" s="6"/>
      <c r="I5" s="7" t="s">
        <v>67</v>
      </c>
      <c r="J5" s="7" t="s">
        <v>67</v>
      </c>
      <c r="K5" s="7" t="s">
        <v>67</v>
      </c>
      <c r="L5" s="7" t="s">
        <v>64</v>
      </c>
      <c r="M5" s="7" t="s">
        <v>68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3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</row>
    <row r="8" spans="1:16" ht="15">
      <c r="A8" s="12">
        <v>1</v>
      </c>
      <c r="B8" s="13" t="s">
        <v>17</v>
      </c>
      <c r="C8" s="14">
        <v>1245936</v>
      </c>
      <c r="D8" s="14">
        <v>282000</v>
      </c>
      <c r="E8" s="15">
        <f>C8*1000/D8</f>
        <v>4418.212765957447</v>
      </c>
      <c r="F8" s="16">
        <f>E8/E$28</f>
        <v>0.8279956217398752</v>
      </c>
      <c r="G8" s="17">
        <f>IF(E8&lt;E$28*1.2,(E$28*1.2-E8)*0.9,0)</f>
        <v>1786.5251999890063</v>
      </c>
      <c r="H8" s="17">
        <f>H30</f>
        <v>-984.7966355054116</v>
      </c>
      <c r="I8" s="17">
        <f>G8+H8</f>
        <v>801.7285644835947</v>
      </c>
      <c r="J8" s="15">
        <f>(G8*D8)</f>
        <v>503800106.39689976</v>
      </c>
      <c r="K8" s="18">
        <f>I8*D8</f>
        <v>226087455.1843737</v>
      </c>
      <c r="L8" s="41">
        <f>'jan-nov'!K8</f>
        <v>224906969.61462277</v>
      </c>
      <c r="M8" s="41">
        <f>K8-L8</f>
        <v>1180485.5697509348</v>
      </c>
      <c r="P8" s="63"/>
    </row>
    <row r="9" spans="1:16" ht="15">
      <c r="A9" s="12">
        <v>2</v>
      </c>
      <c r="B9" s="13" t="s">
        <v>18</v>
      </c>
      <c r="C9" s="14">
        <v>3495622</v>
      </c>
      <c r="D9" s="14">
        <v>566399</v>
      </c>
      <c r="E9" s="15">
        <f aca="true" t="shared" si="0" ref="E9:E26">C9*1000/D9</f>
        <v>6171.659907591645</v>
      </c>
      <c r="F9" s="16">
        <f aca="true" t="shared" si="1" ref="F9:F25">E9/E$28</f>
        <v>1.15660056521656</v>
      </c>
      <c r="G9" s="17">
        <f aca="true" t="shared" si="2" ref="G9:G26">IF(E9&lt;E$28*1.2,(E$28*1.2-E9)*0.9,0)</f>
        <v>208.42277251822853</v>
      </c>
      <c r="H9" s="17">
        <f>H8</f>
        <v>-984.7966355054116</v>
      </c>
      <c r="I9" s="17">
        <f aca="true" t="shared" si="3" ref="I9:I26">G9+H9</f>
        <v>-776.3738629871831</v>
      </c>
      <c r="J9" s="15">
        <f aca="true" t="shared" si="4" ref="J9:J26">(G9*D9)</f>
        <v>118050449.93155211</v>
      </c>
      <c r="K9" s="18">
        <f aca="true" t="shared" si="5" ref="K9:K26">I9*D9</f>
        <v>-439737379.6220775</v>
      </c>
      <c r="L9" s="41">
        <f>'jan-nov'!K9</f>
        <v>-430116948.06116045</v>
      </c>
      <c r="M9" s="41">
        <f aca="true" t="shared" si="6" ref="M9:M28">K9-L9</f>
        <v>-9620431.56091708</v>
      </c>
      <c r="P9" s="63"/>
    </row>
    <row r="10" spans="1:16" ht="15">
      <c r="A10" s="12">
        <v>3</v>
      </c>
      <c r="B10" s="19" t="s">
        <v>19</v>
      </c>
      <c r="C10" s="14">
        <v>4131848</v>
      </c>
      <c r="D10" s="14">
        <v>623966</v>
      </c>
      <c r="E10" s="15">
        <f t="shared" si="0"/>
        <v>6621.912091363953</v>
      </c>
      <c r="F10" s="16">
        <f t="shared" si="1"/>
        <v>1.2409801224245751</v>
      </c>
      <c r="G10" s="17">
        <f t="shared" si="2"/>
        <v>0</v>
      </c>
      <c r="H10" s="17">
        <f aca="true" t="shared" si="7" ref="H10:H26">H9</f>
        <v>-984.7966355054116</v>
      </c>
      <c r="I10" s="17">
        <f t="shared" si="3"/>
        <v>-984.7966355054116</v>
      </c>
      <c r="J10" s="15">
        <f t="shared" si="4"/>
        <v>0</v>
      </c>
      <c r="K10" s="18">
        <f t="shared" si="5"/>
        <v>-614479617.4697696</v>
      </c>
      <c r="L10" s="41">
        <f>'jan-nov'!K10</f>
        <v>-609341388.1615121</v>
      </c>
      <c r="M10" s="41">
        <f t="shared" si="6"/>
        <v>-5138229.308257461</v>
      </c>
      <c r="P10" s="63"/>
    </row>
    <row r="11" spans="1:16" ht="15">
      <c r="A11" s="12">
        <v>4</v>
      </c>
      <c r="B11" s="19" t="s">
        <v>20</v>
      </c>
      <c r="C11" s="14">
        <v>812864</v>
      </c>
      <c r="D11" s="14">
        <v>193719</v>
      </c>
      <c r="E11" s="15">
        <f t="shared" si="0"/>
        <v>4196.0984725297985</v>
      </c>
      <c r="F11" s="16">
        <f t="shared" si="1"/>
        <v>0.7863702695384212</v>
      </c>
      <c r="G11" s="17">
        <f t="shared" si="2"/>
        <v>1986.42806407389</v>
      </c>
      <c r="H11" s="17">
        <f t="shared" si="7"/>
        <v>-984.7966355054116</v>
      </c>
      <c r="I11" s="17">
        <f t="shared" si="3"/>
        <v>1001.6314285684784</v>
      </c>
      <c r="J11" s="15">
        <f t="shared" si="4"/>
        <v>384808858.1443299</v>
      </c>
      <c r="K11" s="18">
        <f t="shared" si="5"/>
        <v>194035038.71085706</v>
      </c>
      <c r="L11" s="41">
        <f>'jan-nov'!K11</f>
        <v>192972889.1162238</v>
      </c>
      <c r="M11" s="41">
        <f t="shared" si="6"/>
        <v>1062149.5946332514</v>
      </c>
      <c r="P11" s="63"/>
    </row>
    <row r="12" spans="1:16" ht="15">
      <c r="A12" s="12">
        <v>5</v>
      </c>
      <c r="B12" s="19" t="s">
        <v>21</v>
      </c>
      <c r="C12" s="14">
        <v>811492</v>
      </c>
      <c r="D12" s="14">
        <v>187254</v>
      </c>
      <c r="E12" s="15">
        <f t="shared" si="0"/>
        <v>4333.643073045168</v>
      </c>
      <c r="F12" s="16">
        <f t="shared" si="1"/>
        <v>0.8121468296665767</v>
      </c>
      <c r="G12" s="17">
        <f t="shared" si="2"/>
        <v>1862.6379236100572</v>
      </c>
      <c r="H12" s="17">
        <f t="shared" si="7"/>
        <v>-984.7966355054116</v>
      </c>
      <c r="I12" s="17">
        <f t="shared" si="3"/>
        <v>877.8412881046456</v>
      </c>
      <c r="J12" s="15">
        <f t="shared" si="4"/>
        <v>348786401.7476776</v>
      </c>
      <c r="K12" s="18">
        <f t="shared" si="5"/>
        <v>164379292.5627473</v>
      </c>
      <c r="L12" s="41">
        <f>'jan-nov'!K12</f>
        <v>163156124.22771844</v>
      </c>
      <c r="M12" s="41">
        <f t="shared" si="6"/>
        <v>1223168.335028857</v>
      </c>
      <c r="P12" s="63"/>
    </row>
    <row r="13" spans="1:16" ht="15">
      <c r="A13" s="12">
        <v>6</v>
      </c>
      <c r="B13" s="19" t="s">
        <v>22</v>
      </c>
      <c r="C13" s="14">
        <v>1412526</v>
      </c>
      <c r="D13" s="14">
        <v>269003</v>
      </c>
      <c r="E13" s="15">
        <f t="shared" si="0"/>
        <v>5250.967461329427</v>
      </c>
      <c r="F13" s="16">
        <f t="shared" si="1"/>
        <v>0.9840581018141913</v>
      </c>
      <c r="G13" s="17">
        <f t="shared" si="2"/>
        <v>1037.0459741542243</v>
      </c>
      <c r="H13" s="17">
        <f t="shared" si="7"/>
        <v>-984.7966355054116</v>
      </c>
      <c r="I13" s="17">
        <f t="shared" si="3"/>
        <v>52.24933864881268</v>
      </c>
      <c r="J13" s="15">
        <f t="shared" si="4"/>
        <v>278968478.1854088</v>
      </c>
      <c r="K13" s="18">
        <f t="shared" si="5"/>
        <v>14055228.844546558</v>
      </c>
      <c r="L13" s="41">
        <f>'jan-nov'!K13</f>
        <v>14413174.66398017</v>
      </c>
      <c r="M13" s="41">
        <f t="shared" si="6"/>
        <v>-357945.8194336109</v>
      </c>
      <c r="P13" s="63"/>
    </row>
    <row r="14" spans="1:16" ht="15">
      <c r="A14" s="12">
        <v>7</v>
      </c>
      <c r="B14" s="19" t="s">
        <v>23</v>
      </c>
      <c r="C14" s="14">
        <v>1152517</v>
      </c>
      <c r="D14" s="14">
        <v>238748</v>
      </c>
      <c r="E14" s="15">
        <f t="shared" si="0"/>
        <v>4827.336773501767</v>
      </c>
      <c r="F14" s="16">
        <f t="shared" si="1"/>
        <v>0.9046675488153381</v>
      </c>
      <c r="G14" s="17">
        <f t="shared" si="2"/>
        <v>1418.3135931991183</v>
      </c>
      <c r="H14" s="17">
        <f t="shared" si="7"/>
        <v>-984.7966355054116</v>
      </c>
      <c r="I14" s="17">
        <f t="shared" si="3"/>
        <v>433.5169576937067</v>
      </c>
      <c r="J14" s="15">
        <f t="shared" si="4"/>
        <v>338619533.74910307</v>
      </c>
      <c r="K14" s="18">
        <f t="shared" si="5"/>
        <v>103501306.61545709</v>
      </c>
      <c r="L14" s="41">
        <f>'jan-nov'!K14</f>
        <v>103759229.46649644</v>
      </c>
      <c r="M14" s="41">
        <f t="shared" si="6"/>
        <v>-257922.85103935003</v>
      </c>
      <c r="P14" s="63"/>
    </row>
    <row r="15" spans="1:16" ht="15">
      <c r="A15" s="12">
        <v>8</v>
      </c>
      <c r="B15" s="19" t="s">
        <v>24</v>
      </c>
      <c r="C15" s="14">
        <v>800108</v>
      </c>
      <c r="D15" s="14">
        <v>170902</v>
      </c>
      <c r="E15" s="15">
        <f t="shared" si="0"/>
        <v>4681.6772185228965</v>
      </c>
      <c r="F15" s="16">
        <f t="shared" si="1"/>
        <v>0.8773702048041228</v>
      </c>
      <c r="G15" s="17">
        <f t="shared" si="2"/>
        <v>1549.4071926801018</v>
      </c>
      <c r="H15" s="17">
        <f t="shared" si="7"/>
        <v>-984.7966355054116</v>
      </c>
      <c r="I15" s="17">
        <f t="shared" si="3"/>
        <v>564.6105571746903</v>
      </c>
      <c r="J15" s="15">
        <f t="shared" si="4"/>
        <v>264796788.04341477</v>
      </c>
      <c r="K15" s="18">
        <f t="shared" si="5"/>
        <v>96493073.44226891</v>
      </c>
      <c r="L15" s="41">
        <f>'jan-nov'!K15</f>
        <v>95100626.92580947</v>
      </c>
      <c r="M15" s="41">
        <f t="shared" si="6"/>
        <v>1392446.5164594352</v>
      </c>
      <c r="P15" s="63"/>
    </row>
    <row r="16" spans="1:16" ht="15">
      <c r="A16" s="12">
        <v>9</v>
      </c>
      <c r="B16" s="19" t="s">
        <v>25</v>
      </c>
      <c r="C16" s="14">
        <v>522051</v>
      </c>
      <c r="D16" s="14">
        <v>112772</v>
      </c>
      <c r="E16" s="15">
        <f t="shared" si="0"/>
        <v>4629.260809420778</v>
      </c>
      <c r="F16" s="16">
        <f t="shared" si="1"/>
        <v>0.867547102218778</v>
      </c>
      <c r="G16" s="17">
        <f t="shared" si="2"/>
        <v>1596.5819608720085</v>
      </c>
      <c r="H16" s="17">
        <f t="shared" si="7"/>
        <v>-984.7966355054116</v>
      </c>
      <c r="I16" s="17">
        <f t="shared" si="3"/>
        <v>611.7853253665969</v>
      </c>
      <c r="J16" s="15">
        <f t="shared" si="4"/>
        <v>180049740.89145815</v>
      </c>
      <c r="K16" s="18">
        <f t="shared" si="5"/>
        <v>68992254.71224187</v>
      </c>
      <c r="L16" s="41">
        <f>'jan-nov'!K16</f>
        <v>68322523.29567467</v>
      </c>
      <c r="M16" s="41">
        <f t="shared" si="6"/>
        <v>669731.4165672064</v>
      </c>
      <c r="P16" s="63"/>
    </row>
    <row r="17" spans="1:16" ht="15">
      <c r="A17" s="12">
        <v>10</v>
      </c>
      <c r="B17" s="19" t="s">
        <v>26</v>
      </c>
      <c r="C17" s="14">
        <v>840050</v>
      </c>
      <c r="D17" s="14">
        <v>176353</v>
      </c>
      <c r="E17" s="15">
        <f t="shared" si="0"/>
        <v>4763.457383770052</v>
      </c>
      <c r="F17" s="16">
        <f t="shared" si="1"/>
        <v>0.8926962251559594</v>
      </c>
      <c r="G17" s="17">
        <f t="shared" si="2"/>
        <v>1475.805043957662</v>
      </c>
      <c r="H17" s="17">
        <f t="shared" si="7"/>
        <v>-984.7966355054116</v>
      </c>
      <c r="I17" s="17">
        <f t="shared" si="3"/>
        <v>491.0084084522505</v>
      </c>
      <c r="J17" s="15">
        <f t="shared" si="4"/>
        <v>260262646.9170656</v>
      </c>
      <c r="K17" s="18">
        <f t="shared" si="5"/>
        <v>86590805.85577972</v>
      </c>
      <c r="L17" s="41">
        <f>'jan-nov'!K17</f>
        <v>85600675.6044241</v>
      </c>
      <c r="M17" s="41">
        <f t="shared" si="6"/>
        <v>990130.2513556182</v>
      </c>
      <c r="P17" s="63"/>
    </row>
    <row r="18" spans="1:16" ht="15">
      <c r="A18" s="12">
        <v>11</v>
      </c>
      <c r="B18" s="19" t="s">
        <v>27</v>
      </c>
      <c r="C18" s="14">
        <v>2875351</v>
      </c>
      <c r="D18" s="14">
        <v>452159</v>
      </c>
      <c r="E18" s="15">
        <f t="shared" si="0"/>
        <v>6359.159056880434</v>
      </c>
      <c r="F18" s="16">
        <f t="shared" si="1"/>
        <v>1.1917388627397727</v>
      </c>
      <c r="G18" s="17">
        <f t="shared" si="2"/>
        <v>39.67353815831812</v>
      </c>
      <c r="H18" s="17">
        <f t="shared" si="7"/>
        <v>-984.7966355054116</v>
      </c>
      <c r="I18" s="17">
        <f t="shared" si="3"/>
        <v>-945.1230973470934</v>
      </c>
      <c r="J18" s="15">
        <f t="shared" si="4"/>
        <v>17938747.34012696</v>
      </c>
      <c r="K18" s="18">
        <f t="shared" si="5"/>
        <v>-427345914.57336444</v>
      </c>
      <c r="L18" s="41">
        <f>'jan-nov'!K18</f>
        <v>-427685712.77312684</v>
      </c>
      <c r="M18" s="41">
        <f t="shared" si="6"/>
        <v>339798.19976240396</v>
      </c>
      <c r="P18" s="63"/>
    </row>
    <row r="19" spans="1:16" ht="15">
      <c r="A19" s="12">
        <v>12</v>
      </c>
      <c r="B19" s="19" t="s">
        <v>28</v>
      </c>
      <c r="C19" s="14">
        <v>2771766</v>
      </c>
      <c r="D19" s="14">
        <v>498135</v>
      </c>
      <c r="E19" s="15">
        <f t="shared" si="0"/>
        <v>5564.2867897256765</v>
      </c>
      <c r="F19" s="16">
        <f t="shared" si="1"/>
        <v>1.0427757430553444</v>
      </c>
      <c r="G19" s="17">
        <f t="shared" si="2"/>
        <v>755.0585785975999</v>
      </c>
      <c r="H19" s="17">
        <f t="shared" si="7"/>
        <v>-984.7966355054116</v>
      </c>
      <c r="I19" s="17">
        <f t="shared" si="3"/>
        <v>-229.7380569078117</v>
      </c>
      <c r="J19" s="15">
        <f t="shared" si="4"/>
        <v>376121105.0497154</v>
      </c>
      <c r="K19" s="18">
        <f t="shared" si="5"/>
        <v>-114440566.97777279</v>
      </c>
      <c r="L19" s="41">
        <f>'jan-nov'!K19</f>
        <v>-113214521.38659537</v>
      </c>
      <c r="M19" s="41">
        <f t="shared" si="6"/>
        <v>-1226045.5911774188</v>
      </c>
      <c r="P19" s="63"/>
    </row>
    <row r="20" spans="1:16" ht="15">
      <c r="A20" s="12">
        <v>14</v>
      </c>
      <c r="B20" s="19" t="s">
        <v>29</v>
      </c>
      <c r="C20" s="14">
        <v>534297</v>
      </c>
      <c r="D20" s="14">
        <v>108700</v>
      </c>
      <c r="E20" s="15">
        <f t="shared" si="0"/>
        <v>4915.3357865685375</v>
      </c>
      <c r="F20" s="16">
        <f t="shared" si="1"/>
        <v>0.9211590129879391</v>
      </c>
      <c r="G20" s="17">
        <f>IF(E20&lt;E$28*1.2,(E$28*1.2-E20)*0.9,0)</f>
        <v>1339.114481439025</v>
      </c>
      <c r="H20" s="17">
        <f t="shared" si="7"/>
        <v>-984.7966355054116</v>
      </c>
      <c r="I20" s="17">
        <f t="shared" si="3"/>
        <v>354.3178459336134</v>
      </c>
      <c r="J20" s="15">
        <f t="shared" si="4"/>
        <v>145561744.13242203</v>
      </c>
      <c r="K20" s="18">
        <f t="shared" si="5"/>
        <v>38514349.85298377</v>
      </c>
      <c r="L20" s="41">
        <f>'jan-nov'!K20</f>
        <v>37751878.713154286</v>
      </c>
      <c r="M20" s="41">
        <f t="shared" si="6"/>
        <v>762471.1398294866</v>
      </c>
      <c r="P20" s="63"/>
    </row>
    <row r="21" spans="1:16" ht="15">
      <c r="A21" s="12">
        <v>15</v>
      </c>
      <c r="B21" s="19" t="s">
        <v>30</v>
      </c>
      <c r="C21" s="14">
        <v>1287422</v>
      </c>
      <c r="D21" s="14">
        <v>259404</v>
      </c>
      <c r="E21" s="15">
        <f t="shared" si="0"/>
        <v>4962.999799540485</v>
      </c>
      <c r="F21" s="16">
        <f t="shared" si="1"/>
        <v>0.9300914922835062</v>
      </c>
      <c r="G21" s="17">
        <f t="shared" si="2"/>
        <v>1296.2168697642726</v>
      </c>
      <c r="H21" s="17">
        <f t="shared" si="7"/>
        <v>-984.7966355054116</v>
      </c>
      <c r="I21" s="17">
        <f t="shared" si="3"/>
        <v>311.420234258861</v>
      </c>
      <c r="J21" s="15">
        <f t="shared" si="4"/>
        <v>336243840.88433135</v>
      </c>
      <c r="K21" s="18">
        <f t="shared" si="5"/>
        <v>80783654.44768558</v>
      </c>
      <c r="L21" s="41">
        <f>'jan-nov'!K21</f>
        <v>79530977.6238002</v>
      </c>
      <c r="M21" s="41">
        <f t="shared" si="6"/>
        <v>1252676.8238853812</v>
      </c>
      <c r="P21" s="63"/>
    </row>
    <row r="22" spans="1:16" ht="15">
      <c r="A22" s="12">
        <v>16</v>
      </c>
      <c r="B22" s="19" t="s">
        <v>31</v>
      </c>
      <c r="C22" s="14">
        <v>1502561</v>
      </c>
      <c r="D22" s="14">
        <v>302755</v>
      </c>
      <c r="E22" s="15">
        <f t="shared" si="0"/>
        <v>4962.960149295635</v>
      </c>
      <c r="F22" s="16">
        <f t="shared" si="1"/>
        <v>0.9300840616252569</v>
      </c>
      <c r="G22" s="17">
        <f t="shared" si="2"/>
        <v>1296.252554984637</v>
      </c>
      <c r="H22" s="17">
        <f t="shared" si="7"/>
        <v>-984.7966355054116</v>
      </c>
      <c r="I22" s="17">
        <f t="shared" si="3"/>
        <v>311.4559194792255</v>
      </c>
      <c r="J22" s="15">
        <f t="shared" si="4"/>
        <v>392446942.2843738</v>
      </c>
      <c r="K22" s="18">
        <f t="shared" si="5"/>
        <v>94294836.90193291</v>
      </c>
      <c r="L22" s="41">
        <f>'jan-nov'!K22</f>
        <v>91720542.43147203</v>
      </c>
      <c r="M22" s="41">
        <f t="shared" si="6"/>
        <v>2574294.470460877</v>
      </c>
      <c r="P22" s="63"/>
    </row>
    <row r="23" spans="1:16" ht="15">
      <c r="A23" s="12">
        <v>17</v>
      </c>
      <c r="B23" s="19" t="s">
        <v>32</v>
      </c>
      <c r="C23" s="14">
        <v>569671</v>
      </c>
      <c r="D23" s="14">
        <v>134443</v>
      </c>
      <c r="E23" s="15">
        <f t="shared" si="0"/>
        <v>4237.267838414793</v>
      </c>
      <c r="F23" s="16">
        <f t="shared" si="1"/>
        <v>0.7940856188229175</v>
      </c>
      <c r="G23" s="17">
        <f t="shared" si="2"/>
        <v>1949.3756347773951</v>
      </c>
      <c r="H23" s="17">
        <f t="shared" si="7"/>
        <v>-984.7966355054116</v>
      </c>
      <c r="I23" s="17">
        <f t="shared" si="3"/>
        <v>964.5789992719835</v>
      </c>
      <c r="J23" s="15">
        <f t="shared" si="4"/>
        <v>262079908.46637735</v>
      </c>
      <c r="K23" s="18">
        <f t="shared" si="5"/>
        <v>129680894.39912328</v>
      </c>
      <c r="L23" s="41">
        <f>'jan-nov'!K23</f>
        <v>128151136.39680406</v>
      </c>
      <c r="M23" s="41">
        <f t="shared" si="6"/>
        <v>1529758.0023192167</v>
      </c>
      <c r="P23" s="63"/>
    </row>
    <row r="24" spans="1:16" ht="15">
      <c r="A24" s="12">
        <v>18</v>
      </c>
      <c r="B24" s="19" t="s">
        <v>33</v>
      </c>
      <c r="C24" s="14">
        <v>1096135</v>
      </c>
      <c r="D24" s="14">
        <v>239611</v>
      </c>
      <c r="E24" s="15">
        <f t="shared" si="0"/>
        <v>4574.643901991144</v>
      </c>
      <c r="F24" s="16">
        <f t="shared" si="1"/>
        <v>0.8573116150160902</v>
      </c>
      <c r="G24" s="17">
        <f t="shared" si="2"/>
        <v>1645.7371775586792</v>
      </c>
      <c r="H24" s="17">
        <f t="shared" si="7"/>
        <v>-984.7966355054116</v>
      </c>
      <c r="I24" s="17">
        <f t="shared" si="3"/>
        <v>660.9405420532676</v>
      </c>
      <c r="J24" s="15">
        <f t="shared" si="4"/>
        <v>394336730.8520127</v>
      </c>
      <c r="K24" s="18">
        <f t="shared" si="5"/>
        <v>158368624.2219255</v>
      </c>
      <c r="L24" s="41">
        <f>'jan-nov'!K24</f>
        <v>156053286.85223183</v>
      </c>
      <c r="M24" s="41">
        <f t="shared" si="6"/>
        <v>2315337.3696936667</v>
      </c>
      <c r="P24" s="63"/>
    </row>
    <row r="25" spans="1:16" ht="15">
      <c r="A25" s="12">
        <v>19</v>
      </c>
      <c r="B25" s="19" t="s">
        <v>34</v>
      </c>
      <c r="C25" s="14">
        <v>749111</v>
      </c>
      <c r="D25" s="14">
        <v>160418</v>
      </c>
      <c r="E25" s="15">
        <f t="shared" si="0"/>
        <v>4669.744043685871</v>
      </c>
      <c r="F25" s="16">
        <f t="shared" si="1"/>
        <v>0.8751338669358687</v>
      </c>
      <c r="G25" s="17">
        <f t="shared" si="2"/>
        <v>1560.1470500334253</v>
      </c>
      <c r="H25" s="17">
        <f t="shared" si="7"/>
        <v>-984.7966355054116</v>
      </c>
      <c r="I25" s="17">
        <f t="shared" si="3"/>
        <v>575.3504145280137</v>
      </c>
      <c r="J25" s="15">
        <f t="shared" si="4"/>
        <v>250275669.47226202</v>
      </c>
      <c r="K25" s="18">
        <f t="shared" si="5"/>
        <v>92296562.79775491</v>
      </c>
      <c r="L25" s="41">
        <f>'jan-nov'!K25</f>
        <v>90758600.3533283</v>
      </c>
      <c r="M25" s="41">
        <f t="shared" si="6"/>
        <v>1537962.444426611</v>
      </c>
      <c r="P25" s="63"/>
    </row>
    <row r="26" spans="1:16" ht="15">
      <c r="A26" s="12">
        <v>20</v>
      </c>
      <c r="B26" s="19" t="s">
        <v>35</v>
      </c>
      <c r="C26" s="14">
        <v>342447</v>
      </c>
      <c r="D26" s="14">
        <v>74534</v>
      </c>
      <c r="E26" s="15">
        <f t="shared" si="0"/>
        <v>4594.50720476561</v>
      </c>
      <c r="F26" s="16">
        <f>E26/E$28</f>
        <v>0.8610340993331141</v>
      </c>
      <c r="G26" s="17">
        <f t="shared" si="2"/>
        <v>1627.8602050616594</v>
      </c>
      <c r="H26" s="17">
        <f t="shared" si="7"/>
        <v>-984.7966355054116</v>
      </c>
      <c r="I26" s="17">
        <f t="shared" si="3"/>
        <v>643.0635695562478</v>
      </c>
      <c r="J26" s="15">
        <f t="shared" si="4"/>
        <v>121330932.52406572</v>
      </c>
      <c r="K26" s="18">
        <f t="shared" si="5"/>
        <v>47930100.09330537</v>
      </c>
      <c r="L26" s="41">
        <f>'jan-nov'!K26</f>
        <v>48159935.09665357</v>
      </c>
      <c r="M26" s="41">
        <f t="shared" si="6"/>
        <v>-229835.0033482015</v>
      </c>
      <c r="P26" s="63"/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36</v>
      </c>
      <c r="B28" s="26"/>
      <c r="C28" s="27">
        <f>SUM(C8:C27)</f>
        <v>26953775</v>
      </c>
      <c r="D28" s="28">
        <f>SUM(D8:D27)</f>
        <v>5051275</v>
      </c>
      <c r="E28" s="29">
        <f>C28*1000/D28</f>
        <v>5336.0339716210265</v>
      </c>
      <c r="F28" s="30">
        <f>E28/E$28</f>
        <v>1</v>
      </c>
      <c r="G28" s="31"/>
      <c r="H28" s="31"/>
      <c r="I28" s="31"/>
      <c r="J28" s="32">
        <f>SUM(J8:J27)</f>
        <v>4974478625.012598</v>
      </c>
      <c r="K28" s="32">
        <f>SUM(K8:K27)</f>
        <v>-9.015202522277832E-07</v>
      </c>
      <c r="L28" s="32">
        <f>jan!K28</f>
        <v>0</v>
      </c>
      <c r="M28" s="32">
        <f t="shared" si="6"/>
        <v>-9.015202522277832E-07</v>
      </c>
    </row>
    <row r="29" spans="1:13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L29" s="3"/>
      <c r="M29" s="3"/>
    </row>
    <row r="30" spans="1:13" ht="15">
      <c r="A30" s="33" t="s">
        <v>37</v>
      </c>
      <c r="B30" s="34"/>
      <c r="C30" s="35"/>
      <c r="D30" s="36">
        <f>J28</f>
        <v>4974478625.012598</v>
      </c>
      <c r="E30" s="36" t="s">
        <v>38</v>
      </c>
      <c r="F30" s="37">
        <f>D28</f>
        <v>5051275</v>
      </c>
      <c r="G30" s="38" t="s">
        <v>39</v>
      </c>
      <c r="H30" s="34">
        <f>-J28/D28</f>
        <v>-984.7966355054116</v>
      </c>
      <c r="I30" s="39" t="s">
        <v>40</v>
      </c>
      <c r="J30" s="38"/>
      <c r="K30" s="24"/>
      <c r="L30" s="3"/>
      <c r="M30" s="3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D8" sqref="D8:D26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9.140625" style="3" bestFit="1" customWidth="1"/>
    <col min="4" max="4" width="10.8515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1" width="11.8515625" style="3" customWidth="1"/>
    <col min="12" max="252" width="11.421875" style="3" customWidth="1"/>
    <col min="253" max="253" width="3.421875" style="3" customWidth="1"/>
    <col min="254" max="16384" width="20.140625" style="3" customWidth="1"/>
  </cols>
  <sheetData>
    <row r="1" spans="1:11" ht="26.25" customHeight="1">
      <c r="A1" s="1"/>
      <c r="B1" s="2"/>
      <c r="C1" s="54" t="s">
        <v>69</v>
      </c>
      <c r="D1" s="55"/>
      <c r="E1" s="55"/>
      <c r="F1" s="55"/>
      <c r="G1" s="55"/>
      <c r="H1" s="55"/>
      <c r="I1" s="55"/>
      <c r="J1" s="55"/>
      <c r="K1" s="56"/>
    </row>
    <row r="2" spans="1:11" ht="12.75">
      <c r="A2" s="57" t="s">
        <v>0</v>
      </c>
      <c r="B2" s="57" t="s">
        <v>1</v>
      </c>
      <c r="C2" s="4" t="s">
        <v>2</v>
      </c>
      <c r="D2" s="4" t="s">
        <v>3</v>
      </c>
      <c r="E2" s="60" t="s">
        <v>71</v>
      </c>
      <c r="F2" s="61"/>
      <c r="G2" s="60" t="s">
        <v>4</v>
      </c>
      <c r="H2" s="62"/>
      <c r="I2" s="61"/>
      <c r="J2" s="60" t="s">
        <v>5</v>
      </c>
      <c r="K2" s="61"/>
    </row>
    <row r="3" spans="1:11" ht="12.7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</row>
    <row r="4" spans="1:11" ht="12.7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</row>
    <row r="5" spans="1:11" ht="12.75">
      <c r="A5" s="59"/>
      <c r="B5" s="59"/>
      <c r="C5" s="6"/>
      <c r="D5" s="6"/>
      <c r="E5" s="7"/>
      <c r="F5" s="7" t="s">
        <v>15</v>
      </c>
      <c r="G5" s="6"/>
      <c r="H5" s="6"/>
      <c r="I5" s="7" t="s">
        <v>16</v>
      </c>
      <c r="J5" s="7" t="s">
        <v>16</v>
      </c>
      <c r="K5" s="7" t="s">
        <v>16</v>
      </c>
    </row>
    <row r="6" spans="1:11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2">
        <v>1</v>
      </c>
      <c r="B8" s="13" t="s">
        <v>17</v>
      </c>
      <c r="C8" s="14">
        <v>151126</v>
      </c>
      <c r="D8" s="14">
        <v>282000</v>
      </c>
      <c r="E8" s="15">
        <f>C8*1000/D8</f>
        <v>535.9078014184397</v>
      </c>
      <c r="F8" s="16">
        <f>E8/E$28</f>
        <v>0.8274803859420129</v>
      </c>
      <c r="G8" s="17">
        <f>IF(E8&lt;E$28*1.2,(E$28*1.2-E8)*0.9,0)</f>
        <v>217.13209602547153</v>
      </c>
      <c r="H8" s="17">
        <f>H30</f>
        <v>-117.50786218723279</v>
      </c>
      <c r="I8" s="17">
        <f>G8+H8</f>
        <v>99.62423383823874</v>
      </c>
      <c r="J8" s="15">
        <f>(G8*D8)</f>
        <v>61231251.07918297</v>
      </c>
      <c r="K8" s="18">
        <f>I8*D8</f>
        <v>28094033.942383323</v>
      </c>
    </row>
    <row r="9" spans="1:11" ht="12.75">
      <c r="A9" s="12">
        <v>2</v>
      </c>
      <c r="B9" s="13" t="s">
        <v>18</v>
      </c>
      <c r="C9" s="14">
        <v>408514</v>
      </c>
      <c r="D9" s="14">
        <v>566399</v>
      </c>
      <c r="E9" s="15">
        <f aca="true" t="shared" si="0" ref="E9:E26">C9*1000/D9</f>
        <v>721.2477423159293</v>
      </c>
      <c r="F9" s="16">
        <f aca="true" t="shared" si="1" ref="F9:F25">E9/E$28</f>
        <v>1.1136586528349335</v>
      </c>
      <c r="G9" s="17">
        <f aca="true" t="shared" si="2" ref="G9:G26">IF(E9&lt;E$28*1.2,(E$28*1.2-E9)*0.9,0)</f>
        <v>50.326149217730915</v>
      </c>
      <c r="H9" s="17">
        <f>H8</f>
        <v>-117.50786218723279</v>
      </c>
      <c r="I9" s="17">
        <f aca="true" t="shared" si="3" ref="I9:I26">G9+H9</f>
        <v>-67.18171296950187</v>
      </c>
      <c r="J9" s="15">
        <f aca="true" t="shared" si="4" ref="J9:J26">(G9*D9)</f>
        <v>28504680.59077357</v>
      </c>
      <c r="K9" s="18">
        <f aca="true" t="shared" si="5" ref="K9:K26">I9*D9</f>
        <v>-38051655.04421289</v>
      </c>
    </row>
    <row r="10" spans="1:11" ht="12.75">
      <c r="A10" s="12">
        <v>3</v>
      </c>
      <c r="B10" s="19" t="s">
        <v>19</v>
      </c>
      <c r="C10" s="14">
        <v>483042</v>
      </c>
      <c r="D10" s="14">
        <v>623966</v>
      </c>
      <c r="E10" s="15">
        <f t="shared" si="0"/>
        <v>774.1479503690906</v>
      </c>
      <c r="F10" s="16">
        <f t="shared" si="1"/>
        <v>1.19534039820304</v>
      </c>
      <c r="G10" s="17">
        <f t="shared" si="2"/>
        <v>2.7159619698857003</v>
      </c>
      <c r="H10" s="17">
        <f aca="true" t="shared" si="6" ref="H10:H26">H9</f>
        <v>-117.50786218723279</v>
      </c>
      <c r="I10" s="17">
        <f t="shared" si="3"/>
        <v>-114.79190021734709</v>
      </c>
      <c r="J10" s="15">
        <f t="shared" si="4"/>
        <v>1694667.926501701</v>
      </c>
      <c r="K10" s="18">
        <f t="shared" si="5"/>
        <v>-71626242.8110172</v>
      </c>
    </row>
    <row r="11" spans="1:11" ht="12.75">
      <c r="A11" s="12">
        <v>4</v>
      </c>
      <c r="B11" s="19" t="s">
        <v>20</v>
      </c>
      <c r="C11" s="14">
        <v>98922</v>
      </c>
      <c r="D11" s="14">
        <v>193719</v>
      </c>
      <c r="E11" s="15">
        <f t="shared" si="0"/>
        <v>510.6468647886888</v>
      </c>
      <c r="F11" s="16">
        <f t="shared" si="1"/>
        <v>0.7884756736830811</v>
      </c>
      <c r="G11" s="17">
        <f t="shared" si="2"/>
        <v>239.86693899224736</v>
      </c>
      <c r="H11" s="17">
        <f t="shared" si="6"/>
        <v>-117.50786218723279</v>
      </c>
      <c r="I11" s="17">
        <f t="shared" si="3"/>
        <v>122.35907680501457</v>
      </c>
      <c r="J11" s="15">
        <f t="shared" si="4"/>
        <v>46466783.55463917</v>
      </c>
      <c r="K11" s="18">
        <f t="shared" si="5"/>
        <v>23703277.999590617</v>
      </c>
    </row>
    <row r="12" spans="1:11" ht="12.75">
      <c r="A12" s="12">
        <v>5</v>
      </c>
      <c r="B12" s="19" t="s">
        <v>21</v>
      </c>
      <c r="C12" s="14">
        <v>97506</v>
      </c>
      <c r="D12" s="14">
        <v>187254</v>
      </c>
      <c r="E12" s="15">
        <f t="shared" si="0"/>
        <v>520.715178313948</v>
      </c>
      <c r="F12" s="16">
        <f t="shared" si="1"/>
        <v>0.804021877600276</v>
      </c>
      <c r="G12" s="17">
        <f t="shared" si="2"/>
        <v>230.8054568195141</v>
      </c>
      <c r="H12" s="17">
        <f t="shared" si="6"/>
        <v>-117.50786218723279</v>
      </c>
      <c r="I12" s="17">
        <f t="shared" si="3"/>
        <v>113.2975946322813</v>
      </c>
      <c r="J12" s="15">
        <f t="shared" si="4"/>
        <v>43219245.01128129</v>
      </c>
      <c r="K12" s="18">
        <f t="shared" si="5"/>
        <v>21215427.7852732</v>
      </c>
    </row>
    <row r="13" spans="1:11" ht="12.75">
      <c r="A13" s="12">
        <v>6</v>
      </c>
      <c r="B13" s="19" t="s">
        <v>22</v>
      </c>
      <c r="C13" s="14">
        <v>169121</v>
      </c>
      <c r="D13" s="14">
        <v>269003</v>
      </c>
      <c r="E13" s="15">
        <f t="shared" si="0"/>
        <v>628.6955907554934</v>
      </c>
      <c r="F13" s="16">
        <f t="shared" si="1"/>
        <v>0.9707514402691007</v>
      </c>
      <c r="G13" s="17">
        <f t="shared" si="2"/>
        <v>133.62308562212317</v>
      </c>
      <c r="H13" s="17">
        <f t="shared" si="6"/>
        <v>-117.50786218723279</v>
      </c>
      <c r="I13" s="17">
        <f t="shared" si="3"/>
        <v>16.115223434890382</v>
      </c>
      <c r="J13" s="15">
        <f t="shared" si="4"/>
        <v>35945010.901608</v>
      </c>
      <c r="K13" s="18">
        <f t="shared" si="5"/>
        <v>4335043.449655818</v>
      </c>
    </row>
    <row r="14" spans="1:11" ht="12.75">
      <c r="A14" s="12">
        <v>7</v>
      </c>
      <c r="B14" s="19" t="s">
        <v>23</v>
      </c>
      <c r="C14" s="14">
        <v>137344</v>
      </c>
      <c r="D14" s="14">
        <v>238748</v>
      </c>
      <c r="E14" s="15">
        <f t="shared" si="0"/>
        <v>575.2676462211202</v>
      </c>
      <c r="F14" s="16">
        <f t="shared" si="1"/>
        <v>0.8882548316241525</v>
      </c>
      <c r="G14" s="17">
        <f t="shared" si="2"/>
        <v>181.70823570305905</v>
      </c>
      <c r="H14" s="17">
        <f t="shared" si="6"/>
        <v>-117.50786218723279</v>
      </c>
      <c r="I14" s="17">
        <f t="shared" si="3"/>
        <v>64.20037351582626</v>
      </c>
      <c r="J14" s="15">
        <f t="shared" si="4"/>
        <v>43382477.85763394</v>
      </c>
      <c r="K14" s="18">
        <f t="shared" si="5"/>
        <v>15327710.776156487</v>
      </c>
    </row>
    <row r="15" spans="1:11" ht="12.75">
      <c r="A15" s="12">
        <v>8</v>
      </c>
      <c r="B15" s="19" t="s">
        <v>24</v>
      </c>
      <c r="C15" s="14">
        <v>97432</v>
      </c>
      <c r="D15" s="14">
        <v>170902</v>
      </c>
      <c r="E15" s="15">
        <f t="shared" si="0"/>
        <v>570.1045043358182</v>
      </c>
      <c r="F15" s="16">
        <f t="shared" si="1"/>
        <v>0.8802825673118679</v>
      </c>
      <c r="G15" s="17">
        <f t="shared" si="2"/>
        <v>186.35506339983087</v>
      </c>
      <c r="H15" s="17">
        <f t="shared" si="6"/>
        <v>-117.50786218723279</v>
      </c>
      <c r="I15" s="17">
        <f t="shared" si="3"/>
        <v>68.84720121259808</v>
      </c>
      <c r="J15" s="15">
        <f t="shared" si="4"/>
        <v>31848453.045157894</v>
      </c>
      <c r="K15" s="18">
        <f t="shared" si="5"/>
        <v>11766124.381635437</v>
      </c>
    </row>
    <row r="16" spans="1:11" ht="12.75">
      <c r="A16" s="12">
        <v>9</v>
      </c>
      <c r="B16" s="19" t="s">
        <v>25</v>
      </c>
      <c r="C16" s="14">
        <v>62577</v>
      </c>
      <c r="D16" s="14">
        <v>112772</v>
      </c>
      <c r="E16" s="15">
        <f t="shared" si="0"/>
        <v>554.8983790302557</v>
      </c>
      <c r="F16" s="16">
        <f t="shared" si="1"/>
        <v>0.8568032105956093</v>
      </c>
      <c r="G16" s="17">
        <f t="shared" si="2"/>
        <v>200.04057617483713</v>
      </c>
      <c r="H16" s="17">
        <f t="shared" si="6"/>
        <v>-117.50786218723279</v>
      </c>
      <c r="I16" s="17">
        <f t="shared" si="3"/>
        <v>82.53271398760434</v>
      </c>
      <c r="J16" s="15">
        <f t="shared" si="4"/>
        <v>22558975.856388733</v>
      </c>
      <c r="K16" s="18">
        <f t="shared" si="5"/>
        <v>9307379.221810117</v>
      </c>
    </row>
    <row r="17" spans="1:11" ht="12.75">
      <c r="A17" s="12">
        <v>10</v>
      </c>
      <c r="B17" s="19" t="s">
        <v>26</v>
      </c>
      <c r="C17" s="14">
        <v>101789</v>
      </c>
      <c r="D17" s="14">
        <v>176353</v>
      </c>
      <c r="E17" s="15">
        <f t="shared" si="0"/>
        <v>577.1889335593951</v>
      </c>
      <c r="F17" s="16">
        <f t="shared" si="1"/>
        <v>0.8912214381635111</v>
      </c>
      <c r="G17" s="17">
        <f t="shared" si="2"/>
        <v>179.97907709861167</v>
      </c>
      <c r="H17" s="17">
        <f t="shared" si="6"/>
        <v>-117.50786218723279</v>
      </c>
      <c r="I17" s="17">
        <f t="shared" si="3"/>
        <v>62.47121491137888</v>
      </c>
      <c r="J17" s="15">
        <f t="shared" si="4"/>
        <v>31739850.183571465</v>
      </c>
      <c r="K17" s="18">
        <f t="shared" si="5"/>
        <v>11016986.1632664</v>
      </c>
    </row>
    <row r="18" spans="1:11" ht="12.75">
      <c r="A18" s="12">
        <v>11</v>
      </c>
      <c r="B18" s="19" t="s">
        <v>27</v>
      </c>
      <c r="C18" s="14">
        <v>356639</v>
      </c>
      <c r="D18" s="14">
        <v>452159</v>
      </c>
      <c r="E18" s="15">
        <f t="shared" si="0"/>
        <v>788.7468788634087</v>
      </c>
      <c r="F18" s="16">
        <f t="shared" si="1"/>
        <v>1.2178821991487325</v>
      </c>
      <c r="G18" s="17">
        <f>IF(E18&lt;E$28*1.2,(E$28*1.2-E18)*0.9,0)</f>
        <v>0</v>
      </c>
      <c r="H18" s="17">
        <f t="shared" si="6"/>
        <v>-117.50786218723279</v>
      </c>
      <c r="I18" s="17">
        <f t="shared" si="3"/>
        <v>-117.50786218723279</v>
      </c>
      <c r="J18" s="15">
        <f>(G18*D18)</f>
        <v>0</v>
      </c>
      <c r="K18" s="18">
        <f t="shared" si="5"/>
        <v>-53132237.45871699</v>
      </c>
    </row>
    <row r="19" spans="1:11" ht="12.75">
      <c r="A19" s="12">
        <v>12</v>
      </c>
      <c r="B19" s="19" t="s">
        <v>28</v>
      </c>
      <c r="C19" s="14">
        <v>337210</v>
      </c>
      <c r="D19" s="14">
        <v>498135</v>
      </c>
      <c r="E19" s="15">
        <f t="shared" si="0"/>
        <v>676.9450048681582</v>
      </c>
      <c r="F19" s="16">
        <f t="shared" si="1"/>
        <v>1.0452520235891218</v>
      </c>
      <c r="G19" s="17">
        <f t="shared" si="2"/>
        <v>90.19861292072487</v>
      </c>
      <c r="H19" s="17">
        <f t="shared" si="6"/>
        <v>-117.50786218723279</v>
      </c>
      <c r="I19" s="17">
        <f t="shared" si="3"/>
        <v>-27.30924926650792</v>
      </c>
      <c r="J19" s="15">
        <f t="shared" si="4"/>
        <v>44931086.047265284</v>
      </c>
      <c r="K19" s="18">
        <f t="shared" si="5"/>
        <v>-13603692.883371923</v>
      </c>
    </row>
    <row r="20" spans="1:11" ht="12.75">
      <c r="A20" s="12">
        <v>14</v>
      </c>
      <c r="B20" s="19" t="s">
        <v>29</v>
      </c>
      <c r="C20" s="14">
        <v>65377</v>
      </c>
      <c r="D20" s="14">
        <v>108700</v>
      </c>
      <c r="E20" s="15">
        <f t="shared" si="0"/>
        <v>601.4443422263109</v>
      </c>
      <c r="F20" s="16">
        <f t="shared" si="1"/>
        <v>0.9286735425586276</v>
      </c>
      <c r="G20" s="17">
        <f t="shared" si="2"/>
        <v>158.1492092983874</v>
      </c>
      <c r="H20" s="17">
        <f t="shared" si="6"/>
        <v>-117.50786218723279</v>
      </c>
      <c r="I20" s="17">
        <f t="shared" si="3"/>
        <v>40.641347111154616</v>
      </c>
      <c r="J20" s="15">
        <f t="shared" si="4"/>
        <v>17190819.05073471</v>
      </c>
      <c r="K20" s="18">
        <f t="shared" si="5"/>
        <v>4417714.430982507</v>
      </c>
    </row>
    <row r="21" spans="1:11" ht="12.75">
      <c r="A21" s="12">
        <v>15</v>
      </c>
      <c r="B21" s="19" t="s">
        <v>30</v>
      </c>
      <c r="C21" s="14">
        <v>164314</v>
      </c>
      <c r="D21" s="14">
        <v>259404</v>
      </c>
      <c r="E21" s="15">
        <f t="shared" si="0"/>
        <v>633.4289371019722</v>
      </c>
      <c r="F21" s="16">
        <f t="shared" si="1"/>
        <v>0.9780600691997015</v>
      </c>
      <c r="G21" s="17">
        <f t="shared" si="2"/>
        <v>129.36307391029226</v>
      </c>
      <c r="H21" s="17">
        <f t="shared" si="6"/>
        <v>-117.50786218723279</v>
      </c>
      <c r="I21" s="17">
        <f t="shared" si="3"/>
        <v>11.855211723059469</v>
      </c>
      <c r="J21" s="15">
        <f t="shared" si="4"/>
        <v>33557298.824625455</v>
      </c>
      <c r="K21" s="18">
        <f t="shared" si="5"/>
        <v>3075289.3418085184</v>
      </c>
    </row>
    <row r="22" spans="1:11" ht="12.75">
      <c r="A22" s="12">
        <v>16</v>
      </c>
      <c r="B22" s="19" t="s">
        <v>31</v>
      </c>
      <c r="C22" s="14">
        <v>189711</v>
      </c>
      <c r="D22" s="14">
        <v>302755</v>
      </c>
      <c r="E22" s="15">
        <f t="shared" si="0"/>
        <v>626.6155802546614</v>
      </c>
      <c r="F22" s="16">
        <f t="shared" si="1"/>
        <v>0.9675397536927225</v>
      </c>
      <c r="G22" s="17">
        <f t="shared" si="2"/>
        <v>135.495095072872</v>
      </c>
      <c r="H22" s="17">
        <f t="shared" si="6"/>
        <v>-117.50786218723279</v>
      </c>
      <c r="I22" s="17">
        <f t="shared" si="3"/>
        <v>17.987232885639216</v>
      </c>
      <c r="J22" s="15">
        <f t="shared" si="4"/>
        <v>41021817.508787364</v>
      </c>
      <c r="K22" s="18">
        <f t="shared" si="5"/>
        <v>5445724.692291701</v>
      </c>
    </row>
    <row r="23" spans="1:11" ht="12.75">
      <c r="A23" s="12">
        <v>17</v>
      </c>
      <c r="B23" s="19" t="s">
        <v>32</v>
      </c>
      <c r="C23" s="14">
        <v>69643</v>
      </c>
      <c r="D23" s="14">
        <v>134443</v>
      </c>
      <c r="E23" s="15">
        <f t="shared" si="0"/>
        <v>518.011350535171</v>
      </c>
      <c r="F23" s="16">
        <f t="shared" si="1"/>
        <v>0.7998469720512594</v>
      </c>
      <c r="G23" s="17">
        <f t="shared" si="2"/>
        <v>233.23890182041336</v>
      </c>
      <c r="H23" s="17">
        <f t="shared" si="6"/>
        <v>-117.50786218723279</v>
      </c>
      <c r="I23" s="17">
        <f t="shared" si="3"/>
        <v>115.73103963318057</v>
      </c>
      <c r="J23" s="15">
        <f t="shared" si="4"/>
        <v>31357337.67744183</v>
      </c>
      <c r="K23" s="18">
        <f t="shared" si="5"/>
        <v>15559228.161403695</v>
      </c>
    </row>
    <row r="24" spans="1:11" ht="12.75">
      <c r="A24" s="12">
        <v>18</v>
      </c>
      <c r="B24" s="19" t="s">
        <v>33</v>
      </c>
      <c r="C24" s="14">
        <v>138769</v>
      </c>
      <c r="D24" s="14">
        <v>239611</v>
      </c>
      <c r="E24" s="15">
        <f t="shared" si="0"/>
        <v>579.1428607200838</v>
      </c>
      <c r="F24" s="16">
        <f t="shared" si="1"/>
        <v>0.8942384429481958</v>
      </c>
      <c r="G24" s="17">
        <f t="shared" si="2"/>
        <v>178.2205426539918</v>
      </c>
      <c r="H24" s="17">
        <f t="shared" si="6"/>
        <v>-117.50786218723279</v>
      </c>
      <c r="I24" s="17">
        <f t="shared" si="3"/>
        <v>60.71268046675901</v>
      </c>
      <c r="J24" s="15">
        <f t="shared" si="4"/>
        <v>42703602.44586563</v>
      </c>
      <c r="K24" s="18">
        <f t="shared" si="5"/>
        <v>14547426.079320593</v>
      </c>
    </row>
    <row r="25" spans="1:11" ht="12.75">
      <c r="A25" s="12">
        <v>19</v>
      </c>
      <c r="B25" s="19" t="s">
        <v>34</v>
      </c>
      <c r="C25" s="14">
        <v>96519</v>
      </c>
      <c r="D25" s="14">
        <v>160418</v>
      </c>
      <c r="E25" s="15">
        <f t="shared" si="0"/>
        <v>601.6718822077323</v>
      </c>
      <c r="F25" s="16">
        <f t="shared" si="1"/>
        <v>0.9290248807387127</v>
      </c>
      <c r="G25" s="17">
        <f t="shared" si="2"/>
        <v>157.94442331510817</v>
      </c>
      <c r="H25" s="17">
        <f t="shared" si="6"/>
        <v>-117.50786218723279</v>
      </c>
      <c r="I25" s="17">
        <f t="shared" si="3"/>
        <v>40.43656112787538</v>
      </c>
      <c r="J25" s="15">
        <f t="shared" si="4"/>
        <v>25337128.499363024</v>
      </c>
      <c r="K25" s="18">
        <f t="shared" si="5"/>
        <v>6486752.263011512</v>
      </c>
    </row>
    <row r="26" spans="1:11" ht="12.75">
      <c r="A26" s="12">
        <v>20</v>
      </c>
      <c r="B26" s="19" t="s">
        <v>35</v>
      </c>
      <c r="C26" s="14">
        <v>45843</v>
      </c>
      <c r="D26" s="14">
        <v>74534</v>
      </c>
      <c r="E26" s="15">
        <f t="shared" si="0"/>
        <v>615.061582633429</v>
      </c>
      <c r="F26" s="16">
        <f>E26/E$28</f>
        <v>0.9496995461318599</v>
      </c>
      <c r="G26" s="17">
        <f t="shared" si="2"/>
        <v>145.89369293198115</v>
      </c>
      <c r="H26" s="17">
        <f t="shared" si="6"/>
        <v>-117.50786218723279</v>
      </c>
      <c r="I26" s="17">
        <f t="shared" si="3"/>
        <v>28.38583074474836</v>
      </c>
      <c r="J26" s="15">
        <f t="shared" si="4"/>
        <v>10874040.508992283</v>
      </c>
      <c r="K26" s="18">
        <f t="shared" si="5"/>
        <v>2115709.508729074</v>
      </c>
    </row>
    <row r="27" spans="1:11" ht="12.7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</row>
    <row r="28" spans="1:11" ht="13.5" thickBot="1">
      <c r="A28" s="25" t="s">
        <v>36</v>
      </c>
      <c r="B28" s="26"/>
      <c r="C28" s="27">
        <f>SUM(C8:C27)</f>
        <v>3271398</v>
      </c>
      <c r="D28" s="28">
        <f>SUM(D8:D27)</f>
        <v>5051275</v>
      </c>
      <c r="E28" s="29">
        <f>C28*1000/D28</f>
        <v>647.6380715759882</v>
      </c>
      <c r="F28" s="30">
        <f>E28/E$28</f>
        <v>1</v>
      </c>
      <c r="G28" s="31"/>
      <c r="H28" s="31"/>
      <c r="I28" s="31"/>
      <c r="J28" s="32">
        <f>SUM(J8:J27)</f>
        <v>593564526.5698143</v>
      </c>
      <c r="K28" s="32">
        <f>SUM(K8:K27)</f>
        <v>0</v>
      </c>
    </row>
    <row r="29" spans="1:11" ht="13.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</row>
    <row r="30" spans="1:11" ht="12.75">
      <c r="A30" s="33" t="s">
        <v>37</v>
      </c>
      <c r="B30" s="34"/>
      <c r="C30" s="35"/>
      <c r="D30" s="36">
        <f>J28</f>
        <v>593564526.5698143</v>
      </c>
      <c r="E30" s="36" t="s">
        <v>38</v>
      </c>
      <c r="F30" s="37">
        <f>D28</f>
        <v>5051275</v>
      </c>
      <c r="G30" s="38" t="s">
        <v>39</v>
      </c>
      <c r="H30" s="34">
        <f>-J28/D28</f>
        <v>-117.50786218723279</v>
      </c>
      <c r="I30" s="39" t="s">
        <v>40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8" sqref="D8:D26"/>
    </sheetView>
  </sheetViews>
  <sheetFormatPr defaultColWidth="11.421875" defaultRowHeight="15"/>
  <cols>
    <col min="1" max="1" width="11.57421875" style="0" bestFit="1" customWidth="1"/>
    <col min="3" max="3" width="16.8515625" style="0" customWidth="1"/>
    <col min="4" max="4" width="14.140625" style="0" customWidth="1"/>
    <col min="5" max="9" width="11.57421875" style="0" bestFit="1" customWidth="1"/>
    <col min="10" max="10" width="14.7109375" style="0" customWidth="1"/>
    <col min="11" max="11" width="15.8515625" style="0" customWidth="1"/>
    <col min="12" max="12" width="13.421875" style="0" bestFit="1" customWidth="1"/>
    <col min="13" max="13" width="11.8515625" style="0" bestFit="1" customWidth="1"/>
  </cols>
  <sheetData>
    <row r="1" spans="1:13" ht="15">
      <c r="A1" s="1"/>
      <c r="B1" s="2"/>
      <c r="C1" s="54" t="s">
        <v>87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5">
      <c r="A2" s="57" t="s">
        <v>0</v>
      </c>
      <c r="B2" s="57" t="s">
        <v>1</v>
      </c>
      <c r="C2" s="4" t="s">
        <v>63</v>
      </c>
      <c r="D2" s="4" t="s">
        <v>3</v>
      </c>
      <c r="E2" s="60" t="s">
        <v>86</v>
      </c>
      <c r="F2" s="61"/>
      <c r="G2" s="60" t="s">
        <v>4</v>
      </c>
      <c r="H2" s="62"/>
      <c r="I2" s="61"/>
      <c r="J2" s="60" t="s">
        <v>5</v>
      </c>
      <c r="K2" s="61"/>
      <c r="L2" s="4"/>
      <c r="M2" s="4"/>
    </row>
    <row r="3" spans="1:13" ht="1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5">
      <c r="A5" s="59"/>
      <c r="B5" s="59"/>
      <c r="C5" s="6"/>
      <c r="D5" s="6"/>
      <c r="E5" s="7"/>
      <c r="F5" s="7" t="s">
        <v>15</v>
      </c>
      <c r="G5" s="6"/>
      <c r="H5" s="6"/>
      <c r="I5" s="7" t="s">
        <v>64</v>
      </c>
      <c r="J5" s="7" t="s">
        <v>64</v>
      </c>
      <c r="K5" s="7" t="s">
        <v>64</v>
      </c>
      <c r="L5" s="7" t="s">
        <v>61</v>
      </c>
      <c r="M5" s="7" t="s">
        <v>65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3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</row>
    <row r="8" spans="1:18" ht="15">
      <c r="A8" s="12">
        <v>1</v>
      </c>
      <c r="B8" s="13" t="s">
        <v>17</v>
      </c>
      <c r="C8" s="14">
        <v>1238040</v>
      </c>
      <c r="D8" s="14">
        <v>282000</v>
      </c>
      <c r="E8" s="15">
        <f>C8*1000/D8</f>
        <v>4390.212765957447</v>
      </c>
      <c r="F8" s="16">
        <f>E8/E$28</f>
        <v>0.8281545564825971</v>
      </c>
      <c r="G8" s="17">
        <f>IF(E8&lt;E$28*1.2,(E$28*1.2-E8)*0.9,0)</f>
        <v>1774.1042904166704</v>
      </c>
      <c r="H8" s="17">
        <f>H30</f>
        <v>-976.5618449747457</v>
      </c>
      <c r="I8" s="17">
        <f>G8+H8</f>
        <v>797.5424454419248</v>
      </c>
      <c r="J8" s="15">
        <f>(G8*D8)</f>
        <v>500297409.89750105</v>
      </c>
      <c r="K8" s="18">
        <f>I8*D8</f>
        <v>224906969.61462277</v>
      </c>
      <c r="L8" s="41">
        <f>'jan-sep'!K8</f>
        <v>178002450.35213056</v>
      </c>
      <c r="M8" s="41">
        <f>K8-L8</f>
        <v>46904519.26249221</v>
      </c>
      <c r="Q8" s="49"/>
      <c r="R8" s="50"/>
    </row>
    <row r="9" spans="1:18" ht="15">
      <c r="A9" s="12">
        <v>2</v>
      </c>
      <c r="B9" s="13" t="s">
        <v>18</v>
      </c>
      <c r="C9" s="14">
        <v>3466439</v>
      </c>
      <c r="D9" s="14">
        <v>566399</v>
      </c>
      <c r="E9" s="15">
        <f aca="true" t="shared" si="0" ref="E9:E26">C9*1000/D9</f>
        <v>6120.136158432483</v>
      </c>
      <c r="F9" s="16">
        <f aca="true" t="shared" si="1" ref="F9:F25">E9/E$28</f>
        <v>1.1544813238213076</v>
      </c>
      <c r="G9" s="17">
        <f aca="true" t="shared" si="2" ref="G9:G26">IF(E9&lt;E$28*1.2,(E$28*1.2-E9)*0.9,0)</f>
        <v>217.17323718913795</v>
      </c>
      <c r="H9" s="17">
        <f>H8</f>
        <v>-976.5618449747457</v>
      </c>
      <c r="I9" s="17">
        <f aca="true" t="shared" si="3" ref="I9:I26">G9+H9</f>
        <v>-759.3886077856077</v>
      </c>
      <c r="J9" s="15">
        <f aca="true" t="shared" si="4" ref="J9:J26">(G9*D9)</f>
        <v>123006704.37069054</v>
      </c>
      <c r="K9" s="18">
        <f aca="true" t="shared" si="5" ref="K9:K26">I9*D9</f>
        <v>-430116948.06116045</v>
      </c>
      <c r="L9" s="41">
        <f>'jan-sep'!K9</f>
        <v>-326171633.11561525</v>
      </c>
      <c r="M9" s="41">
        <f aca="true" t="shared" si="6" ref="M9:M28">K9-L9</f>
        <v>-103945314.9455452</v>
      </c>
      <c r="Q9" s="49"/>
      <c r="R9" s="50"/>
    </row>
    <row r="10" spans="1:18" ht="15">
      <c r="A10" s="12">
        <v>3</v>
      </c>
      <c r="B10" s="19" t="s">
        <v>19</v>
      </c>
      <c r="C10" s="14">
        <v>4094739</v>
      </c>
      <c r="D10" s="14">
        <v>623966</v>
      </c>
      <c r="E10" s="15">
        <f t="shared" si="0"/>
        <v>6562.4392995772205</v>
      </c>
      <c r="F10" s="16">
        <f t="shared" si="1"/>
        <v>1.2379158590506487</v>
      </c>
      <c r="G10" s="17">
        <f t="shared" si="2"/>
        <v>0</v>
      </c>
      <c r="H10" s="17">
        <f aca="true" t="shared" si="7" ref="H10:H26">H9</f>
        <v>-976.5618449747457</v>
      </c>
      <c r="I10" s="17">
        <f t="shared" si="3"/>
        <v>-976.5618449747457</v>
      </c>
      <c r="J10" s="15">
        <f t="shared" si="4"/>
        <v>0</v>
      </c>
      <c r="K10" s="18">
        <f t="shared" si="5"/>
        <v>-609341388.1615121</v>
      </c>
      <c r="L10" s="41">
        <f>'jan-sep'!K10</f>
        <v>-498498080.30652875</v>
      </c>
      <c r="M10" s="41">
        <f t="shared" si="6"/>
        <v>-110843307.85498339</v>
      </c>
      <c r="Q10" s="49"/>
      <c r="R10" s="50"/>
    </row>
    <row r="11" spans="1:18" ht="15">
      <c r="A11" s="12">
        <v>4</v>
      </c>
      <c r="B11" s="19" t="s">
        <v>20</v>
      </c>
      <c r="C11" s="14">
        <v>807719</v>
      </c>
      <c r="D11" s="14">
        <v>193719</v>
      </c>
      <c r="E11" s="15">
        <f t="shared" si="0"/>
        <v>4169.539384366015</v>
      </c>
      <c r="F11" s="16">
        <f t="shared" si="1"/>
        <v>0.7865274927838946</v>
      </c>
      <c r="G11" s="17">
        <f t="shared" si="2"/>
        <v>1972.7103338489594</v>
      </c>
      <c r="H11" s="17">
        <f t="shared" si="7"/>
        <v>-976.5618449747457</v>
      </c>
      <c r="I11" s="17">
        <f t="shared" si="3"/>
        <v>996.1484888742137</v>
      </c>
      <c r="J11" s="15">
        <f t="shared" si="4"/>
        <v>382151473.16288656</v>
      </c>
      <c r="K11" s="18">
        <f t="shared" si="5"/>
        <v>192972889.1162238</v>
      </c>
      <c r="L11" s="41">
        <f>'jan-sep'!K11</f>
        <v>156304234.95093757</v>
      </c>
      <c r="M11" s="41">
        <f t="shared" si="6"/>
        <v>36668654.16528624</v>
      </c>
      <c r="Q11" s="49"/>
      <c r="R11" s="50"/>
    </row>
    <row r="12" spans="1:18" ht="15">
      <c r="A12" s="12">
        <v>5</v>
      </c>
      <c r="B12" s="19" t="s">
        <v>21</v>
      </c>
      <c r="C12" s="14">
        <v>806737</v>
      </c>
      <c r="D12" s="14">
        <v>187254</v>
      </c>
      <c r="E12" s="15">
        <f t="shared" si="0"/>
        <v>4308.249757014536</v>
      </c>
      <c r="F12" s="16">
        <f t="shared" si="1"/>
        <v>0.8126933378725482</v>
      </c>
      <c r="G12" s="17">
        <f t="shared" si="2"/>
        <v>1847.8709984652903</v>
      </c>
      <c r="H12" s="17">
        <f t="shared" si="7"/>
        <v>-976.5618449747457</v>
      </c>
      <c r="I12" s="17">
        <f t="shared" si="3"/>
        <v>871.3091534905446</v>
      </c>
      <c r="J12" s="15">
        <f t="shared" si="4"/>
        <v>346021235.94661945</v>
      </c>
      <c r="K12" s="18">
        <f t="shared" si="5"/>
        <v>163156124.22771844</v>
      </c>
      <c r="L12" s="41">
        <f>'jan-sep'!K12</f>
        <v>128942463.69020522</v>
      </c>
      <c r="M12" s="41">
        <f t="shared" si="6"/>
        <v>34213660.537513226</v>
      </c>
      <c r="Q12" s="49"/>
      <c r="R12" s="50"/>
    </row>
    <row r="13" spans="1:18" ht="15">
      <c r="A13" s="12">
        <v>6</v>
      </c>
      <c r="B13" s="19" t="s">
        <v>22</v>
      </c>
      <c r="C13" s="14">
        <v>1403345</v>
      </c>
      <c r="D13" s="14">
        <v>269003</v>
      </c>
      <c r="E13" s="15">
        <f t="shared" si="0"/>
        <v>5216.837730434233</v>
      </c>
      <c r="F13" s="16">
        <f t="shared" si="1"/>
        <v>0.9840862316264597</v>
      </c>
      <c r="G13" s="17">
        <f t="shared" si="2"/>
        <v>1030.1418223875633</v>
      </c>
      <c r="H13" s="17">
        <f t="shared" si="7"/>
        <v>-976.5618449747457</v>
      </c>
      <c r="I13" s="17">
        <f t="shared" si="3"/>
        <v>53.579977412817584</v>
      </c>
      <c r="J13" s="15">
        <f t="shared" si="4"/>
        <v>277111240.64772165</v>
      </c>
      <c r="K13" s="18">
        <f t="shared" si="5"/>
        <v>14413174.66398017</v>
      </c>
      <c r="L13" s="41">
        <f>'jan-sep'!K13</f>
        <v>13308270.634305678</v>
      </c>
      <c r="M13" s="41">
        <f t="shared" si="6"/>
        <v>1104904.029674491</v>
      </c>
      <c r="Q13" s="49"/>
      <c r="R13" s="50"/>
    </row>
    <row r="14" spans="1:18" ht="15">
      <c r="A14" s="12">
        <v>7</v>
      </c>
      <c r="B14" s="19" t="s">
        <v>23</v>
      </c>
      <c r="C14" s="14">
        <v>1144435</v>
      </c>
      <c r="D14" s="14">
        <v>238748</v>
      </c>
      <c r="E14" s="15">
        <f t="shared" si="0"/>
        <v>4793.485181027694</v>
      </c>
      <c r="F14" s="16">
        <f t="shared" si="1"/>
        <v>0.9042264704986667</v>
      </c>
      <c r="G14" s="17">
        <f t="shared" si="2"/>
        <v>1411.159116853448</v>
      </c>
      <c r="H14" s="17">
        <f t="shared" si="7"/>
        <v>-976.5618449747457</v>
      </c>
      <c r="I14" s="17">
        <f t="shared" si="3"/>
        <v>434.5972718787024</v>
      </c>
      <c r="J14" s="15">
        <f t="shared" si="4"/>
        <v>336911416.830527</v>
      </c>
      <c r="K14" s="18">
        <f t="shared" si="5"/>
        <v>103759229.46649644</v>
      </c>
      <c r="L14" s="41">
        <f>'jan-sep'!K14</f>
        <v>86078512.78535631</v>
      </c>
      <c r="M14" s="41">
        <f t="shared" si="6"/>
        <v>17680716.681140125</v>
      </c>
      <c r="Q14" s="49"/>
      <c r="R14" s="50"/>
    </row>
    <row r="15" spans="1:18" ht="15">
      <c r="A15" s="12">
        <v>8</v>
      </c>
      <c r="B15" s="19" t="s">
        <v>24</v>
      </c>
      <c r="C15" s="14">
        <v>796075</v>
      </c>
      <c r="D15" s="14">
        <v>170902</v>
      </c>
      <c r="E15" s="15">
        <f t="shared" si="0"/>
        <v>4658.078899018151</v>
      </c>
      <c r="F15" s="16">
        <f t="shared" si="1"/>
        <v>0.8786838976438599</v>
      </c>
      <c r="G15" s="17">
        <f t="shared" si="2"/>
        <v>1533.024770662037</v>
      </c>
      <c r="H15" s="17">
        <f t="shared" si="7"/>
        <v>-976.5618449747457</v>
      </c>
      <c r="I15" s="17">
        <f t="shared" si="3"/>
        <v>556.4629256872914</v>
      </c>
      <c r="J15" s="15">
        <f t="shared" si="4"/>
        <v>261996999.35568348</v>
      </c>
      <c r="K15" s="18">
        <f t="shared" si="5"/>
        <v>95100626.92580947</v>
      </c>
      <c r="L15" s="41">
        <f>'jan-sep'!K15</f>
        <v>73756542.27404194</v>
      </c>
      <c r="M15" s="41">
        <f t="shared" si="6"/>
        <v>21344084.651767537</v>
      </c>
      <c r="Q15" s="49"/>
      <c r="R15" s="50"/>
    </row>
    <row r="16" spans="1:18" ht="15">
      <c r="A16" s="12">
        <v>9</v>
      </c>
      <c r="B16" s="19" t="s">
        <v>25</v>
      </c>
      <c r="C16" s="14">
        <v>519113</v>
      </c>
      <c r="D16" s="14">
        <v>112772</v>
      </c>
      <c r="E16" s="15">
        <f t="shared" si="0"/>
        <v>4603.208243180931</v>
      </c>
      <c r="F16" s="16">
        <f t="shared" si="1"/>
        <v>0.8683332868486058</v>
      </c>
      <c r="G16" s="17">
        <f t="shared" si="2"/>
        <v>1582.4083609155348</v>
      </c>
      <c r="H16" s="17">
        <f t="shared" si="7"/>
        <v>-976.5618449747457</v>
      </c>
      <c r="I16" s="17">
        <f t="shared" si="3"/>
        <v>605.8465159407891</v>
      </c>
      <c r="J16" s="15">
        <f t="shared" si="4"/>
        <v>178451355.6771667</v>
      </c>
      <c r="K16" s="18">
        <f t="shared" si="5"/>
        <v>68322523.29567467</v>
      </c>
      <c r="L16" s="41">
        <f>'jan-sep'!K16</f>
        <v>50953901.61103006</v>
      </c>
      <c r="M16" s="41">
        <f t="shared" si="6"/>
        <v>17368621.68464461</v>
      </c>
      <c r="Q16" s="49"/>
      <c r="R16" s="50"/>
    </row>
    <row r="17" spans="1:18" ht="15">
      <c r="A17" s="12">
        <v>10</v>
      </c>
      <c r="B17" s="19" t="s">
        <v>26</v>
      </c>
      <c r="C17" s="14">
        <v>835392</v>
      </c>
      <c r="D17" s="14">
        <v>176353</v>
      </c>
      <c r="E17" s="15">
        <f t="shared" si="0"/>
        <v>4737.044450618929</v>
      </c>
      <c r="F17" s="16">
        <f t="shared" si="1"/>
        <v>0.8935796862649574</v>
      </c>
      <c r="G17" s="17">
        <f t="shared" si="2"/>
        <v>1461.955774221337</v>
      </c>
      <c r="H17" s="17">
        <f t="shared" si="7"/>
        <v>-976.5618449747457</v>
      </c>
      <c r="I17" s="17">
        <f t="shared" si="3"/>
        <v>485.39392924659126</v>
      </c>
      <c r="J17" s="15">
        <f t="shared" si="4"/>
        <v>257820286.65125543</v>
      </c>
      <c r="K17" s="18">
        <f t="shared" si="5"/>
        <v>85600675.6044241</v>
      </c>
      <c r="L17" s="41">
        <f>'jan-sep'!K17</f>
        <v>66322228.204784706</v>
      </c>
      <c r="M17" s="41">
        <f t="shared" si="6"/>
        <v>19278447.399639398</v>
      </c>
      <c r="Q17" s="49"/>
      <c r="R17" s="50"/>
    </row>
    <row r="18" spans="1:18" ht="15">
      <c r="A18" s="12">
        <v>11</v>
      </c>
      <c r="B18" s="19" t="s">
        <v>27</v>
      </c>
      <c r="C18" s="14">
        <v>2860965</v>
      </c>
      <c r="D18" s="14">
        <v>452159</v>
      </c>
      <c r="E18" s="15">
        <f t="shared" si="0"/>
        <v>6327.3428152486185</v>
      </c>
      <c r="F18" s="16">
        <f t="shared" si="1"/>
        <v>1.1935680711212155</v>
      </c>
      <c r="G18" s="17">
        <f t="shared" si="2"/>
        <v>30.687246054616118</v>
      </c>
      <c r="H18" s="17">
        <f t="shared" si="7"/>
        <v>-976.5618449747457</v>
      </c>
      <c r="I18" s="17">
        <f t="shared" si="3"/>
        <v>-945.8745989201295</v>
      </c>
      <c r="J18" s="15">
        <f t="shared" si="4"/>
        <v>13875514.488809168</v>
      </c>
      <c r="K18" s="18">
        <f t="shared" si="5"/>
        <v>-427685712.77312684</v>
      </c>
      <c r="L18" s="41">
        <f>'jan-sep'!K18</f>
        <v>-347883234.79018074</v>
      </c>
      <c r="M18" s="41">
        <f t="shared" si="6"/>
        <v>-79802477.9829461</v>
      </c>
      <c r="Q18" s="49"/>
      <c r="R18" s="50"/>
    </row>
    <row r="19" spans="1:18" ht="15">
      <c r="A19" s="12">
        <v>12</v>
      </c>
      <c r="B19" s="19" t="s">
        <v>28</v>
      </c>
      <c r="C19" s="14">
        <v>2754139</v>
      </c>
      <c r="D19" s="14">
        <v>498135</v>
      </c>
      <c r="E19" s="15">
        <f t="shared" si="0"/>
        <v>5528.9007999839405</v>
      </c>
      <c r="F19" s="16">
        <f t="shared" si="1"/>
        <v>1.0429527300707953</v>
      </c>
      <c r="G19" s="17">
        <f t="shared" si="2"/>
        <v>749.2850597928264</v>
      </c>
      <c r="H19" s="17">
        <f t="shared" si="7"/>
        <v>-976.5618449747457</v>
      </c>
      <c r="I19" s="17">
        <f t="shared" si="3"/>
        <v>-227.2767851819193</v>
      </c>
      <c r="J19" s="15">
        <f t="shared" si="4"/>
        <v>373245113.25989956</v>
      </c>
      <c r="K19" s="18">
        <f t="shared" si="5"/>
        <v>-113214521.38659537</v>
      </c>
      <c r="L19" s="41">
        <f>'jan-sep'!K19</f>
        <v>-80060208.82213274</v>
      </c>
      <c r="M19" s="41">
        <f t="shared" si="6"/>
        <v>-33154312.564462632</v>
      </c>
      <c r="Q19" s="49"/>
      <c r="R19" s="50"/>
    </row>
    <row r="20" spans="1:18" ht="15">
      <c r="A20" s="12">
        <v>14</v>
      </c>
      <c r="B20" s="19" t="s">
        <v>29</v>
      </c>
      <c r="C20" s="14">
        <v>531595</v>
      </c>
      <c r="D20" s="14">
        <v>108700</v>
      </c>
      <c r="E20" s="15">
        <f t="shared" si="0"/>
        <v>4890.478380864765</v>
      </c>
      <c r="F20" s="16">
        <f t="shared" si="1"/>
        <v>0.9225229323503008</v>
      </c>
      <c r="G20" s="17">
        <f t="shared" si="2"/>
        <v>1323.865237000084</v>
      </c>
      <c r="H20" s="17">
        <f t="shared" si="7"/>
        <v>-976.5618449747457</v>
      </c>
      <c r="I20" s="17">
        <f t="shared" si="3"/>
        <v>347.30339202533844</v>
      </c>
      <c r="J20" s="15">
        <f t="shared" si="4"/>
        <v>143904151.26190916</v>
      </c>
      <c r="K20" s="18">
        <f t="shared" si="5"/>
        <v>37751878.713154286</v>
      </c>
      <c r="L20" s="41">
        <f>'jan-sep'!K20</f>
        <v>27530078.27403051</v>
      </c>
      <c r="M20" s="41">
        <f t="shared" si="6"/>
        <v>10221800.439123776</v>
      </c>
      <c r="Q20" s="49"/>
      <c r="R20" s="50"/>
    </row>
    <row r="21" spans="1:18" ht="15">
      <c r="A21" s="12">
        <v>15</v>
      </c>
      <c r="B21" s="19" t="s">
        <v>30</v>
      </c>
      <c r="C21" s="14">
        <v>1280344</v>
      </c>
      <c r="D21" s="14">
        <v>259404</v>
      </c>
      <c r="E21" s="15">
        <f t="shared" si="0"/>
        <v>4935.714175571695</v>
      </c>
      <c r="F21" s="16">
        <f t="shared" si="1"/>
        <v>0.9310560562556259</v>
      </c>
      <c r="G21" s="17">
        <f t="shared" si="2"/>
        <v>1283.1530217638476</v>
      </c>
      <c r="H21" s="17">
        <f t="shared" si="7"/>
        <v>-976.5618449747457</v>
      </c>
      <c r="I21" s="17">
        <f t="shared" si="3"/>
        <v>306.59117678910195</v>
      </c>
      <c r="J21" s="15">
        <f t="shared" si="4"/>
        <v>332855026.45762914</v>
      </c>
      <c r="K21" s="18">
        <f t="shared" si="5"/>
        <v>79530977.6238002</v>
      </c>
      <c r="L21" s="41">
        <f>'jan-sep'!K21</f>
        <v>56641396.78561739</v>
      </c>
      <c r="M21" s="41">
        <f t="shared" si="6"/>
        <v>22889580.838182814</v>
      </c>
      <c r="Q21" s="49"/>
      <c r="R21" s="50"/>
    </row>
    <row r="22" spans="1:18" ht="15">
      <c r="A22" s="12">
        <v>16</v>
      </c>
      <c r="B22" s="19" t="s">
        <v>31</v>
      </c>
      <c r="C22" s="14">
        <v>1495536</v>
      </c>
      <c r="D22" s="14">
        <v>302755</v>
      </c>
      <c r="E22" s="15">
        <f t="shared" si="0"/>
        <v>4939.756568842794</v>
      </c>
      <c r="F22" s="16">
        <f t="shared" si="1"/>
        <v>0.9318185993452262</v>
      </c>
      <c r="G22" s="17">
        <f t="shared" si="2"/>
        <v>1279.5148678198582</v>
      </c>
      <c r="H22" s="17">
        <f t="shared" si="7"/>
        <v>-976.5618449747457</v>
      </c>
      <c r="I22" s="17">
        <f t="shared" si="3"/>
        <v>302.9530228451125</v>
      </c>
      <c r="J22" s="15">
        <f t="shared" si="4"/>
        <v>387379523.80680114</v>
      </c>
      <c r="K22" s="18">
        <f t="shared" si="5"/>
        <v>91720542.43147203</v>
      </c>
      <c r="L22" s="41">
        <f>'jan-sep'!K22</f>
        <v>73184935.58283448</v>
      </c>
      <c r="M22" s="41">
        <f t="shared" si="6"/>
        <v>18535606.84863755</v>
      </c>
      <c r="Q22" s="49"/>
      <c r="R22" s="50"/>
    </row>
    <row r="23" spans="1:18" ht="15">
      <c r="A23" s="12">
        <v>17</v>
      </c>
      <c r="B23" s="19" t="s">
        <v>32</v>
      </c>
      <c r="C23" s="14">
        <v>566981</v>
      </c>
      <c r="D23" s="14">
        <v>134443</v>
      </c>
      <c r="E23" s="15">
        <f t="shared" si="0"/>
        <v>4217.259358984848</v>
      </c>
      <c r="F23" s="16">
        <f t="shared" si="1"/>
        <v>0.795529223798451</v>
      </c>
      <c r="G23" s="17">
        <f t="shared" si="2"/>
        <v>1929.7623566920092</v>
      </c>
      <c r="H23" s="17">
        <f t="shared" si="7"/>
        <v>-976.5618449747457</v>
      </c>
      <c r="I23" s="17">
        <f t="shared" si="3"/>
        <v>953.2005117172636</v>
      </c>
      <c r="J23" s="15">
        <f t="shared" si="4"/>
        <v>259443040.5207438</v>
      </c>
      <c r="K23" s="18">
        <f t="shared" si="5"/>
        <v>128151136.39680406</v>
      </c>
      <c r="L23" s="41">
        <f>'jan-sep'!K23</f>
        <v>106430507.31734572</v>
      </c>
      <c r="M23" s="41">
        <f t="shared" si="6"/>
        <v>21720629.07945834</v>
      </c>
      <c r="Q23" s="49"/>
      <c r="R23" s="50"/>
    </row>
    <row r="24" spans="1:18" ht="15">
      <c r="A24" s="12">
        <v>18</v>
      </c>
      <c r="B24" s="19" t="s">
        <v>33</v>
      </c>
      <c r="C24" s="14">
        <v>1090884</v>
      </c>
      <c r="D24" s="14">
        <v>239611</v>
      </c>
      <c r="E24" s="15">
        <f t="shared" si="0"/>
        <v>4552.72921526975</v>
      </c>
      <c r="F24" s="16">
        <f t="shared" si="1"/>
        <v>0.8588110975607388</v>
      </c>
      <c r="G24" s="17">
        <f t="shared" si="2"/>
        <v>1627.8394860355977</v>
      </c>
      <c r="H24" s="17">
        <f t="shared" si="7"/>
        <v>-976.5618449747457</v>
      </c>
      <c r="I24" s="17">
        <f t="shared" si="3"/>
        <v>651.277641060852</v>
      </c>
      <c r="J24" s="15">
        <f t="shared" si="4"/>
        <v>390048247.0884756</v>
      </c>
      <c r="K24" s="18">
        <f t="shared" si="5"/>
        <v>156053286.85223183</v>
      </c>
      <c r="L24" s="41">
        <f>'jan-sep'!K24</f>
        <v>122017005.32951903</v>
      </c>
      <c r="M24" s="41">
        <f t="shared" si="6"/>
        <v>34036281.5227128</v>
      </c>
      <c r="Q24" s="49"/>
      <c r="R24" s="50"/>
    </row>
    <row r="25" spans="1:18" ht="15">
      <c r="A25" s="12">
        <v>19</v>
      </c>
      <c r="B25" s="19" t="s">
        <v>34</v>
      </c>
      <c r="C25" s="14">
        <v>745582</v>
      </c>
      <c r="D25" s="14">
        <v>160418</v>
      </c>
      <c r="E25" s="15">
        <f t="shared" si="0"/>
        <v>4647.745265493897</v>
      </c>
      <c r="F25" s="16">
        <f t="shared" si="1"/>
        <v>0.876734596745623</v>
      </c>
      <c r="G25" s="17">
        <f t="shared" si="2"/>
        <v>1542.3250408338656</v>
      </c>
      <c r="H25" s="17">
        <f t="shared" si="7"/>
        <v>-976.5618449747457</v>
      </c>
      <c r="I25" s="17">
        <f t="shared" si="3"/>
        <v>565.76319585912</v>
      </c>
      <c r="J25" s="15">
        <f t="shared" si="4"/>
        <v>247416698.40048707</v>
      </c>
      <c r="K25" s="18">
        <f t="shared" si="5"/>
        <v>90758600.3533283</v>
      </c>
      <c r="L25" s="41">
        <f>'jan-sep'!K25</f>
        <v>76166275.60775921</v>
      </c>
      <c r="M25" s="41">
        <f t="shared" si="6"/>
        <v>14592324.745569095</v>
      </c>
      <c r="Q25" s="49"/>
      <c r="R25" s="50"/>
    </row>
    <row r="26" spans="1:18" ht="15">
      <c r="A26" s="12">
        <v>20</v>
      </c>
      <c r="B26" s="19" t="s">
        <v>35</v>
      </c>
      <c r="C26" s="14">
        <v>339758</v>
      </c>
      <c r="D26" s="14">
        <v>74534</v>
      </c>
      <c r="E26" s="15">
        <f t="shared" si="0"/>
        <v>4558.429709931038</v>
      </c>
      <c r="F26" s="16">
        <f>E26/E$28</f>
        <v>0.8598864191634996</v>
      </c>
      <c r="G26" s="17">
        <f t="shared" si="2"/>
        <v>1622.7090408404388</v>
      </c>
      <c r="H26" s="17">
        <f t="shared" si="7"/>
        <v>-976.5618449747457</v>
      </c>
      <c r="I26" s="17">
        <f t="shared" si="3"/>
        <v>646.1471958656931</v>
      </c>
      <c r="J26" s="15">
        <f t="shared" si="4"/>
        <v>120946995.65000126</v>
      </c>
      <c r="K26" s="18">
        <f t="shared" si="5"/>
        <v>48159935.09665357</v>
      </c>
      <c r="L26" s="41">
        <f>'jan-sep'!K26</f>
        <v>36974353.63455925</v>
      </c>
      <c r="M26" s="41">
        <f t="shared" si="6"/>
        <v>11185581.462094322</v>
      </c>
      <c r="Q26" s="49"/>
      <c r="R26" s="50"/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36</v>
      </c>
      <c r="B28" s="26"/>
      <c r="C28" s="27">
        <f>SUM(C8:C27)</f>
        <v>26777818</v>
      </c>
      <c r="D28" s="28">
        <f>SUM(D8:D27)</f>
        <v>5051275</v>
      </c>
      <c r="E28" s="29">
        <f>C28*1000/D28</f>
        <v>5301.199796091086</v>
      </c>
      <c r="F28" s="30">
        <f>E28/E$28</f>
        <v>1</v>
      </c>
      <c r="G28" s="31"/>
      <c r="H28" s="31"/>
      <c r="I28" s="31"/>
      <c r="J28" s="32">
        <f>SUM(J8:J27)</f>
        <v>4932882433.474809</v>
      </c>
      <c r="K28" s="32">
        <f>SUM(K8:K27)</f>
        <v>-5.587935447692871E-07</v>
      </c>
      <c r="L28" s="32">
        <f>jan!K28</f>
        <v>0</v>
      </c>
      <c r="M28" s="32">
        <f t="shared" si="6"/>
        <v>-5.587935447692871E-07</v>
      </c>
    </row>
    <row r="29" spans="1:13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L29" s="3"/>
      <c r="M29" s="3"/>
    </row>
    <row r="30" spans="1:13" ht="15">
      <c r="A30" s="33" t="s">
        <v>37</v>
      </c>
      <c r="B30" s="34"/>
      <c r="C30" s="35"/>
      <c r="D30" s="36">
        <f>J28</f>
        <v>4932882433.474809</v>
      </c>
      <c r="E30" s="36" t="s">
        <v>38</v>
      </c>
      <c r="F30" s="37">
        <f>D28</f>
        <v>5051275</v>
      </c>
      <c r="G30" s="38" t="s">
        <v>39</v>
      </c>
      <c r="H30" s="34">
        <f>-J28/D28</f>
        <v>-976.5618449747457</v>
      </c>
      <c r="I30" s="39" t="s">
        <v>40</v>
      </c>
      <c r="J30" s="38"/>
      <c r="K30" s="24"/>
      <c r="L30" s="3"/>
      <c r="M30" s="3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D8" sqref="D8:D26"/>
    </sheetView>
  </sheetViews>
  <sheetFormatPr defaultColWidth="11.421875" defaultRowHeight="15"/>
  <cols>
    <col min="4" max="4" width="14.140625" style="0" customWidth="1"/>
    <col min="10" max="10" width="13.28125" style="0" customWidth="1"/>
    <col min="11" max="11" width="13.7109375" style="0" customWidth="1"/>
  </cols>
  <sheetData>
    <row r="1" spans="1:13" ht="15">
      <c r="A1" s="1"/>
      <c r="B1" s="2"/>
      <c r="C1" s="54" t="s">
        <v>85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5">
      <c r="A2" s="57" t="s">
        <v>0</v>
      </c>
      <c r="B2" s="57" t="s">
        <v>1</v>
      </c>
      <c r="C2" s="4" t="s">
        <v>60</v>
      </c>
      <c r="D2" s="4" t="s">
        <v>3</v>
      </c>
      <c r="E2" s="60" t="s">
        <v>84</v>
      </c>
      <c r="F2" s="61"/>
      <c r="G2" s="60" t="s">
        <v>4</v>
      </c>
      <c r="H2" s="62"/>
      <c r="I2" s="61"/>
      <c r="J2" s="60" t="s">
        <v>5</v>
      </c>
      <c r="K2" s="61"/>
      <c r="L2" s="4"/>
      <c r="M2" s="4"/>
    </row>
    <row r="3" spans="1:13" ht="1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5">
      <c r="A5" s="59"/>
      <c r="B5" s="59"/>
      <c r="C5" s="6"/>
      <c r="D5" s="6"/>
      <c r="E5" s="7"/>
      <c r="F5" s="7" t="s">
        <v>15</v>
      </c>
      <c r="G5" s="6"/>
      <c r="H5" s="6"/>
      <c r="I5" s="7" t="s">
        <v>58</v>
      </c>
      <c r="J5" s="7" t="s">
        <v>61</v>
      </c>
      <c r="K5" s="7" t="s">
        <v>61</v>
      </c>
      <c r="L5" s="7" t="s">
        <v>58</v>
      </c>
      <c r="M5" s="7" t="s">
        <v>62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3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</row>
    <row r="8" spans="1:15" ht="15">
      <c r="A8" s="12">
        <v>1</v>
      </c>
      <c r="B8" s="13" t="s">
        <v>17</v>
      </c>
      <c r="C8">
        <v>1004284</v>
      </c>
      <c r="D8" s="14">
        <v>282000</v>
      </c>
      <c r="E8" s="15">
        <f>C8*1000/D8</f>
        <v>3561.290780141844</v>
      </c>
      <c r="F8" s="16">
        <f>E8/E$28</f>
        <v>0.8297625655045552</v>
      </c>
      <c r="G8" s="17">
        <f>IF(E8&lt;E$28*1.2,(E$28*1.2-E8)*0.9,0)</f>
        <v>1430.1330224715748</v>
      </c>
      <c r="H8" s="17">
        <f>H30</f>
        <v>-798.9186595207572</v>
      </c>
      <c r="I8" s="17">
        <f>G8+H8</f>
        <v>631.2143629508176</v>
      </c>
      <c r="J8" s="15">
        <f>(G8*D8)</f>
        <v>403297512.3369841</v>
      </c>
      <c r="K8" s="18">
        <f>I8*D8</f>
        <v>178002450.35213056</v>
      </c>
      <c r="L8" s="41">
        <f>'jan-aug'!K8</f>
        <v>142377675.87941372</v>
      </c>
      <c r="M8" s="41">
        <f>K8-L8</f>
        <v>35624774.47271684</v>
      </c>
      <c r="O8" s="50"/>
    </row>
    <row r="9" spans="1:15" ht="15">
      <c r="A9" s="12">
        <v>2</v>
      </c>
      <c r="B9" s="13" t="s">
        <v>18</v>
      </c>
      <c r="C9">
        <v>2776768</v>
      </c>
      <c r="D9" s="14">
        <v>566399</v>
      </c>
      <c r="E9" s="15">
        <f aca="true" t="shared" si="0" ref="E9:E26">C9*1000/D9</f>
        <v>4902.494531240344</v>
      </c>
      <c r="F9" s="16">
        <f aca="true" t="shared" si="1" ref="F9:F25">E9/E$28</f>
        <v>1.1422561904512658</v>
      </c>
      <c r="G9" s="17">
        <f aca="true" t="shared" si="2" ref="G9:G26">IF(E9&lt;E$28*1.2,(E$28*1.2-E9)*0.9,0)</f>
        <v>223.04964648292471</v>
      </c>
      <c r="H9" s="17">
        <f>H8</f>
        <v>-798.9186595207572</v>
      </c>
      <c r="I9" s="17">
        <f aca="true" t="shared" si="3" ref="I9:I26">G9+H9</f>
        <v>-575.8690130378325</v>
      </c>
      <c r="J9" s="15">
        <f aca="true" t="shared" si="4" ref="J9:J26">(G9*D9)</f>
        <v>126335096.71828207</v>
      </c>
      <c r="K9" s="18">
        <f aca="true" t="shared" si="5" ref="K9:K26">I9*D9</f>
        <v>-326171633.11561525</v>
      </c>
      <c r="L9" s="41">
        <f>'jan-aug'!K9</f>
        <v>-252809625.49778715</v>
      </c>
      <c r="M9" s="41">
        <f aca="true" t="shared" si="6" ref="M9:M28">K9-L9</f>
        <v>-73362007.6178281</v>
      </c>
      <c r="O9" s="50"/>
    </row>
    <row r="10" spans="1:15" ht="15">
      <c r="A10" s="12">
        <v>3</v>
      </c>
      <c r="B10" s="19" t="s">
        <v>19</v>
      </c>
      <c r="C10">
        <v>3361629</v>
      </c>
      <c r="D10" s="14">
        <v>623966</v>
      </c>
      <c r="E10" s="15">
        <f t="shared" si="0"/>
        <v>5387.519512281118</v>
      </c>
      <c r="F10" s="16">
        <f t="shared" si="1"/>
        <v>1.2552645341805475</v>
      </c>
      <c r="G10" s="17">
        <f t="shared" si="2"/>
        <v>0</v>
      </c>
      <c r="H10" s="17">
        <f aca="true" t="shared" si="7" ref="H10:H26">H9</f>
        <v>-798.9186595207572</v>
      </c>
      <c r="I10" s="17">
        <f t="shared" si="3"/>
        <v>-798.9186595207572</v>
      </c>
      <c r="J10" s="15">
        <f t="shared" si="4"/>
        <v>0</v>
      </c>
      <c r="K10" s="18">
        <f t="shared" si="5"/>
        <v>-498498080.30652875</v>
      </c>
      <c r="L10" s="41">
        <f>'jan-aug'!K10</f>
        <v>-390724388.7085486</v>
      </c>
      <c r="M10" s="41">
        <f t="shared" si="6"/>
        <v>-107773691.59798014</v>
      </c>
      <c r="O10" s="50"/>
    </row>
    <row r="11" spans="1:15" ht="15">
      <c r="A11" s="12">
        <v>4</v>
      </c>
      <c r="B11" s="19" t="s">
        <v>20</v>
      </c>
      <c r="C11">
        <v>652083</v>
      </c>
      <c r="D11" s="14">
        <v>193719</v>
      </c>
      <c r="E11" s="15">
        <f t="shared" si="0"/>
        <v>3366.128257940625</v>
      </c>
      <c r="F11" s="16">
        <f t="shared" si="1"/>
        <v>0.7842906944585258</v>
      </c>
      <c r="G11" s="17">
        <f t="shared" si="2"/>
        <v>1605.7792924526718</v>
      </c>
      <c r="H11" s="17">
        <f t="shared" si="7"/>
        <v>-798.9186595207572</v>
      </c>
      <c r="I11" s="17">
        <f t="shared" si="3"/>
        <v>806.8606329319147</v>
      </c>
      <c r="J11" s="15">
        <f t="shared" si="4"/>
        <v>311069958.75463915</v>
      </c>
      <c r="K11" s="18">
        <f t="shared" si="5"/>
        <v>156304234.95093757</v>
      </c>
      <c r="L11" s="41">
        <f>'jan-aug'!K11</f>
        <v>126549732.69107853</v>
      </c>
      <c r="M11" s="41">
        <f t="shared" si="6"/>
        <v>29754502.25985904</v>
      </c>
      <c r="O11" s="50"/>
    </row>
    <row r="12" spans="1:15" ht="15">
      <c r="A12" s="12">
        <v>5</v>
      </c>
      <c r="B12" s="19" t="s">
        <v>21</v>
      </c>
      <c r="C12">
        <v>654927</v>
      </c>
      <c r="D12" s="14">
        <v>187254</v>
      </c>
      <c r="E12" s="15">
        <f t="shared" si="0"/>
        <v>3497.5327629850362</v>
      </c>
      <c r="F12" s="16">
        <f t="shared" si="1"/>
        <v>0.8149072730969498</v>
      </c>
      <c r="G12" s="17">
        <f t="shared" si="2"/>
        <v>1487.5152379127019</v>
      </c>
      <c r="H12" s="17">
        <f t="shared" si="7"/>
        <v>-798.9186595207572</v>
      </c>
      <c r="I12" s="17">
        <f t="shared" si="3"/>
        <v>688.5965783919447</v>
      </c>
      <c r="J12" s="15">
        <f t="shared" si="4"/>
        <v>278543178.3601051</v>
      </c>
      <c r="K12" s="18">
        <f t="shared" si="5"/>
        <v>128942463.69020522</v>
      </c>
      <c r="L12" s="41">
        <f>'jan-aug'!K12</f>
        <v>102905600.07916218</v>
      </c>
      <c r="M12" s="41">
        <f t="shared" si="6"/>
        <v>26036863.611043036</v>
      </c>
      <c r="O12" s="50"/>
    </row>
    <row r="13" spans="1:15" ht="15">
      <c r="A13" s="12">
        <v>6</v>
      </c>
      <c r="B13" s="19" t="s">
        <v>22</v>
      </c>
      <c r="C13">
        <v>1131876</v>
      </c>
      <c r="D13" s="14">
        <v>269003</v>
      </c>
      <c r="E13" s="15">
        <f t="shared" si="0"/>
        <v>4207.670546425133</v>
      </c>
      <c r="F13" s="16">
        <f t="shared" si="1"/>
        <v>0.9803657502127957</v>
      </c>
      <c r="G13" s="17">
        <f t="shared" si="2"/>
        <v>848.3912328166151</v>
      </c>
      <c r="H13" s="17">
        <f t="shared" si="7"/>
        <v>-798.9186595207572</v>
      </c>
      <c r="I13" s="17">
        <f t="shared" si="3"/>
        <v>49.472573295857956</v>
      </c>
      <c r="J13" s="15">
        <f t="shared" si="4"/>
        <v>228219786.8013679</v>
      </c>
      <c r="K13" s="18">
        <f t="shared" si="5"/>
        <v>13308270.634305678</v>
      </c>
      <c r="L13" s="41">
        <f>'jan-aug'!K13</f>
        <v>6810682.25882949</v>
      </c>
      <c r="M13" s="41">
        <f t="shared" si="6"/>
        <v>6497588.375476188</v>
      </c>
      <c r="O13" s="50"/>
    </row>
    <row r="14" spans="1:15" ht="15">
      <c r="A14" s="12">
        <v>7</v>
      </c>
      <c r="B14" s="19" t="s">
        <v>23</v>
      </c>
      <c r="C14">
        <v>922054</v>
      </c>
      <c r="D14" s="14">
        <v>238748</v>
      </c>
      <c r="E14" s="15">
        <f t="shared" si="0"/>
        <v>3862.038634878617</v>
      </c>
      <c r="F14" s="16">
        <f t="shared" si="1"/>
        <v>0.8998352798439432</v>
      </c>
      <c r="G14" s="17">
        <f t="shared" si="2"/>
        <v>1159.4599532084794</v>
      </c>
      <c r="H14" s="17">
        <f t="shared" si="7"/>
        <v>-798.9186595207572</v>
      </c>
      <c r="I14" s="17">
        <f t="shared" si="3"/>
        <v>360.54129368772226</v>
      </c>
      <c r="J14" s="15">
        <f t="shared" si="4"/>
        <v>276818744.90861803</v>
      </c>
      <c r="K14" s="18">
        <f t="shared" si="5"/>
        <v>86078512.78535631</v>
      </c>
      <c r="L14" s="41">
        <f>'jan-aug'!K14</f>
        <v>69324692.0541073</v>
      </c>
      <c r="M14" s="41">
        <f t="shared" si="6"/>
        <v>16753820.73124902</v>
      </c>
      <c r="O14" s="50"/>
    </row>
    <row r="15" spans="1:15" ht="15">
      <c r="A15" s="12">
        <v>8</v>
      </c>
      <c r="B15" s="19" t="s">
        <v>24</v>
      </c>
      <c r="C15">
        <v>646542</v>
      </c>
      <c r="D15" s="14">
        <v>170902</v>
      </c>
      <c r="E15" s="15">
        <f t="shared" si="0"/>
        <v>3783.1154696843805</v>
      </c>
      <c r="F15" s="16">
        <f t="shared" si="1"/>
        <v>0.8814465853867327</v>
      </c>
      <c r="G15" s="17">
        <f t="shared" si="2"/>
        <v>1230.490801883292</v>
      </c>
      <c r="H15" s="17">
        <f t="shared" si="7"/>
        <v>-798.9186595207572</v>
      </c>
      <c r="I15" s="17">
        <f t="shared" si="3"/>
        <v>431.5721423625349</v>
      </c>
      <c r="J15" s="15">
        <f t="shared" si="4"/>
        <v>210293339.0234584</v>
      </c>
      <c r="K15" s="18">
        <f t="shared" si="5"/>
        <v>73756542.27404194</v>
      </c>
      <c r="L15" s="41">
        <f>'jan-aug'!K15</f>
        <v>55403109.87497721</v>
      </c>
      <c r="M15" s="41">
        <f t="shared" si="6"/>
        <v>18353432.399064727</v>
      </c>
      <c r="O15" s="50"/>
    </row>
    <row r="16" spans="1:15" ht="15">
      <c r="A16" s="12">
        <v>9</v>
      </c>
      <c r="B16" s="19" t="s">
        <v>25</v>
      </c>
      <c r="C16">
        <v>424091</v>
      </c>
      <c r="D16" s="14">
        <v>112772</v>
      </c>
      <c r="E16" s="15">
        <f t="shared" si="0"/>
        <v>3760.6054694427694</v>
      </c>
      <c r="F16" s="16">
        <f t="shared" si="1"/>
        <v>0.8762018702811485</v>
      </c>
      <c r="G16" s="17">
        <f t="shared" si="2"/>
        <v>1250.749802100742</v>
      </c>
      <c r="H16" s="17">
        <f t="shared" si="7"/>
        <v>-798.9186595207572</v>
      </c>
      <c r="I16" s="17">
        <f t="shared" si="3"/>
        <v>451.8311425799849</v>
      </c>
      <c r="J16" s="15">
        <f t="shared" si="4"/>
        <v>141049556.6825049</v>
      </c>
      <c r="K16" s="18">
        <f t="shared" si="5"/>
        <v>50953901.61103006</v>
      </c>
      <c r="L16" s="41">
        <f>'jan-aug'!K16</f>
        <v>38324660.574018575</v>
      </c>
      <c r="M16" s="41">
        <f t="shared" si="6"/>
        <v>12629241.037011482</v>
      </c>
      <c r="O16" s="50"/>
    </row>
    <row r="17" spans="1:15" ht="15">
      <c r="A17" s="12">
        <v>10</v>
      </c>
      <c r="B17" s="19" t="s">
        <v>26</v>
      </c>
      <c r="C17">
        <v>678038</v>
      </c>
      <c r="D17" s="14">
        <v>176353</v>
      </c>
      <c r="E17" s="15">
        <f t="shared" si="0"/>
        <v>3844.777236565298</v>
      </c>
      <c r="F17" s="16">
        <f t="shared" si="1"/>
        <v>0.8958134621848739</v>
      </c>
      <c r="G17" s="17">
        <f t="shared" si="2"/>
        <v>1174.9952116904662</v>
      </c>
      <c r="H17" s="17">
        <f t="shared" si="7"/>
        <v>-798.9186595207572</v>
      </c>
      <c r="I17" s="17">
        <f t="shared" si="3"/>
        <v>376.0765521697091</v>
      </c>
      <c r="J17" s="15">
        <f t="shared" si="4"/>
        <v>207213930.5672488</v>
      </c>
      <c r="K17" s="18">
        <f t="shared" si="5"/>
        <v>66322228.204784706</v>
      </c>
      <c r="L17" s="41">
        <f>'jan-aug'!K17</f>
        <v>52577078.39277391</v>
      </c>
      <c r="M17" s="41">
        <f t="shared" si="6"/>
        <v>13745149.812010795</v>
      </c>
      <c r="O17" s="50"/>
    </row>
    <row r="18" spans="1:15" ht="15">
      <c r="A18" s="12">
        <v>11</v>
      </c>
      <c r="B18" s="19" t="s">
        <v>27</v>
      </c>
      <c r="C18">
        <v>2313928</v>
      </c>
      <c r="D18" s="14">
        <v>452159</v>
      </c>
      <c r="E18" s="15">
        <f t="shared" si="0"/>
        <v>5117.509548632229</v>
      </c>
      <c r="F18" s="16">
        <f t="shared" si="1"/>
        <v>1.1923535914969594</v>
      </c>
      <c r="G18" s="17">
        <f t="shared" si="2"/>
        <v>29.536130830228558</v>
      </c>
      <c r="H18" s="17">
        <f t="shared" si="7"/>
        <v>-798.9186595207572</v>
      </c>
      <c r="I18" s="17">
        <f t="shared" si="3"/>
        <v>-769.3825286905286</v>
      </c>
      <c r="J18" s="15">
        <f t="shared" si="4"/>
        <v>13355027.380065314</v>
      </c>
      <c r="K18" s="18">
        <f t="shared" si="5"/>
        <v>-347883234.79018074</v>
      </c>
      <c r="L18" s="41">
        <f>'jan-aug'!K18</f>
        <v>-283139704.5256771</v>
      </c>
      <c r="M18" s="41">
        <f t="shared" si="6"/>
        <v>-64743530.26450366</v>
      </c>
      <c r="O18" s="50"/>
    </row>
    <row r="19" spans="1:15" ht="15">
      <c r="A19" s="12">
        <v>12</v>
      </c>
      <c r="B19" s="19" t="s">
        <v>28</v>
      </c>
      <c r="C19">
        <v>2212326</v>
      </c>
      <c r="D19" s="14">
        <v>498135</v>
      </c>
      <c r="E19" s="15">
        <f t="shared" si="0"/>
        <v>4441.217742178325</v>
      </c>
      <c r="F19" s="16">
        <f t="shared" si="1"/>
        <v>1.03478105417931</v>
      </c>
      <c r="G19" s="17">
        <f t="shared" si="2"/>
        <v>638.1987566387418</v>
      </c>
      <c r="H19" s="17">
        <f t="shared" si="7"/>
        <v>-798.9186595207572</v>
      </c>
      <c r="I19" s="17">
        <f t="shared" si="3"/>
        <v>-160.7199028820154</v>
      </c>
      <c r="J19" s="15">
        <f t="shared" si="4"/>
        <v>317909137.6382396</v>
      </c>
      <c r="K19" s="18">
        <f t="shared" si="5"/>
        <v>-80060208.82213274</v>
      </c>
      <c r="L19" s="41">
        <f>'jan-aug'!K19</f>
        <v>-63155223.64471016</v>
      </c>
      <c r="M19" s="41">
        <f t="shared" si="6"/>
        <v>-16904985.177422576</v>
      </c>
      <c r="O19" s="50"/>
    </row>
    <row r="20" spans="1:15" ht="15">
      <c r="A20" s="12">
        <v>14</v>
      </c>
      <c r="B20" s="19" t="s">
        <v>29</v>
      </c>
      <c r="C20">
        <v>432760</v>
      </c>
      <c r="D20" s="14">
        <v>108700</v>
      </c>
      <c r="E20" s="15">
        <f t="shared" si="0"/>
        <v>3981.2327506899724</v>
      </c>
      <c r="F20" s="16">
        <f t="shared" si="1"/>
        <v>0.9276069001452594</v>
      </c>
      <c r="G20" s="17">
        <f t="shared" si="2"/>
        <v>1052.1852489782596</v>
      </c>
      <c r="H20" s="17">
        <f t="shared" si="7"/>
        <v>-798.9186595207572</v>
      </c>
      <c r="I20" s="17">
        <f t="shared" si="3"/>
        <v>253.2665894575024</v>
      </c>
      <c r="J20" s="15">
        <f t="shared" si="4"/>
        <v>114372536.56393681</v>
      </c>
      <c r="K20" s="18">
        <f t="shared" si="5"/>
        <v>27530078.27403051</v>
      </c>
      <c r="L20" s="41">
        <f>'jan-aug'!K20</f>
        <v>18909158.61025628</v>
      </c>
      <c r="M20" s="41">
        <f t="shared" si="6"/>
        <v>8620919.66377423</v>
      </c>
      <c r="O20" s="50"/>
    </row>
    <row r="21" spans="1:15" ht="15">
      <c r="A21" s="12">
        <v>15</v>
      </c>
      <c r="B21" s="19" t="s">
        <v>30</v>
      </c>
      <c r="C21">
        <v>1042811</v>
      </c>
      <c r="D21" s="14">
        <v>259404</v>
      </c>
      <c r="E21" s="15">
        <f t="shared" si="0"/>
        <v>4020.0266765354427</v>
      </c>
      <c r="F21" s="16">
        <f t="shared" si="1"/>
        <v>0.9366456867602206</v>
      </c>
      <c r="G21" s="17">
        <f t="shared" si="2"/>
        <v>1017.2707157173362</v>
      </c>
      <c r="H21" s="17">
        <f t="shared" si="7"/>
        <v>-798.9186595207572</v>
      </c>
      <c r="I21" s="17">
        <f t="shared" si="3"/>
        <v>218.35205619657904</v>
      </c>
      <c r="J21" s="15">
        <f t="shared" si="4"/>
        <v>263884092.73993987</v>
      </c>
      <c r="K21" s="18">
        <f t="shared" si="5"/>
        <v>56641396.78561739</v>
      </c>
      <c r="L21" s="41">
        <f>'jan-aug'!K21</f>
        <v>39893445.2376718</v>
      </c>
      <c r="M21" s="41">
        <f t="shared" si="6"/>
        <v>16747951.547945589</v>
      </c>
      <c r="O21" s="50"/>
    </row>
    <row r="22" spans="1:15" ht="15">
      <c r="A22" s="12">
        <v>16</v>
      </c>
      <c r="B22" s="19" t="s">
        <v>31</v>
      </c>
      <c r="C22">
        <v>1209219</v>
      </c>
      <c r="D22" s="14">
        <v>302755</v>
      </c>
      <c r="E22" s="15">
        <f t="shared" si="0"/>
        <v>3994.0512956020543</v>
      </c>
      <c r="F22" s="16">
        <f t="shared" si="1"/>
        <v>0.9305935556499416</v>
      </c>
      <c r="G22" s="17">
        <f t="shared" si="2"/>
        <v>1040.6485585573857</v>
      </c>
      <c r="H22" s="17">
        <f t="shared" si="7"/>
        <v>-798.9186595207572</v>
      </c>
      <c r="I22" s="17">
        <f t="shared" si="3"/>
        <v>241.72989903662858</v>
      </c>
      <c r="J22" s="15">
        <f t="shared" si="4"/>
        <v>315061554.3460413</v>
      </c>
      <c r="K22" s="18">
        <f t="shared" si="5"/>
        <v>73184935.58283448</v>
      </c>
      <c r="L22" s="41">
        <f>'jan-aug'!K22</f>
        <v>63465948.634297535</v>
      </c>
      <c r="M22" s="41">
        <f t="shared" si="6"/>
        <v>9718986.948536947</v>
      </c>
      <c r="O22" s="50"/>
    </row>
    <row r="23" spans="1:15" ht="15">
      <c r="A23" s="12">
        <v>17</v>
      </c>
      <c r="B23" s="19" t="s">
        <v>32</v>
      </c>
      <c r="C23">
        <v>454826</v>
      </c>
      <c r="D23" s="14">
        <v>134443</v>
      </c>
      <c r="E23" s="15">
        <f t="shared" si="0"/>
        <v>3383.0396524921343</v>
      </c>
      <c r="F23" s="16">
        <f t="shared" si="1"/>
        <v>0.7882309630284405</v>
      </c>
      <c r="G23" s="17">
        <f t="shared" si="2"/>
        <v>1590.5590373563136</v>
      </c>
      <c r="H23" s="17">
        <f t="shared" si="7"/>
        <v>-798.9186595207572</v>
      </c>
      <c r="I23" s="17">
        <f t="shared" si="3"/>
        <v>791.6403778355565</v>
      </c>
      <c r="J23" s="15">
        <f t="shared" si="4"/>
        <v>213839528.65929487</v>
      </c>
      <c r="K23" s="18">
        <f t="shared" si="5"/>
        <v>106430507.31734572</v>
      </c>
      <c r="L23" s="41">
        <f>'jan-aug'!K23</f>
        <v>85262593.20090789</v>
      </c>
      <c r="M23" s="41">
        <f t="shared" si="6"/>
        <v>21167914.116437837</v>
      </c>
      <c r="O23" s="50"/>
    </row>
    <row r="24" spans="1:15" ht="15">
      <c r="A24" s="12">
        <v>18</v>
      </c>
      <c r="B24" s="19" t="s">
        <v>33</v>
      </c>
      <c r="C24">
        <v>885801</v>
      </c>
      <c r="D24" s="14">
        <v>239611</v>
      </c>
      <c r="E24" s="15">
        <f t="shared" si="0"/>
        <v>3696.8294443911172</v>
      </c>
      <c r="F24" s="16">
        <f t="shared" si="1"/>
        <v>0.8613423821260044</v>
      </c>
      <c r="G24" s="17">
        <f t="shared" si="2"/>
        <v>1308.148224647229</v>
      </c>
      <c r="H24" s="17">
        <f t="shared" si="7"/>
        <v>-798.9186595207572</v>
      </c>
      <c r="I24" s="17">
        <f t="shared" si="3"/>
        <v>509.2295651264718</v>
      </c>
      <c r="J24" s="15">
        <f t="shared" si="4"/>
        <v>313446704.2559472</v>
      </c>
      <c r="K24" s="18">
        <f t="shared" si="5"/>
        <v>122017005.32951903</v>
      </c>
      <c r="L24" s="41">
        <f>'jan-aug'!K24</f>
        <v>96360138.4182348</v>
      </c>
      <c r="M24" s="41">
        <f t="shared" si="6"/>
        <v>25656866.911284238</v>
      </c>
      <c r="O24" s="50"/>
    </row>
    <row r="25" spans="1:15" ht="15">
      <c r="A25" s="12">
        <v>19</v>
      </c>
      <c r="B25" s="19" t="s">
        <v>34</v>
      </c>
      <c r="C25">
        <v>599175</v>
      </c>
      <c r="D25" s="14">
        <v>160418</v>
      </c>
      <c r="E25" s="15">
        <f t="shared" si="0"/>
        <v>3735.085838247578</v>
      </c>
      <c r="F25" s="16">
        <f t="shared" si="1"/>
        <v>0.8702559265325146</v>
      </c>
      <c r="G25" s="17">
        <f t="shared" si="2"/>
        <v>1273.7174701764143</v>
      </c>
      <c r="H25" s="17">
        <f t="shared" si="7"/>
        <v>-798.9186595207572</v>
      </c>
      <c r="I25" s="17">
        <f t="shared" si="3"/>
        <v>474.7988106556571</v>
      </c>
      <c r="J25" s="15">
        <f t="shared" si="4"/>
        <v>204327209.13076</v>
      </c>
      <c r="K25" s="18">
        <f t="shared" si="5"/>
        <v>76166275.60775921</v>
      </c>
      <c r="L25" s="41">
        <f>'jan-aug'!K25</f>
        <v>61980788.80717659</v>
      </c>
      <c r="M25" s="41">
        <f t="shared" si="6"/>
        <v>14185486.800582618</v>
      </c>
      <c r="O25" s="50"/>
    </row>
    <row r="26" spans="1:15" ht="15">
      <c r="A26" s="12">
        <v>20</v>
      </c>
      <c r="B26" s="19" t="s">
        <v>35</v>
      </c>
      <c r="C26">
        <v>276629</v>
      </c>
      <c r="D26" s="14">
        <v>74534</v>
      </c>
      <c r="E26" s="15">
        <f t="shared" si="0"/>
        <v>3711.4471248021036</v>
      </c>
      <c r="F26" s="16">
        <f>E26/E$28</f>
        <v>0.8647482270143746</v>
      </c>
      <c r="G26" s="17">
        <f t="shared" si="2"/>
        <v>1294.9923122773414</v>
      </c>
      <c r="H26" s="17">
        <f t="shared" si="7"/>
        <v>-798.9186595207572</v>
      </c>
      <c r="I26" s="17">
        <f t="shared" si="3"/>
        <v>496.07365275658424</v>
      </c>
      <c r="J26" s="15">
        <f t="shared" si="4"/>
        <v>96520957.00327936</v>
      </c>
      <c r="K26" s="18">
        <f t="shared" si="5"/>
        <v>36974353.63455925</v>
      </c>
      <c r="L26" s="41">
        <f>'jan-aug'!K26</f>
        <v>29683637.663816396</v>
      </c>
      <c r="M26" s="41">
        <f t="shared" si="6"/>
        <v>7290715.970742855</v>
      </c>
      <c r="O26" s="50"/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36</v>
      </c>
      <c r="B28" s="26"/>
      <c r="C28" s="27">
        <f>SUM(C8:C27)</f>
        <v>21679767</v>
      </c>
      <c r="D28" s="28">
        <f>SUM(D8:D27)</f>
        <v>5051275</v>
      </c>
      <c r="E28" s="29">
        <f>C28*1000/D28</f>
        <v>4291.939559814106</v>
      </c>
      <c r="F28" s="30">
        <f>E28/E$28</f>
        <v>1</v>
      </c>
      <c r="G28" s="31"/>
      <c r="H28" s="31"/>
      <c r="I28" s="31"/>
      <c r="J28" s="32">
        <f>SUM(J8:J27)</f>
        <v>4035557851.8707128</v>
      </c>
      <c r="K28" s="52">
        <f>SUM(K8:K27)</f>
        <v>1.862645149230957E-07</v>
      </c>
      <c r="L28" s="53">
        <f>jan!K28</f>
        <v>0</v>
      </c>
      <c r="M28" s="52">
        <f t="shared" si="6"/>
        <v>1.862645149230957E-07</v>
      </c>
    </row>
    <row r="29" spans="1:13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L29" s="3"/>
      <c r="M29" s="3"/>
    </row>
    <row r="30" spans="1:13" ht="15">
      <c r="A30" s="33" t="s">
        <v>37</v>
      </c>
      <c r="B30" s="34"/>
      <c r="C30" s="35"/>
      <c r="D30" s="36">
        <f>J28</f>
        <v>4035557851.8707128</v>
      </c>
      <c r="E30" s="36" t="s">
        <v>38</v>
      </c>
      <c r="F30" s="37">
        <f>D28</f>
        <v>5051275</v>
      </c>
      <c r="G30" s="38" t="s">
        <v>39</v>
      </c>
      <c r="H30" s="34">
        <f>-J28/D28</f>
        <v>-798.9186595207572</v>
      </c>
      <c r="I30" s="39" t="s">
        <v>40</v>
      </c>
      <c r="J30" s="38"/>
      <c r="K30" s="24"/>
      <c r="L30" s="3"/>
      <c r="M30" s="3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D8" sqref="D8:D26"/>
    </sheetView>
  </sheetViews>
  <sheetFormatPr defaultColWidth="11.421875" defaultRowHeight="15"/>
  <cols>
    <col min="1" max="1" width="11.57421875" style="0" bestFit="1" customWidth="1"/>
    <col min="3" max="3" width="12.8515625" style="0" customWidth="1"/>
    <col min="4" max="4" width="15.28125" style="0" customWidth="1"/>
    <col min="5" max="9" width="11.57421875" style="0" bestFit="1" customWidth="1"/>
    <col min="10" max="10" width="14.7109375" style="0" customWidth="1"/>
    <col min="11" max="11" width="14.8515625" style="0" customWidth="1"/>
    <col min="12" max="12" width="13.421875" style="0" bestFit="1" customWidth="1"/>
    <col min="13" max="13" width="11.57421875" style="0" bestFit="1" customWidth="1"/>
  </cols>
  <sheetData>
    <row r="1" spans="1:13" ht="15">
      <c r="A1" s="1"/>
      <c r="B1" s="2"/>
      <c r="C1" s="54" t="s">
        <v>82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5">
      <c r="A2" s="57" t="s">
        <v>0</v>
      </c>
      <c r="B2" s="57" t="s">
        <v>1</v>
      </c>
      <c r="C2" s="4" t="s">
        <v>57</v>
      </c>
      <c r="D2" s="4" t="s">
        <v>3</v>
      </c>
      <c r="E2" s="60" t="s">
        <v>83</v>
      </c>
      <c r="F2" s="61"/>
      <c r="G2" s="60" t="s">
        <v>4</v>
      </c>
      <c r="H2" s="62"/>
      <c r="I2" s="61"/>
      <c r="J2" s="60" t="s">
        <v>5</v>
      </c>
      <c r="K2" s="61"/>
      <c r="L2" s="4"/>
      <c r="M2" s="4"/>
    </row>
    <row r="3" spans="1:13" ht="1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5">
      <c r="A5" s="59"/>
      <c r="B5" s="59"/>
      <c r="C5" s="6"/>
      <c r="D5" s="6"/>
      <c r="E5" s="7"/>
      <c r="F5" s="7" t="s">
        <v>15</v>
      </c>
      <c r="G5" s="6"/>
      <c r="H5" s="6"/>
      <c r="I5" s="7" t="s">
        <v>55</v>
      </c>
      <c r="J5" s="7" t="s">
        <v>58</v>
      </c>
      <c r="K5" s="7" t="s">
        <v>58</v>
      </c>
      <c r="L5" s="7" t="s">
        <v>55</v>
      </c>
      <c r="M5" s="7" t="s">
        <v>59</v>
      </c>
    </row>
    <row r="6" spans="1:13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3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</row>
    <row r="8" spans="1:15" ht="15">
      <c r="A8" s="12">
        <v>1</v>
      </c>
      <c r="B8" s="13" t="s">
        <v>17</v>
      </c>
      <c r="C8" s="14">
        <v>786612</v>
      </c>
      <c r="D8" s="14">
        <v>282000</v>
      </c>
      <c r="E8" s="15">
        <f>C8*1000/D8</f>
        <v>2789.404255319149</v>
      </c>
      <c r="F8" s="16">
        <f>E8/E$28</f>
        <v>0.8272744821500864</v>
      </c>
      <c r="G8" s="17">
        <f>IF(E8&lt;E$28*1.2,(E$28*1.2-E8)*0.9,0)</f>
        <v>1131.0803743988379</v>
      </c>
      <c r="H8" s="17">
        <f>H30</f>
        <v>-626.194998939924</v>
      </c>
      <c r="I8" s="17">
        <f>G8+H8</f>
        <v>504.8853754589139</v>
      </c>
      <c r="J8" s="15">
        <f>(G8*D8)</f>
        <v>318964665.5804723</v>
      </c>
      <c r="K8" s="18">
        <f>I8*D8</f>
        <v>142377675.87941372</v>
      </c>
      <c r="L8" s="41">
        <f>'jan-jul'!K8</f>
        <v>140731919.791309</v>
      </c>
      <c r="M8" s="41">
        <f>K8-L8</f>
        <v>1645756.088104725</v>
      </c>
      <c r="O8" s="51"/>
    </row>
    <row r="9" spans="1:15" ht="15">
      <c r="A9" s="12">
        <v>2</v>
      </c>
      <c r="B9" s="13" t="s">
        <v>18</v>
      </c>
      <c r="C9" s="14">
        <v>2178556</v>
      </c>
      <c r="D9" s="14">
        <v>566399</v>
      </c>
      <c r="E9" s="15">
        <f aca="true" t="shared" si="0" ref="E9:E26">C9*1000/D9</f>
        <v>3846.3274123012225</v>
      </c>
      <c r="F9" s="16">
        <f aca="true" t="shared" si="1" ref="F9:F25">E9/E$28</f>
        <v>1.140734087618688</v>
      </c>
      <c r="G9" s="17">
        <f aca="true" t="shared" si="2" ref="G9:G26">IF(E9&lt;E$28*1.2,(E$28*1.2-E9)*0.9,0)</f>
        <v>179.84953311497165</v>
      </c>
      <c r="H9" s="17">
        <f>H8</f>
        <v>-626.194998939924</v>
      </c>
      <c r="I9" s="17">
        <f aca="true" t="shared" si="3" ref="I9:I26">G9+H9</f>
        <v>-446.34546582495227</v>
      </c>
      <c r="J9" s="15">
        <f aca="true" t="shared" si="4" ref="J9:J26">(G9*D9)</f>
        <v>101866595.70678683</v>
      </c>
      <c r="K9" s="18">
        <f aca="true" t="shared" si="5" ref="K9:K26">I9*D9</f>
        <v>-252809625.49778715</v>
      </c>
      <c r="L9" s="41">
        <f>'jan-jul'!K9</f>
        <v>-244984210.63766795</v>
      </c>
      <c r="M9" s="41">
        <f aca="true" t="shared" si="6" ref="M9:M28">K9-L9</f>
        <v>-7825414.860119194</v>
      </c>
      <c r="O9" s="51"/>
    </row>
    <row r="10" spans="1:15" ht="15">
      <c r="A10" s="12">
        <v>3</v>
      </c>
      <c r="B10" s="19" t="s">
        <v>19</v>
      </c>
      <c r="C10" s="14">
        <v>2632050</v>
      </c>
      <c r="D10" s="14">
        <v>623966</v>
      </c>
      <c r="E10" s="15">
        <f t="shared" si="0"/>
        <v>4218.258687172058</v>
      </c>
      <c r="F10" s="16">
        <f t="shared" si="1"/>
        <v>1.2510405275072254</v>
      </c>
      <c r="G10" s="17">
        <f t="shared" si="2"/>
        <v>0</v>
      </c>
      <c r="H10" s="17">
        <f aca="true" t="shared" si="7" ref="H10:H26">H9</f>
        <v>-626.194998939924</v>
      </c>
      <c r="I10" s="17">
        <f t="shared" si="3"/>
        <v>-626.194998939924</v>
      </c>
      <c r="J10" s="15">
        <f t="shared" si="4"/>
        <v>0</v>
      </c>
      <c r="K10" s="18">
        <f t="shared" si="5"/>
        <v>-390724388.7085486</v>
      </c>
      <c r="L10" s="41">
        <f>'jan-jul'!K10</f>
        <v>-382635539.5004304</v>
      </c>
      <c r="M10" s="41">
        <f t="shared" si="6"/>
        <v>-8088849.2081182</v>
      </c>
      <c r="O10" s="51"/>
    </row>
    <row r="11" spans="1:15" ht="15">
      <c r="A11" s="12">
        <v>4</v>
      </c>
      <c r="B11" s="19" t="s">
        <v>20</v>
      </c>
      <c r="C11" s="14">
        <v>508423</v>
      </c>
      <c r="D11" s="14">
        <v>193719</v>
      </c>
      <c r="E11" s="15">
        <f t="shared" si="0"/>
        <v>2624.538635859157</v>
      </c>
      <c r="F11" s="16">
        <f t="shared" si="1"/>
        <v>0.7783790523453041</v>
      </c>
      <c r="G11" s="17">
        <f t="shared" si="2"/>
        <v>1279.4594319128307</v>
      </c>
      <c r="H11" s="17">
        <f t="shared" si="7"/>
        <v>-626.194998939924</v>
      </c>
      <c r="I11" s="17">
        <f t="shared" si="3"/>
        <v>653.2644329729068</v>
      </c>
      <c r="J11" s="15">
        <f t="shared" si="4"/>
        <v>247855601.69072166</v>
      </c>
      <c r="K11" s="18">
        <f t="shared" si="5"/>
        <v>126549732.69107853</v>
      </c>
      <c r="L11" s="41">
        <f>'jan-jul'!K11</f>
        <v>124533428.71047018</v>
      </c>
      <c r="M11" s="41">
        <f t="shared" si="6"/>
        <v>2016303.980608344</v>
      </c>
      <c r="O11" s="51"/>
    </row>
    <row r="12" spans="1:15" ht="15">
      <c r="A12" s="12">
        <v>5</v>
      </c>
      <c r="B12" s="19" t="s">
        <v>21</v>
      </c>
      <c r="C12" s="14">
        <v>513034</v>
      </c>
      <c r="D12" s="14">
        <v>187254</v>
      </c>
      <c r="E12" s="15">
        <f t="shared" si="0"/>
        <v>2739.775919339507</v>
      </c>
      <c r="F12" s="16">
        <f t="shared" si="1"/>
        <v>0.8125558353747979</v>
      </c>
      <c r="G12" s="17">
        <f t="shared" si="2"/>
        <v>1175.7458767805158</v>
      </c>
      <c r="H12" s="17">
        <f t="shared" si="7"/>
        <v>-626.194998939924</v>
      </c>
      <c r="I12" s="17">
        <f t="shared" si="3"/>
        <v>549.5508778405919</v>
      </c>
      <c r="J12" s="15">
        <f t="shared" si="4"/>
        <v>220163118.41065872</v>
      </c>
      <c r="K12" s="18">
        <f t="shared" si="5"/>
        <v>102905600.07916218</v>
      </c>
      <c r="L12" s="41">
        <f>'jan-jul'!K12</f>
        <v>100323031.5758929</v>
      </c>
      <c r="M12" s="41">
        <f t="shared" si="6"/>
        <v>2582568.503269285</v>
      </c>
      <c r="O12" s="51"/>
    </row>
    <row r="13" spans="1:15" ht="15">
      <c r="A13" s="12">
        <v>6</v>
      </c>
      <c r="B13" s="19" t="s">
        <v>22</v>
      </c>
      <c r="C13" s="14">
        <v>893697</v>
      </c>
      <c r="D13" s="14">
        <v>269003</v>
      </c>
      <c r="E13" s="15">
        <f t="shared" si="0"/>
        <v>3322.2566291082258</v>
      </c>
      <c r="F13" s="16">
        <f t="shared" si="1"/>
        <v>0.985306495884993</v>
      </c>
      <c r="G13" s="17">
        <f t="shared" si="2"/>
        <v>651.5132379886687</v>
      </c>
      <c r="H13" s="17">
        <f t="shared" si="7"/>
        <v>-626.194998939924</v>
      </c>
      <c r="I13" s="17">
        <f t="shared" si="3"/>
        <v>25.318239048744772</v>
      </c>
      <c r="J13" s="15">
        <f t="shared" si="4"/>
        <v>175259015.55866584</v>
      </c>
      <c r="K13" s="18">
        <f t="shared" si="5"/>
        <v>6810682.25882949</v>
      </c>
      <c r="L13" s="41">
        <f>'jan-jul'!K13</f>
        <v>7533237.137310348</v>
      </c>
      <c r="M13" s="41">
        <f t="shared" si="6"/>
        <v>-722554.8784808582</v>
      </c>
      <c r="O13" s="51"/>
    </row>
    <row r="14" spans="1:15" ht="15">
      <c r="A14" s="12">
        <v>7</v>
      </c>
      <c r="B14" s="19" t="s">
        <v>23</v>
      </c>
      <c r="C14" s="14">
        <v>722871</v>
      </c>
      <c r="D14" s="14">
        <v>238748</v>
      </c>
      <c r="E14" s="15">
        <f t="shared" si="0"/>
        <v>3027.757300584717</v>
      </c>
      <c r="F14" s="16">
        <f t="shared" si="1"/>
        <v>0.8979646274436405</v>
      </c>
      <c r="G14" s="17">
        <f t="shared" si="2"/>
        <v>916.5626336598265</v>
      </c>
      <c r="H14" s="17">
        <f t="shared" si="7"/>
        <v>-626.194998939924</v>
      </c>
      <c r="I14" s="17">
        <f t="shared" si="3"/>
        <v>290.3676347199025</v>
      </c>
      <c r="J14" s="15">
        <f t="shared" si="4"/>
        <v>218827495.66101626</v>
      </c>
      <c r="K14" s="18">
        <f t="shared" si="5"/>
        <v>69324692.0541073</v>
      </c>
      <c r="L14" s="41">
        <f>'jan-jul'!K14</f>
        <v>67385943.35438101</v>
      </c>
      <c r="M14" s="41">
        <f t="shared" si="6"/>
        <v>1938748.6997262836</v>
      </c>
      <c r="O14" s="51"/>
    </row>
    <row r="15" spans="1:15" ht="15">
      <c r="A15" s="12">
        <v>8</v>
      </c>
      <c r="B15" s="19" t="s">
        <v>24</v>
      </c>
      <c r="C15" s="14">
        <v>511029</v>
      </c>
      <c r="D15" s="14">
        <v>170902</v>
      </c>
      <c r="E15" s="15">
        <f t="shared" si="0"/>
        <v>2990.187358837228</v>
      </c>
      <c r="F15" s="16">
        <f t="shared" si="1"/>
        <v>0.8868222288313581</v>
      </c>
      <c r="G15" s="17">
        <f t="shared" si="2"/>
        <v>950.3755812325666</v>
      </c>
      <c r="H15" s="17">
        <f t="shared" si="7"/>
        <v>-626.194998939924</v>
      </c>
      <c r="I15" s="17">
        <f t="shared" si="3"/>
        <v>324.1805822926426</v>
      </c>
      <c r="J15" s="15">
        <f t="shared" si="4"/>
        <v>162421087.5838081</v>
      </c>
      <c r="K15" s="18">
        <f t="shared" si="5"/>
        <v>55403109.87497721</v>
      </c>
      <c r="L15" s="41">
        <f>'jan-jul'!K15</f>
        <v>53882409.650972694</v>
      </c>
      <c r="M15" s="41">
        <f t="shared" si="6"/>
        <v>1520700.2240045145</v>
      </c>
      <c r="O15" s="51"/>
    </row>
    <row r="16" spans="1:15" ht="15">
      <c r="A16" s="12">
        <v>9</v>
      </c>
      <c r="B16" s="19" t="s">
        <v>25</v>
      </c>
      <c r="C16" s="14">
        <v>335247</v>
      </c>
      <c r="D16" s="14">
        <v>112772</v>
      </c>
      <c r="E16" s="15">
        <f t="shared" si="0"/>
        <v>2972.7857978930942</v>
      </c>
      <c r="F16" s="16">
        <f t="shared" si="1"/>
        <v>0.8816613177546614</v>
      </c>
      <c r="G16" s="17">
        <f t="shared" si="2"/>
        <v>966.0369860822871</v>
      </c>
      <c r="H16" s="17">
        <f t="shared" si="7"/>
        <v>-626.194998939924</v>
      </c>
      <c r="I16" s="17">
        <f t="shared" si="3"/>
        <v>339.8419871423631</v>
      </c>
      <c r="J16" s="15">
        <f t="shared" si="4"/>
        <v>108941922.99447167</v>
      </c>
      <c r="K16" s="18">
        <f t="shared" si="5"/>
        <v>38324660.574018575</v>
      </c>
      <c r="L16" s="41">
        <f>'jan-jul'!K16</f>
        <v>37615055.755693294</v>
      </c>
      <c r="M16" s="41">
        <f t="shared" si="6"/>
        <v>709604.8183252811</v>
      </c>
      <c r="O16" s="51"/>
    </row>
    <row r="17" spans="1:15" ht="15">
      <c r="A17" s="12">
        <v>10</v>
      </c>
      <c r="B17" s="19" t="s">
        <v>26</v>
      </c>
      <c r="C17" s="14">
        <v>532432</v>
      </c>
      <c r="D17" s="14">
        <v>176353</v>
      </c>
      <c r="E17" s="15">
        <f t="shared" si="0"/>
        <v>3019.1264112320177</v>
      </c>
      <c r="F17" s="16">
        <f t="shared" si="1"/>
        <v>0.8954049000372836</v>
      </c>
      <c r="G17" s="17">
        <f t="shared" si="2"/>
        <v>924.330434077256</v>
      </c>
      <c r="H17" s="17">
        <f t="shared" si="7"/>
        <v>-626.194998939924</v>
      </c>
      <c r="I17" s="17">
        <f t="shared" si="3"/>
        <v>298.135435137332</v>
      </c>
      <c r="J17" s="15">
        <f t="shared" si="4"/>
        <v>163008445.04082632</v>
      </c>
      <c r="K17" s="18">
        <f t="shared" si="5"/>
        <v>52577078.39277391</v>
      </c>
      <c r="L17" s="41">
        <f>'jan-jul'!K17</f>
        <v>51286804.96119404</v>
      </c>
      <c r="M17" s="41">
        <f t="shared" si="6"/>
        <v>1290273.431579873</v>
      </c>
      <c r="O17" s="51"/>
    </row>
    <row r="18" spans="1:15" ht="15">
      <c r="A18" s="12">
        <v>11</v>
      </c>
      <c r="B18" s="19" t="s">
        <v>27</v>
      </c>
      <c r="C18" s="14">
        <v>1830283</v>
      </c>
      <c r="D18" s="14">
        <v>452159</v>
      </c>
      <c r="E18" s="15">
        <f t="shared" si="0"/>
        <v>4047.8747520230713</v>
      </c>
      <c r="F18" s="16">
        <f t="shared" si="1"/>
        <v>1.200508489546688</v>
      </c>
      <c r="G18" s="17">
        <f t="shared" si="2"/>
        <v>0</v>
      </c>
      <c r="H18" s="17">
        <f t="shared" si="7"/>
        <v>-626.194998939924</v>
      </c>
      <c r="I18" s="17">
        <f t="shared" si="3"/>
        <v>-626.194998939924</v>
      </c>
      <c r="J18" s="15">
        <f t="shared" si="4"/>
        <v>0</v>
      </c>
      <c r="K18" s="18">
        <f t="shared" si="5"/>
        <v>-283139704.5256771</v>
      </c>
      <c r="L18" s="41">
        <f>'jan-jul'!K18</f>
        <v>-277278093.5258894</v>
      </c>
      <c r="M18" s="41">
        <f t="shared" si="6"/>
        <v>-5861610.999787688</v>
      </c>
      <c r="O18" s="51"/>
    </row>
    <row r="19" spans="1:15" ht="15">
      <c r="A19" s="12">
        <v>12</v>
      </c>
      <c r="B19" s="19" t="s">
        <v>28</v>
      </c>
      <c r="C19" s="14">
        <v>1739118</v>
      </c>
      <c r="D19" s="14">
        <v>498135</v>
      </c>
      <c r="E19" s="15">
        <f t="shared" si="0"/>
        <v>3491.2583938089074</v>
      </c>
      <c r="F19" s="16">
        <f t="shared" si="1"/>
        <v>1.0354286132183268</v>
      </c>
      <c r="G19" s="17">
        <f t="shared" si="2"/>
        <v>499.41164975805526</v>
      </c>
      <c r="H19" s="17">
        <f t="shared" si="7"/>
        <v>-626.194998939924</v>
      </c>
      <c r="I19" s="17">
        <f t="shared" si="3"/>
        <v>-126.78334918186869</v>
      </c>
      <c r="J19" s="15">
        <f t="shared" si="4"/>
        <v>248774422.15222886</v>
      </c>
      <c r="K19" s="18">
        <f t="shared" si="5"/>
        <v>-63155223.64471016</v>
      </c>
      <c r="L19" s="41">
        <f>'jan-jul'!K19</f>
        <v>-61949898.74204342</v>
      </c>
      <c r="M19" s="41">
        <f t="shared" si="6"/>
        <v>-1205324.9026667401</v>
      </c>
      <c r="O19" s="51"/>
    </row>
    <row r="20" spans="1:15" ht="15">
      <c r="A20" s="12">
        <v>14</v>
      </c>
      <c r="B20" s="19" t="s">
        <v>29</v>
      </c>
      <c r="C20" s="14">
        <v>343177</v>
      </c>
      <c r="D20" s="14">
        <v>108700</v>
      </c>
      <c r="E20" s="15">
        <f t="shared" si="0"/>
        <v>3157.1021159153634</v>
      </c>
      <c r="F20" s="16">
        <f t="shared" si="1"/>
        <v>0.9363253867051969</v>
      </c>
      <c r="G20" s="17">
        <f t="shared" si="2"/>
        <v>800.1522998622448</v>
      </c>
      <c r="H20" s="17">
        <f t="shared" si="7"/>
        <v>-626.194998939924</v>
      </c>
      <c r="I20" s="17">
        <f t="shared" si="3"/>
        <v>173.95730092232088</v>
      </c>
      <c r="J20" s="15">
        <f t="shared" si="4"/>
        <v>86976554.995026</v>
      </c>
      <c r="K20" s="18">
        <f t="shared" si="5"/>
        <v>18909158.61025628</v>
      </c>
      <c r="L20" s="41">
        <f>'jan-jul'!K20</f>
        <v>18134124.366366312</v>
      </c>
      <c r="M20" s="41">
        <f t="shared" si="6"/>
        <v>775034.2438899688</v>
      </c>
      <c r="O20" s="51"/>
    </row>
    <row r="21" spans="1:15" ht="15">
      <c r="A21" s="12">
        <v>15</v>
      </c>
      <c r="B21" s="19" t="s">
        <v>30</v>
      </c>
      <c r="C21" s="14">
        <v>824778</v>
      </c>
      <c r="D21" s="14">
        <v>259404</v>
      </c>
      <c r="E21" s="15">
        <f t="shared" si="0"/>
        <v>3179.5114955821805</v>
      </c>
      <c r="F21" s="16">
        <f t="shared" si="1"/>
        <v>0.9429715040343073</v>
      </c>
      <c r="G21" s="17">
        <f t="shared" si="2"/>
        <v>779.9838581621094</v>
      </c>
      <c r="H21" s="17">
        <f t="shared" si="7"/>
        <v>-626.194998939924</v>
      </c>
      <c r="I21" s="17">
        <f t="shared" si="3"/>
        <v>153.78885922218547</v>
      </c>
      <c r="J21" s="15">
        <f t="shared" si="4"/>
        <v>202330932.74268383</v>
      </c>
      <c r="K21" s="18">
        <f t="shared" si="5"/>
        <v>39893445.2376718</v>
      </c>
      <c r="L21" s="41">
        <f>'jan-jul'!K21</f>
        <v>37333346.00122245</v>
      </c>
      <c r="M21" s="41">
        <f t="shared" si="6"/>
        <v>2560099.2364493534</v>
      </c>
      <c r="O21" s="51"/>
    </row>
    <row r="22" spans="1:15" ht="15">
      <c r="A22" s="12">
        <v>16</v>
      </c>
      <c r="B22" s="19" t="s">
        <v>31</v>
      </c>
      <c r="C22" s="14">
        <v>943829</v>
      </c>
      <c r="D22" s="14">
        <v>302755</v>
      </c>
      <c r="E22" s="15">
        <f t="shared" si="0"/>
        <v>3117.467919604961</v>
      </c>
      <c r="F22" s="16">
        <f t="shared" si="1"/>
        <v>0.9245707766784866</v>
      </c>
      <c r="G22" s="17">
        <f t="shared" si="2"/>
        <v>835.823076541607</v>
      </c>
      <c r="H22" s="17">
        <f t="shared" si="7"/>
        <v>-626.194998939924</v>
      </c>
      <c r="I22" s="17">
        <f t="shared" si="3"/>
        <v>209.628077601683</v>
      </c>
      <c r="J22" s="15">
        <f t="shared" si="4"/>
        <v>253049615.53835422</v>
      </c>
      <c r="K22" s="18">
        <f t="shared" si="5"/>
        <v>63465948.634297535</v>
      </c>
      <c r="L22" s="41">
        <f>'jan-jul'!K22</f>
        <v>61093859.00680061</v>
      </c>
      <c r="M22" s="41">
        <f t="shared" si="6"/>
        <v>2372089.627496928</v>
      </c>
      <c r="O22" s="51"/>
    </row>
    <row r="23" spans="1:15" ht="15">
      <c r="A23" s="12">
        <v>17</v>
      </c>
      <c r="B23" s="19" t="s">
        <v>32</v>
      </c>
      <c r="C23" s="14">
        <v>355700</v>
      </c>
      <c r="D23" s="14">
        <v>134443</v>
      </c>
      <c r="E23" s="15">
        <f t="shared" si="0"/>
        <v>2645.7309045469083</v>
      </c>
      <c r="F23" s="16">
        <f t="shared" si="1"/>
        <v>0.7846642019684946</v>
      </c>
      <c r="G23" s="17">
        <f t="shared" si="2"/>
        <v>1260.3863900938545</v>
      </c>
      <c r="H23" s="17">
        <f t="shared" si="7"/>
        <v>-626.194998939924</v>
      </c>
      <c r="I23" s="17">
        <f t="shared" si="3"/>
        <v>634.1913911539306</v>
      </c>
      <c r="J23" s="15">
        <f t="shared" si="4"/>
        <v>169450127.44338807</v>
      </c>
      <c r="K23" s="18">
        <f t="shared" si="5"/>
        <v>85262593.20090789</v>
      </c>
      <c r="L23" s="41">
        <f>'jan-jul'!K23</f>
        <v>83068624.23263459</v>
      </c>
      <c r="M23" s="41">
        <f t="shared" si="6"/>
        <v>2193968.968273297</v>
      </c>
      <c r="O23" s="51"/>
    </row>
    <row r="24" spans="1:15" ht="15">
      <c r="A24" s="12">
        <v>18</v>
      </c>
      <c r="B24" s="19" t="s">
        <v>33</v>
      </c>
      <c r="C24" s="14">
        <v>695723</v>
      </c>
      <c r="D24" s="14">
        <v>239611</v>
      </c>
      <c r="E24" s="15">
        <f t="shared" si="0"/>
        <v>2903.5520072116888</v>
      </c>
      <c r="F24" s="16">
        <f t="shared" si="1"/>
        <v>0.8611281346479001</v>
      </c>
      <c r="G24" s="17">
        <f t="shared" si="2"/>
        <v>1028.347397695552</v>
      </c>
      <c r="H24" s="17">
        <f t="shared" si="7"/>
        <v>-626.194998939924</v>
      </c>
      <c r="I24" s="17">
        <f t="shared" si="3"/>
        <v>402.15239875562804</v>
      </c>
      <c r="J24" s="15">
        <f t="shared" si="4"/>
        <v>246403348.3092289</v>
      </c>
      <c r="K24" s="18">
        <f t="shared" si="5"/>
        <v>96360138.4182348</v>
      </c>
      <c r="L24" s="41">
        <f>'jan-jul'!K24</f>
        <v>94005380.3114019</v>
      </c>
      <c r="M24" s="41">
        <f t="shared" si="6"/>
        <v>2354758.1068328917</v>
      </c>
      <c r="O24" s="51"/>
    </row>
    <row r="25" spans="1:15" ht="15">
      <c r="A25" s="12">
        <v>19</v>
      </c>
      <c r="B25" s="19" t="s">
        <v>34</v>
      </c>
      <c r="C25" s="14">
        <v>468595</v>
      </c>
      <c r="D25" s="14">
        <v>160418</v>
      </c>
      <c r="E25" s="15">
        <f t="shared" si="0"/>
        <v>2921.087409143612</v>
      </c>
      <c r="F25" s="16">
        <f t="shared" si="1"/>
        <v>0.8663287399473517</v>
      </c>
      <c r="G25" s="17">
        <f t="shared" si="2"/>
        <v>1012.565535956821</v>
      </c>
      <c r="H25" s="17">
        <f t="shared" si="7"/>
        <v>-626.194998939924</v>
      </c>
      <c r="I25" s="17">
        <f t="shared" si="3"/>
        <v>386.37053701689706</v>
      </c>
      <c r="J25" s="15">
        <f t="shared" si="4"/>
        <v>162433738.1471213</v>
      </c>
      <c r="K25" s="18">
        <f t="shared" si="5"/>
        <v>61980788.80717659</v>
      </c>
      <c r="L25" s="41">
        <f>'jan-jul'!K25</f>
        <v>60303573.43149719</v>
      </c>
      <c r="M25" s="41">
        <f t="shared" si="6"/>
        <v>1677215.3756794035</v>
      </c>
      <c r="O25" s="51"/>
    </row>
    <row r="26" spans="1:15" ht="15">
      <c r="A26" s="12">
        <v>20</v>
      </c>
      <c r="B26" s="19" t="s">
        <v>35</v>
      </c>
      <c r="C26" s="14">
        <v>216736</v>
      </c>
      <c r="D26" s="14">
        <v>74534</v>
      </c>
      <c r="E26" s="15">
        <f t="shared" si="0"/>
        <v>2907.8809670754285</v>
      </c>
      <c r="F26" s="16">
        <f>E26/E$28</f>
        <v>0.8624120066512838</v>
      </c>
      <c r="G26" s="17">
        <f t="shared" si="2"/>
        <v>1024.4513338181862</v>
      </c>
      <c r="H26" s="17">
        <f t="shared" si="7"/>
        <v>-626.194998939924</v>
      </c>
      <c r="I26" s="17">
        <f t="shared" si="3"/>
        <v>398.25633487826224</v>
      </c>
      <c r="J26" s="15">
        <f t="shared" si="4"/>
        <v>76356455.7148047</v>
      </c>
      <c r="K26" s="18">
        <f t="shared" si="5"/>
        <v>29683637.663816396</v>
      </c>
      <c r="L26" s="41">
        <f>'jan-jul'!K26</f>
        <v>29617004.118884508</v>
      </c>
      <c r="M26" s="41">
        <f t="shared" si="6"/>
        <v>66633.54493188858</v>
      </c>
      <c r="O26" s="51"/>
    </row>
    <row r="27" spans="1:13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5.75" thickBot="1">
      <c r="A28" s="25" t="s">
        <v>36</v>
      </c>
      <c r="B28" s="26"/>
      <c r="C28" s="27">
        <f>SUM(C8:C27)</f>
        <v>17031890</v>
      </c>
      <c r="D28" s="28">
        <f>SUM(D8:D27)</f>
        <v>5051275</v>
      </c>
      <c r="E28" s="29">
        <f>C28*1000/D28</f>
        <v>3371.8001890611777</v>
      </c>
      <c r="F28" s="30">
        <f>E28/E$28</f>
        <v>1</v>
      </c>
      <c r="G28" s="31"/>
      <c r="H28" s="31"/>
      <c r="I28" s="31"/>
      <c r="J28" s="32">
        <f>SUM(J8:J27)</f>
        <v>3163083143.270264</v>
      </c>
      <c r="K28" s="32">
        <f>SUM(K8:K27)</f>
        <v>-8.605420589447021E-07</v>
      </c>
      <c r="L28" s="32">
        <f>jan!K28</f>
        <v>0</v>
      </c>
      <c r="M28" s="32">
        <f t="shared" si="6"/>
        <v>-8.605420589447021E-07</v>
      </c>
    </row>
    <row r="29" spans="1:13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L29" s="3"/>
      <c r="M29" s="3"/>
    </row>
    <row r="30" spans="1:13" ht="15">
      <c r="A30" s="33" t="s">
        <v>37</v>
      </c>
      <c r="B30" s="34"/>
      <c r="C30" s="35"/>
      <c r="D30" s="36">
        <f>J28</f>
        <v>3163083143.270264</v>
      </c>
      <c r="E30" s="36" t="s">
        <v>38</v>
      </c>
      <c r="F30" s="37">
        <f>D28</f>
        <v>5051275</v>
      </c>
      <c r="G30" s="38" t="s">
        <v>39</v>
      </c>
      <c r="H30" s="34">
        <f>-J28/D28</f>
        <v>-626.194998939924</v>
      </c>
      <c r="I30" s="39" t="s">
        <v>40</v>
      </c>
      <c r="J30" s="38"/>
      <c r="K30" s="24"/>
      <c r="L30" s="3"/>
      <c r="M30" s="3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D8" sqref="D8:D26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2.140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0" width="14.7109375" style="3" customWidth="1"/>
    <col min="11" max="11" width="13.8515625" style="3" customWidth="1"/>
    <col min="12" max="239" width="11.421875" style="3" customWidth="1"/>
    <col min="240" max="240" width="3.421875" style="3" customWidth="1"/>
    <col min="241" max="16384" width="20.140625" style="3" customWidth="1"/>
  </cols>
  <sheetData>
    <row r="1" spans="1:13" ht="26.25" customHeight="1">
      <c r="A1" s="1"/>
      <c r="B1" s="2"/>
      <c r="C1" s="54" t="s">
        <v>81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2.75">
      <c r="A2" s="57" t="s">
        <v>0</v>
      </c>
      <c r="B2" s="57" t="s">
        <v>1</v>
      </c>
      <c r="C2" s="4" t="s">
        <v>54</v>
      </c>
      <c r="D2" s="4" t="s">
        <v>3</v>
      </c>
      <c r="E2" s="60" t="s">
        <v>80</v>
      </c>
      <c r="F2" s="61"/>
      <c r="G2" s="60" t="s">
        <v>4</v>
      </c>
      <c r="H2" s="62"/>
      <c r="I2" s="61"/>
      <c r="J2" s="60" t="s">
        <v>5</v>
      </c>
      <c r="K2" s="61"/>
      <c r="L2" s="4"/>
      <c r="M2" s="4"/>
    </row>
    <row r="3" spans="1:13" ht="12.7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8" ht="1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  <c r="O4"/>
      <c r="P4"/>
      <c r="Q4"/>
      <c r="R4"/>
    </row>
    <row r="5" spans="1:18" ht="15">
      <c r="A5" s="59"/>
      <c r="B5" s="59"/>
      <c r="C5" s="6"/>
      <c r="D5" s="6"/>
      <c r="E5" s="7"/>
      <c r="F5" s="7" t="s">
        <v>15</v>
      </c>
      <c r="G5" s="6"/>
      <c r="H5" s="6"/>
      <c r="I5" s="7" t="s">
        <v>55</v>
      </c>
      <c r="J5" s="7" t="s">
        <v>55</v>
      </c>
      <c r="K5" s="7" t="s">
        <v>55</v>
      </c>
      <c r="L5" s="7" t="s">
        <v>51</v>
      </c>
      <c r="M5" s="7" t="s">
        <v>56</v>
      </c>
      <c r="O5"/>
      <c r="P5"/>
      <c r="Q5"/>
      <c r="R5"/>
    </row>
    <row r="6" spans="1:18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  <c r="O6"/>
      <c r="P6"/>
      <c r="Q6"/>
      <c r="R6"/>
    </row>
    <row r="7" spans="1:18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O7"/>
      <c r="P7"/>
      <c r="Q7"/>
      <c r="R7"/>
    </row>
    <row r="8" spans="1:18" ht="15">
      <c r="A8" s="12">
        <v>1</v>
      </c>
      <c r="B8" s="13" t="s">
        <v>17</v>
      </c>
      <c r="C8" s="14">
        <v>772353</v>
      </c>
      <c r="D8" s="14">
        <v>282000</v>
      </c>
      <c r="E8" s="15">
        <f>C8*1000/D8</f>
        <v>2738.840425531915</v>
      </c>
      <c r="F8" s="16">
        <f>E8/E$28</f>
        <v>0.8268805075427844</v>
      </c>
      <c r="G8" s="17">
        <f>IF(E8&lt;E$28*1.2,(E$28*1.2-E8)*0.9,0)</f>
        <v>1112.2807541797165</v>
      </c>
      <c r="H8" s="17">
        <f>H30</f>
        <v>-613.2313932176279</v>
      </c>
      <c r="I8" s="17">
        <f>G8+H8</f>
        <v>499.0493609620886</v>
      </c>
      <c r="J8" s="15">
        <f>(G8*D8)</f>
        <v>313663172.67868006</v>
      </c>
      <c r="K8" s="18">
        <f>I8*D8</f>
        <v>140731919.791309</v>
      </c>
      <c r="L8" s="41">
        <f>'jan-mai'!K8</f>
        <v>116025156.8657369</v>
      </c>
      <c r="M8" s="41">
        <f>K8-L8</f>
        <v>24706762.925572097</v>
      </c>
      <c r="O8"/>
      <c r="P8"/>
      <c r="Q8"/>
      <c r="R8"/>
    </row>
    <row r="9" spans="1:18" ht="15">
      <c r="A9" s="12">
        <v>2</v>
      </c>
      <c r="B9" s="13" t="s">
        <v>18</v>
      </c>
      <c r="C9" s="14">
        <v>2137549</v>
      </c>
      <c r="D9" s="14">
        <v>566399</v>
      </c>
      <c r="E9" s="15">
        <f aca="true" t="shared" si="0" ref="E9:E26">C9*1000/D9</f>
        <v>3773.9279200704805</v>
      </c>
      <c r="F9" s="16">
        <f aca="true" t="shared" si="1" ref="F9:F25">E9/E$28</f>
        <v>1.139382712803251</v>
      </c>
      <c r="G9" s="17">
        <f aca="true" t="shared" si="2" ref="G9:G26">IF(E9&lt;E$28*1.2,(E$28*1.2-E9)*0.9,0)</f>
        <v>180.7020090950077</v>
      </c>
      <c r="H9" s="17">
        <f>H8</f>
        <v>-613.2313932176279</v>
      </c>
      <c r="I9" s="17">
        <f aca="true" t="shared" si="3" ref="I9:I26">G9+H9</f>
        <v>-432.5293841226202</v>
      </c>
      <c r="J9" s="15">
        <f aca="true" t="shared" si="4" ref="J9:J26">(G9*D9)</f>
        <v>102349437.24940327</v>
      </c>
      <c r="K9" s="18">
        <f aca="true" t="shared" si="5" ref="K9:K26">I9*D9</f>
        <v>-244984210.63766795</v>
      </c>
      <c r="L9" s="41">
        <f>'jan-mai'!K9</f>
        <v>-215483764.61809757</v>
      </c>
      <c r="M9" s="41">
        <f aca="true" t="shared" si="6" ref="M9:M28">K9-L9</f>
        <v>-29500446.01957038</v>
      </c>
      <c r="O9"/>
      <c r="P9"/>
      <c r="Q9"/>
      <c r="R9"/>
    </row>
    <row r="10" spans="1:18" ht="15">
      <c r="A10" s="12">
        <v>3</v>
      </c>
      <c r="B10" s="19" t="s">
        <v>19</v>
      </c>
      <c r="C10" s="14">
        <v>2570577</v>
      </c>
      <c r="D10" s="14">
        <v>623966</v>
      </c>
      <c r="E10" s="15">
        <f t="shared" si="0"/>
        <v>4119.738896029591</v>
      </c>
      <c r="F10" s="16">
        <f t="shared" si="1"/>
        <v>1.2437861503490515</v>
      </c>
      <c r="G10" s="17">
        <f t="shared" si="2"/>
        <v>0</v>
      </c>
      <c r="H10" s="17">
        <f aca="true" t="shared" si="7" ref="H10:H26">H9</f>
        <v>-613.2313932176279</v>
      </c>
      <c r="I10" s="17">
        <f t="shared" si="3"/>
        <v>-613.2313932176279</v>
      </c>
      <c r="J10" s="15">
        <f t="shared" si="4"/>
        <v>0</v>
      </c>
      <c r="K10" s="18">
        <f t="shared" si="5"/>
        <v>-382635539.5004304</v>
      </c>
      <c r="L10" s="41">
        <f>'jan-mai'!K10</f>
        <v>-309096174.2814941</v>
      </c>
      <c r="M10" s="41">
        <f t="shared" si="6"/>
        <v>-73539365.21893632</v>
      </c>
      <c r="O10"/>
      <c r="P10"/>
      <c r="Q10"/>
      <c r="R10"/>
    </row>
    <row r="11" spans="1:18" ht="15">
      <c r="A11" s="12">
        <v>4</v>
      </c>
      <c r="B11" s="19" t="s">
        <v>20</v>
      </c>
      <c r="C11" s="14">
        <v>499612</v>
      </c>
      <c r="D11" s="14">
        <v>193719</v>
      </c>
      <c r="E11" s="15">
        <f t="shared" si="0"/>
        <v>2579.0552294818785</v>
      </c>
      <c r="F11" s="16">
        <f t="shared" si="1"/>
        <v>0.77863992266752</v>
      </c>
      <c r="G11" s="17">
        <f t="shared" si="2"/>
        <v>1256.0874306247495</v>
      </c>
      <c r="H11" s="17">
        <f t="shared" si="7"/>
        <v>-613.2313932176279</v>
      </c>
      <c r="I11" s="17">
        <f t="shared" si="3"/>
        <v>642.8560374071216</v>
      </c>
      <c r="J11" s="15">
        <f t="shared" si="4"/>
        <v>243328000.97319585</v>
      </c>
      <c r="K11" s="18">
        <f t="shared" si="5"/>
        <v>124533428.71047018</v>
      </c>
      <c r="L11" s="41">
        <f>'jan-mai'!K11</f>
        <v>103286753.56373647</v>
      </c>
      <c r="M11" s="41">
        <f t="shared" si="6"/>
        <v>21246675.146733716</v>
      </c>
      <c r="O11"/>
      <c r="P11"/>
      <c r="Q11"/>
      <c r="R11"/>
    </row>
    <row r="12" spans="1:18" ht="15">
      <c r="A12" s="12">
        <v>5</v>
      </c>
      <c r="B12" s="19" t="s">
        <v>21</v>
      </c>
      <c r="C12" s="14">
        <v>505221</v>
      </c>
      <c r="D12" s="14">
        <v>187254</v>
      </c>
      <c r="E12" s="15">
        <f t="shared" si="0"/>
        <v>2698.051844019353</v>
      </c>
      <c r="F12" s="16">
        <f t="shared" si="1"/>
        <v>0.8145660686771075</v>
      </c>
      <c r="G12" s="17">
        <f t="shared" si="2"/>
        <v>1148.9904775410223</v>
      </c>
      <c r="H12" s="17">
        <f t="shared" si="7"/>
        <v>-613.2313932176279</v>
      </c>
      <c r="I12" s="17">
        <f t="shared" si="3"/>
        <v>535.7590843233944</v>
      </c>
      <c r="J12" s="15">
        <f t="shared" si="4"/>
        <v>215153062.8814666</v>
      </c>
      <c r="K12" s="18">
        <f t="shared" si="5"/>
        <v>100323031.5758929</v>
      </c>
      <c r="L12" s="41">
        <f>'jan-mai'!K12</f>
        <v>81377194.76005921</v>
      </c>
      <c r="M12" s="41">
        <f t="shared" si="6"/>
        <v>18945836.815833688</v>
      </c>
      <c r="O12"/>
      <c r="P12"/>
      <c r="Q12"/>
      <c r="R12"/>
    </row>
    <row r="13" spans="1:18" ht="15">
      <c r="A13" s="12">
        <v>6</v>
      </c>
      <c r="B13" s="19" t="s">
        <v>22</v>
      </c>
      <c r="C13" s="14">
        <v>877548</v>
      </c>
      <c r="D13" s="14">
        <v>269003</v>
      </c>
      <c r="E13" s="15">
        <f t="shared" si="0"/>
        <v>3262.2238413697987</v>
      </c>
      <c r="F13" s="16">
        <f t="shared" si="1"/>
        <v>0.9848946585291294</v>
      </c>
      <c r="G13" s="17">
        <f t="shared" si="2"/>
        <v>641.2356799256213</v>
      </c>
      <c r="H13" s="17">
        <f t="shared" si="7"/>
        <v>-613.2313932176279</v>
      </c>
      <c r="I13" s="17">
        <f t="shared" si="3"/>
        <v>28.0042867079934</v>
      </c>
      <c r="J13" s="15">
        <f t="shared" si="4"/>
        <v>172494321.6070319</v>
      </c>
      <c r="K13" s="18">
        <f t="shared" si="5"/>
        <v>7533237.137310348</v>
      </c>
      <c r="L13" s="41">
        <f>'jan-mai'!K13</f>
        <v>4582657.411538364</v>
      </c>
      <c r="M13" s="41">
        <f t="shared" si="6"/>
        <v>2950579.725771984</v>
      </c>
      <c r="O13"/>
      <c r="P13"/>
      <c r="Q13"/>
      <c r="R13"/>
    </row>
    <row r="14" spans="1:18" ht="15">
      <c r="A14" s="12">
        <v>7</v>
      </c>
      <c r="B14" s="19" t="s">
        <v>23</v>
      </c>
      <c r="C14" s="14">
        <v>711405</v>
      </c>
      <c r="D14" s="14">
        <v>238748</v>
      </c>
      <c r="E14" s="15">
        <f t="shared" si="0"/>
        <v>2979.731767386533</v>
      </c>
      <c r="F14" s="16">
        <f t="shared" si="1"/>
        <v>0.8996077658228006</v>
      </c>
      <c r="G14" s="17">
        <f t="shared" si="2"/>
        <v>895.4785465105602</v>
      </c>
      <c r="H14" s="17">
        <f t="shared" si="7"/>
        <v>-613.2313932176279</v>
      </c>
      <c r="I14" s="17">
        <f t="shared" si="3"/>
        <v>282.24715329293235</v>
      </c>
      <c r="J14" s="15">
        <f t="shared" si="4"/>
        <v>213793712.02230322</v>
      </c>
      <c r="K14" s="18">
        <f t="shared" si="5"/>
        <v>67385943.35438101</v>
      </c>
      <c r="L14" s="41">
        <f>'jan-mai'!K14</f>
        <v>57770448.81057076</v>
      </c>
      <c r="M14" s="41">
        <f t="shared" si="6"/>
        <v>9615494.543810248</v>
      </c>
      <c r="O14"/>
      <c r="P14"/>
      <c r="Q14"/>
      <c r="R14"/>
    </row>
    <row r="15" spans="1:18" ht="15">
      <c r="A15" s="12">
        <v>8</v>
      </c>
      <c r="B15" s="19" t="s">
        <v>24</v>
      </c>
      <c r="C15" s="14">
        <v>502969</v>
      </c>
      <c r="D15" s="14">
        <v>170902</v>
      </c>
      <c r="E15" s="15">
        <f t="shared" si="0"/>
        <v>2943.025827667318</v>
      </c>
      <c r="F15" s="16">
        <f t="shared" si="1"/>
        <v>0.8885259131591994</v>
      </c>
      <c r="G15" s="17">
        <f t="shared" si="2"/>
        <v>928.5138922578539</v>
      </c>
      <c r="H15" s="17">
        <f t="shared" si="7"/>
        <v>-613.2313932176279</v>
      </c>
      <c r="I15" s="17">
        <f t="shared" si="3"/>
        <v>315.28249904022596</v>
      </c>
      <c r="J15" s="15">
        <f t="shared" si="4"/>
        <v>158684881.21465173</v>
      </c>
      <c r="K15" s="18">
        <f t="shared" si="5"/>
        <v>53882409.650972694</v>
      </c>
      <c r="L15" s="41">
        <f>'jan-mai'!K15</f>
        <v>43306508.79598639</v>
      </c>
      <c r="M15" s="41">
        <f t="shared" si="6"/>
        <v>10575900.854986303</v>
      </c>
      <c r="O15"/>
      <c r="P15"/>
      <c r="Q15"/>
      <c r="R15"/>
    </row>
    <row r="16" spans="1:18" ht="15">
      <c r="A16" s="12">
        <v>9</v>
      </c>
      <c r="B16" s="19" t="s">
        <v>25</v>
      </c>
      <c r="C16" s="14">
        <v>329602</v>
      </c>
      <c r="D16" s="14">
        <v>112772</v>
      </c>
      <c r="E16" s="15">
        <f t="shared" si="0"/>
        <v>2922.729046217146</v>
      </c>
      <c r="F16" s="16">
        <f t="shared" si="1"/>
        <v>0.8823981326610918</v>
      </c>
      <c r="G16" s="17">
        <f t="shared" si="2"/>
        <v>946.7809955630088</v>
      </c>
      <c r="H16" s="17">
        <f t="shared" si="7"/>
        <v>-613.2313932176279</v>
      </c>
      <c r="I16" s="17">
        <f t="shared" si="3"/>
        <v>333.5496023453809</v>
      </c>
      <c r="J16" s="15">
        <f t="shared" si="4"/>
        <v>106770386.43163162</v>
      </c>
      <c r="K16" s="18">
        <f t="shared" si="5"/>
        <v>37615055.755693294</v>
      </c>
      <c r="L16" s="41">
        <f>'jan-mai'!K16</f>
        <v>31258915.407315154</v>
      </c>
      <c r="M16" s="41">
        <f t="shared" si="6"/>
        <v>6356140.3483781405</v>
      </c>
      <c r="O16"/>
      <c r="P16"/>
      <c r="Q16"/>
      <c r="R16"/>
    </row>
    <row r="17" spans="1:18" ht="15">
      <c r="A17" s="12">
        <v>10</v>
      </c>
      <c r="B17" s="19" t="s">
        <v>26</v>
      </c>
      <c r="C17" s="14">
        <v>523805</v>
      </c>
      <c r="D17" s="14">
        <v>176353</v>
      </c>
      <c r="E17" s="15">
        <f t="shared" si="0"/>
        <v>2970.2074815852297</v>
      </c>
      <c r="F17" s="16">
        <f t="shared" si="1"/>
        <v>0.8967322984520301</v>
      </c>
      <c r="G17" s="17">
        <f t="shared" si="2"/>
        <v>904.0504037317334</v>
      </c>
      <c r="H17" s="17">
        <f t="shared" si="7"/>
        <v>-613.2313932176279</v>
      </c>
      <c r="I17" s="17">
        <f t="shared" si="3"/>
        <v>290.81901051410546</v>
      </c>
      <c r="J17" s="15">
        <f t="shared" si="4"/>
        <v>159432000.84930238</v>
      </c>
      <c r="K17" s="18">
        <f t="shared" si="5"/>
        <v>51286804.96119404</v>
      </c>
      <c r="L17" s="41">
        <f>'jan-mai'!K17</f>
        <v>42681730.395189025</v>
      </c>
      <c r="M17" s="41">
        <f t="shared" si="6"/>
        <v>8605074.566005014</v>
      </c>
      <c r="O17"/>
      <c r="P17"/>
      <c r="Q17"/>
      <c r="R17"/>
    </row>
    <row r="18" spans="1:18" ht="15">
      <c r="A18" s="12">
        <v>11</v>
      </c>
      <c r="B18" s="19" t="s">
        <v>27</v>
      </c>
      <c r="C18" s="14">
        <v>1802260</v>
      </c>
      <c r="D18" s="14">
        <v>452159</v>
      </c>
      <c r="E18" s="15">
        <f t="shared" si="0"/>
        <v>3985.8987656996765</v>
      </c>
      <c r="F18" s="16">
        <f t="shared" si="1"/>
        <v>1.2033786136904312</v>
      </c>
      <c r="G18" s="17">
        <f t="shared" si="2"/>
        <v>0</v>
      </c>
      <c r="H18" s="17">
        <f t="shared" si="7"/>
        <v>-613.2313932176279</v>
      </c>
      <c r="I18" s="17">
        <f t="shared" si="3"/>
        <v>-613.2313932176279</v>
      </c>
      <c r="J18" s="15">
        <f t="shared" si="4"/>
        <v>0</v>
      </c>
      <c r="K18" s="18">
        <f t="shared" si="5"/>
        <v>-277278093.5258894</v>
      </c>
      <c r="L18" s="41">
        <f>'jan-mai'!K18</f>
        <v>-223987552.31366146</v>
      </c>
      <c r="M18" s="41">
        <f t="shared" si="6"/>
        <v>-53290541.21222794</v>
      </c>
      <c r="O18"/>
      <c r="P18"/>
      <c r="Q18"/>
      <c r="R18"/>
    </row>
    <row r="19" spans="1:18" ht="15">
      <c r="A19" s="12">
        <v>12</v>
      </c>
      <c r="B19" s="19" t="s">
        <v>28</v>
      </c>
      <c r="C19" s="14">
        <v>1709361</v>
      </c>
      <c r="D19" s="14">
        <v>498135</v>
      </c>
      <c r="E19" s="15">
        <f t="shared" si="0"/>
        <v>3431.5215754765272</v>
      </c>
      <c r="F19" s="16">
        <f t="shared" si="1"/>
        <v>1.0360071640256217</v>
      </c>
      <c r="G19" s="17">
        <f t="shared" si="2"/>
        <v>488.8677192295656</v>
      </c>
      <c r="H19" s="17">
        <f t="shared" si="7"/>
        <v>-613.2313932176279</v>
      </c>
      <c r="I19" s="17">
        <f t="shared" si="3"/>
        <v>-124.36367398806232</v>
      </c>
      <c r="J19" s="15">
        <f t="shared" si="4"/>
        <v>243522121.31841964</v>
      </c>
      <c r="K19" s="18">
        <f t="shared" si="5"/>
        <v>-61949898.74204342</v>
      </c>
      <c r="L19" s="41">
        <f>'jan-mai'!K19</f>
        <v>-50615357.05030558</v>
      </c>
      <c r="M19" s="41">
        <f t="shared" si="6"/>
        <v>-11334541.691737838</v>
      </c>
      <c r="O19"/>
      <c r="P19"/>
      <c r="Q19"/>
      <c r="R19"/>
    </row>
    <row r="20" spans="1:18" ht="15">
      <c r="A20" s="12">
        <v>14</v>
      </c>
      <c r="B20" s="19" t="s">
        <v>29</v>
      </c>
      <c r="C20" s="14">
        <v>337837</v>
      </c>
      <c r="D20" s="14">
        <v>108700</v>
      </c>
      <c r="E20" s="15">
        <f t="shared" si="0"/>
        <v>3107.9760809567615</v>
      </c>
      <c r="F20" s="16">
        <f t="shared" si="1"/>
        <v>0.938325875175167</v>
      </c>
      <c r="G20" s="17">
        <f t="shared" si="2"/>
        <v>780.0586642973548</v>
      </c>
      <c r="H20" s="17">
        <f t="shared" si="7"/>
        <v>-613.2313932176279</v>
      </c>
      <c r="I20" s="17">
        <f t="shared" si="3"/>
        <v>166.82727107972687</v>
      </c>
      <c r="J20" s="15">
        <f t="shared" si="4"/>
        <v>84792376.80912246</v>
      </c>
      <c r="K20" s="18">
        <f t="shared" si="5"/>
        <v>18134124.366366312</v>
      </c>
      <c r="L20" s="41">
        <f>'jan-mai'!K20</f>
        <v>12272605.252856728</v>
      </c>
      <c r="M20" s="41">
        <f t="shared" si="6"/>
        <v>5861519.113509584</v>
      </c>
      <c r="O20"/>
      <c r="P20"/>
      <c r="Q20"/>
      <c r="R20"/>
    </row>
    <row r="21" spans="1:18" ht="15">
      <c r="A21" s="12">
        <v>15</v>
      </c>
      <c r="B21" s="19" t="s">
        <v>30</v>
      </c>
      <c r="C21" s="14">
        <v>812824</v>
      </c>
      <c r="D21" s="14">
        <v>259404</v>
      </c>
      <c r="E21" s="15">
        <f t="shared" si="0"/>
        <v>3133.428937101972</v>
      </c>
      <c r="F21" s="16">
        <f t="shared" si="1"/>
        <v>0.9460103209032082</v>
      </c>
      <c r="G21" s="17">
        <f t="shared" si="2"/>
        <v>757.1510937666651</v>
      </c>
      <c r="H21" s="17">
        <f t="shared" si="7"/>
        <v>-613.2313932176279</v>
      </c>
      <c r="I21" s="17">
        <f t="shared" si="3"/>
        <v>143.9197005490372</v>
      </c>
      <c r="J21" s="15">
        <f t="shared" si="4"/>
        <v>196408022.32744798</v>
      </c>
      <c r="K21" s="18">
        <f t="shared" si="5"/>
        <v>37333346.00122245</v>
      </c>
      <c r="L21" s="41">
        <f>'jan-mai'!K21</f>
        <v>34210134.309218496</v>
      </c>
      <c r="M21" s="41">
        <f t="shared" si="6"/>
        <v>3123211.6920039505</v>
      </c>
      <c r="O21"/>
      <c r="P21"/>
      <c r="Q21"/>
      <c r="R21"/>
    </row>
    <row r="22" spans="1:18" ht="15">
      <c r="A22" s="12">
        <v>16</v>
      </c>
      <c r="B22" s="19" t="s">
        <v>31</v>
      </c>
      <c r="C22" s="14">
        <v>929193</v>
      </c>
      <c r="D22" s="14">
        <v>302755</v>
      </c>
      <c r="E22" s="15">
        <f t="shared" si="0"/>
        <v>3069.125200244422</v>
      </c>
      <c r="F22" s="16">
        <f t="shared" si="1"/>
        <v>0.9265964455733441</v>
      </c>
      <c r="G22" s="17">
        <f t="shared" si="2"/>
        <v>815.0244569384603</v>
      </c>
      <c r="H22" s="17">
        <f t="shared" si="7"/>
        <v>-613.2313932176279</v>
      </c>
      <c r="I22" s="17">
        <f t="shared" si="3"/>
        <v>201.79306372083238</v>
      </c>
      <c r="J22" s="15">
        <f t="shared" si="4"/>
        <v>246752729.46040353</v>
      </c>
      <c r="K22" s="18">
        <f t="shared" si="5"/>
        <v>61093859.00680061</v>
      </c>
      <c r="L22" s="41">
        <f>'jan-mai'!K22</f>
        <v>49520146.88434813</v>
      </c>
      <c r="M22" s="41">
        <f t="shared" si="6"/>
        <v>11573712.122452475</v>
      </c>
      <c r="O22"/>
      <c r="P22"/>
      <c r="Q22"/>
      <c r="R22"/>
    </row>
    <row r="23" spans="1:18" ht="15">
      <c r="A23" s="12">
        <v>17</v>
      </c>
      <c r="B23" s="19" t="s">
        <v>32</v>
      </c>
      <c r="C23" s="14">
        <v>350468</v>
      </c>
      <c r="D23" s="14">
        <v>134443</v>
      </c>
      <c r="E23" s="15">
        <f t="shared" si="0"/>
        <v>2606.814783960489</v>
      </c>
      <c r="F23" s="16">
        <f t="shared" si="1"/>
        <v>0.7870207813267014</v>
      </c>
      <c r="G23" s="17">
        <f t="shared" si="2"/>
        <v>1231.103831594</v>
      </c>
      <c r="H23" s="17">
        <f t="shared" si="7"/>
        <v>-613.2313932176279</v>
      </c>
      <c r="I23" s="17">
        <f t="shared" si="3"/>
        <v>617.8724383763721</v>
      </c>
      <c r="J23" s="15">
        <f t="shared" si="4"/>
        <v>165513292.43099213</v>
      </c>
      <c r="K23" s="18">
        <f t="shared" si="5"/>
        <v>83068624.23263459</v>
      </c>
      <c r="L23" s="41">
        <f>'jan-mai'!K23</f>
        <v>68232416.94397259</v>
      </c>
      <c r="M23" s="41">
        <f t="shared" si="6"/>
        <v>14836207.288662001</v>
      </c>
      <c r="O23"/>
      <c r="P23"/>
      <c r="Q23"/>
      <c r="R23"/>
    </row>
    <row r="24" spans="1:18" ht="15">
      <c r="A24" s="12">
        <v>18</v>
      </c>
      <c r="B24" s="19" t="s">
        <v>33</v>
      </c>
      <c r="C24" s="14">
        <v>684670</v>
      </c>
      <c r="D24" s="14">
        <v>239611</v>
      </c>
      <c r="E24" s="15">
        <f t="shared" si="0"/>
        <v>2857.4230732311958</v>
      </c>
      <c r="F24" s="16">
        <f t="shared" si="1"/>
        <v>0.8626816732482692</v>
      </c>
      <c r="G24" s="17">
        <f t="shared" si="2"/>
        <v>1005.5563712503639</v>
      </c>
      <c r="H24" s="17">
        <f t="shared" si="7"/>
        <v>-613.2313932176279</v>
      </c>
      <c r="I24" s="17">
        <f t="shared" si="3"/>
        <v>392.324978032736</v>
      </c>
      <c r="J24" s="15">
        <f t="shared" si="4"/>
        <v>240942367.67167094</v>
      </c>
      <c r="K24" s="18">
        <f t="shared" si="5"/>
        <v>94005380.3114019</v>
      </c>
      <c r="L24" s="41">
        <f>'jan-mai'!K24</f>
        <v>77610082.15126267</v>
      </c>
      <c r="M24" s="41">
        <f t="shared" si="6"/>
        <v>16395298.160139233</v>
      </c>
      <c r="O24"/>
      <c r="P24"/>
      <c r="Q24"/>
      <c r="R24"/>
    </row>
    <row r="25" spans="1:18" ht="15">
      <c r="A25" s="12">
        <v>19</v>
      </c>
      <c r="B25" s="19" t="s">
        <v>34</v>
      </c>
      <c r="C25" s="14">
        <v>461307</v>
      </c>
      <c r="D25" s="14">
        <v>160418</v>
      </c>
      <c r="E25" s="15">
        <f t="shared" si="0"/>
        <v>2875.6560984428183</v>
      </c>
      <c r="F25" s="16">
        <f t="shared" si="1"/>
        <v>0.8681863872142531</v>
      </c>
      <c r="G25" s="17">
        <f t="shared" si="2"/>
        <v>989.1466485599036</v>
      </c>
      <c r="H25" s="17">
        <f t="shared" si="7"/>
        <v>-613.2313932176279</v>
      </c>
      <c r="I25" s="17">
        <f t="shared" si="3"/>
        <v>375.9152553422757</v>
      </c>
      <c r="J25" s="15">
        <f t="shared" si="4"/>
        <v>158676927.0686826</v>
      </c>
      <c r="K25" s="18">
        <f t="shared" si="5"/>
        <v>60303573.43149719</v>
      </c>
      <c r="L25" s="41">
        <f>'jan-mai'!K25</f>
        <v>50767718.015204884</v>
      </c>
      <c r="M25" s="41">
        <f t="shared" si="6"/>
        <v>9535855.416292302</v>
      </c>
      <c r="O25"/>
      <c r="P25"/>
      <c r="Q25"/>
      <c r="R25"/>
    </row>
    <row r="26" spans="1:18" ht="15">
      <c r="A26" s="12">
        <v>20</v>
      </c>
      <c r="B26" s="19" t="s">
        <v>35</v>
      </c>
      <c r="C26" s="14">
        <v>212558</v>
      </c>
      <c r="D26" s="14">
        <v>74534</v>
      </c>
      <c r="E26" s="15">
        <f t="shared" si="0"/>
        <v>2851.826012289693</v>
      </c>
      <c r="F26" s="16">
        <f>E26/E$28</f>
        <v>0.8609918703123575</v>
      </c>
      <c r="G26" s="17">
        <f t="shared" si="2"/>
        <v>1010.5937260977163</v>
      </c>
      <c r="H26" s="17">
        <f t="shared" si="7"/>
        <v>-613.2313932176279</v>
      </c>
      <c r="I26" s="17">
        <f t="shared" si="3"/>
        <v>397.3623328800884</v>
      </c>
      <c r="J26" s="15">
        <f t="shared" si="4"/>
        <v>75323592.78096719</v>
      </c>
      <c r="K26" s="18">
        <f t="shared" si="5"/>
        <v>29617004.118884508</v>
      </c>
      <c r="L26" s="41">
        <f>'jan-mai'!K26</f>
        <v>26280378.696563255</v>
      </c>
      <c r="M26" s="41">
        <f t="shared" si="6"/>
        <v>3336625.4223212525</v>
      </c>
      <c r="O26"/>
      <c r="P26"/>
      <c r="Q26"/>
      <c r="R26"/>
    </row>
    <row r="27" spans="1:18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  <c r="O27"/>
      <c r="P27"/>
      <c r="Q27"/>
      <c r="R27"/>
    </row>
    <row r="28" spans="1:18" ht="15.75" thickBot="1">
      <c r="A28" s="25" t="s">
        <v>36</v>
      </c>
      <c r="B28" s="26"/>
      <c r="C28" s="27">
        <f>SUM(C8:C27)</f>
        <v>16731119</v>
      </c>
      <c r="D28" s="28">
        <f>SUM(D8:D27)</f>
        <v>5051275</v>
      </c>
      <c r="E28" s="29">
        <f>C28*1000/D28</f>
        <v>3312.2566084800374</v>
      </c>
      <c r="F28" s="30">
        <f>E28/E$28</f>
        <v>1</v>
      </c>
      <c r="G28" s="31"/>
      <c r="H28" s="31"/>
      <c r="I28" s="31"/>
      <c r="J28" s="32">
        <f>SUM(J8:J27)</f>
        <v>3097600405.7753735</v>
      </c>
      <c r="K28" s="32">
        <f>SUM(K8:K27)</f>
        <v>-1.4528632164001465E-07</v>
      </c>
      <c r="L28" s="32">
        <f>jan!K28</f>
        <v>0</v>
      </c>
      <c r="M28" s="32">
        <f t="shared" si="6"/>
        <v>-1.4528632164001465E-07</v>
      </c>
      <c r="O28"/>
      <c r="P28"/>
      <c r="Q28"/>
      <c r="R28"/>
    </row>
    <row r="29" spans="1:18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O29"/>
      <c r="P29"/>
      <c r="Q29"/>
      <c r="R29"/>
    </row>
    <row r="30" spans="1:18" ht="15">
      <c r="A30" s="33" t="s">
        <v>37</v>
      </c>
      <c r="B30" s="34"/>
      <c r="C30" s="35"/>
      <c r="D30" s="36">
        <f>J28</f>
        <v>3097600405.7753735</v>
      </c>
      <c r="E30" s="36" t="s">
        <v>38</v>
      </c>
      <c r="F30" s="37">
        <f>D28</f>
        <v>5051275</v>
      </c>
      <c r="G30" s="38" t="s">
        <v>39</v>
      </c>
      <c r="H30" s="34">
        <f>-J28/D28</f>
        <v>-613.2313932176279</v>
      </c>
      <c r="I30" s="39" t="s">
        <v>40</v>
      </c>
      <c r="J30" s="38"/>
      <c r="K30" s="24"/>
      <c r="O30"/>
      <c r="P30"/>
      <c r="Q30"/>
      <c r="R30"/>
    </row>
    <row r="31" spans="15:18" ht="15">
      <c r="O31"/>
      <c r="P31"/>
      <c r="Q31"/>
      <c r="R31"/>
    </row>
    <row r="32" spans="15:18" ht="15">
      <c r="O32"/>
      <c r="P32"/>
      <c r="Q32"/>
      <c r="R32"/>
    </row>
    <row r="33" spans="15:18" ht="15">
      <c r="O33"/>
      <c r="P33"/>
      <c r="Q33"/>
      <c r="R33"/>
    </row>
    <row r="34" spans="15:18" ht="15">
      <c r="O34"/>
      <c r="P34"/>
      <c r="Q34"/>
      <c r="R34"/>
    </row>
    <row r="35" spans="6:18" ht="15">
      <c r="F35" s="40"/>
      <c r="O35"/>
      <c r="P35"/>
      <c r="Q35"/>
      <c r="R35"/>
    </row>
    <row r="36" spans="15:18" ht="15">
      <c r="O36"/>
      <c r="P36"/>
      <c r="Q36"/>
      <c r="R36"/>
    </row>
    <row r="37" spans="15:18" ht="15">
      <c r="O37"/>
      <c r="P37"/>
      <c r="Q37"/>
      <c r="R37"/>
    </row>
    <row r="38" spans="15:18" ht="15">
      <c r="O38"/>
      <c r="P38"/>
      <c r="Q38"/>
      <c r="R38"/>
    </row>
    <row r="39" spans="15:18" ht="15">
      <c r="O39"/>
      <c r="P39"/>
      <c r="Q39"/>
      <c r="R39"/>
    </row>
    <row r="40" spans="15:18" ht="15">
      <c r="O40"/>
      <c r="P40"/>
      <c r="Q40"/>
      <c r="R40"/>
    </row>
    <row r="41" spans="15:18" ht="15">
      <c r="O41"/>
      <c r="P41"/>
      <c r="Q41"/>
      <c r="R41"/>
    </row>
    <row r="42" spans="15:18" ht="15">
      <c r="O42"/>
      <c r="P42"/>
      <c r="Q42"/>
      <c r="R42"/>
    </row>
    <row r="43" spans="15:18" ht="15">
      <c r="O43"/>
      <c r="P43"/>
      <c r="Q43"/>
      <c r="R43"/>
    </row>
    <row r="44" spans="15:18" ht="15">
      <c r="O44"/>
      <c r="P44"/>
      <c r="Q44"/>
      <c r="R44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8" sqref="D8:D26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2.140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0" width="14.7109375" style="3" customWidth="1"/>
    <col min="11" max="11" width="13.8515625" style="3" customWidth="1"/>
    <col min="12" max="239" width="11.421875" style="3" customWidth="1"/>
    <col min="240" max="240" width="3.421875" style="3" customWidth="1"/>
    <col min="241" max="16384" width="20.140625" style="3" customWidth="1"/>
  </cols>
  <sheetData>
    <row r="1" spans="1:13" ht="26.25" customHeight="1">
      <c r="A1" s="1"/>
      <c r="B1" s="2"/>
      <c r="C1" s="54" t="s">
        <v>79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2.75">
      <c r="A2" s="57" t="s">
        <v>0</v>
      </c>
      <c r="B2" s="57" t="s">
        <v>1</v>
      </c>
      <c r="C2" s="4" t="s">
        <v>50</v>
      </c>
      <c r="D2" s="4" t="s">
        <v>3</v>
      </c>
      <c r="E2" s="60" t="s">
        <v>78</v>
      </c>
      <c r="F2" s="61"/>
      <c r="G2" s="60" t="s">
        <v>4</v>
      </c>
      <c r="H2" s="62"/>
      <c r="I2" s="61"/>
      <c r="J2" s="60" t="s">
        <v>5</v>
      </c>
      <c r="K2" s="61"/>
      <c r="L2" s="4"/>
      <c r="M2" s="4"/>
    </row>
    <row r="3" spans="1:13" ht="12.7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" t="s">
        <v>9</v>
      </c>
      <c r="M3" s="4" t="s">
        <v>9</v>
      </c>
    </row>
    <row r="4" spans="1:13" ht="12.7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5" t="s">
        <v>13</v>
      </c>
      <c r="M4" s="5" t="s">
        <v>13</v>
      </c>
    </row>
    <row r="5" spans="1:13" ht="12.75">
      <c r="A5" s="59"/>
      <c r="B5" s="59"/>
      <c r="C5" s="6"/>
      <c r="D5" s="6"/>
      <c r="E5" s="7"/>
      <c r="F5" s="7" t="s">
        <v>15</v>
      </c>
      <c r="G5" s="6"/>
      <c r="H5" s="6"/>
      <c r="I5" s="7" t="s">
        <v>51</v>
      </c>
      <c r="J5" s="7" t="s">
        <v>51</v>
      </c>
      <c r="K5" s="7" t="s">
        <v>51</v>
      </c>
      <c r="L5" s="7" t="s">
        <v>52</v>
      </c>
      <c r="M5" s="7" t="s">
        <v>53</v>
      </c>
    </row>
    <row r="6" spans="1:13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3" ht="12.75">
      <c r="A8" s="12">
        <v>1</v>
      </c>
      <c r="B8" s="13" t="s">
        <v>17</v>
      </c>
      <c r="C8" s="14">
        <v>616451</v>
      </c>
      <c r="D8" s="14">
        <v>282000</v>
      </c>
      <c r="E8" s="15">
        <f>C8*1000/D8</f>
        <v>2185.996453900709</v>
      </c>
      <c r="F8" s="16">
        <f>E8/E$28</f>
        <v>0.8214008954029887</v>
      </c>
      <c r="G8" s="17">
        <f>IF(E8&lt;E$28*1.2,(E$28*1.2-E8)*0.9,0)</f>
        <v>906.8101511183661</v>
      </c>
      <c r="H8" s="17">
        <f>H30</f>
        <v>-495.37342464412177</v>
      </c>
      <c r="I8" s="17">
        <f>G8+H8</f>
        <v>411.4367264742443</v>
      </c>
      <c r="J8" s="15">
        <f>(G8*D8)</f>
        <v>255720462.61537924</v>
      </c>
      <c r="K8" s="18">
        <f>I8*D8</f>
        <v>116025156.8657369</v>
      </c>
      <c r="L8" s="41">
        <f>'jan-apr'!K8</f>
        <v>71316342.80287229</v>
      </c>
      <c r="M8" s="41">
        <f>K8-L8</f>
        <v>44708814.06286462</v>
      </c>
    </row>
    <row r="9" spans="1:13" ht="12.75">
      <c r="A9" s="12">
        <v>2</v>
      </c>
      <c r="B9" s="13" t="s">
        <v>18</v>
      </c>
      <c r="C9" s="14">
        <v>1736503</v>
      </c>
      <c r="D9" s="14">
        <v>566399</v>
      </c>
      <c r="E9" s="15">
        <f aca="true" t="shared" si="0" ref="E9:E26">C9*1000/D9</f>
        <v>3065.8652292818315</v>
      </c>
      <c r="F9" s="16">
        <f aca="true" t="shared" si="1" ref="F9:F25">E9/E$28</f>
        <v>1.152016710742281</v>
      </c>
      <c r="G9" s="17">
        <f aca="true" t="shared" si="2" ref="G9:G26">IF(E9&lt;E$28*1.2,(E$28*1.2-E9)*0.9,0)</f>
        <v>114.92825327535597</v>
      </c>
      <c r="H9" s="17">
        <f>H8</f>
        <v>-495.37342464412177</v>
      </c>
      <c r="I9" s="17">
        <f aca="true" t="shared" si="3" ref="I9:I26">G9+H9</f>
        <v>-380.4451713687658</v>
      </c>
      <c r="J9" s="15">
        <f aca="true" t="shared" si="4" ref="J9:J26">(G9*D9)</f>
        <v>65095247.72690835</v>
      </c>
      <c r="K9" s="18">
        <f aca="true" t="shared" si="5" ref="K9:K26">I9*D9</f>
        <v>-215483764.61809757</v>
      </c>
      <c r="L9" s="41">
        <f>'jan-apr'!K9</f>
        <v>-95999184.80459553</v>
      </c>
      <c r="M9" s="41">
        <f aca="true" t="shared" si="6" ref="M9:M28">K9-L9</f>
        <v>-119484579.81350204</v>
      </c>
    </row>
    <row r="10" spans="1:13" ht="12.75">
      <c r="A10" s="12">
        <v>3</v>
      </c>
      <c r="B10" s="19" t="s">
        <v>19</v>
      </c>
      <c r="C10" s="14">
        <v>2084055</v>
      </c>
      <c r="D10" s="14">
        <v>623966</v>
      </c>
      <c r="E10" s="15">
        <f t="shared" si="0"/>
        <v>3340.013718696211</v>
      </c>
      <c r="F10" s="16">
        <f t="shared" si="1"/>
        <v>1.2550296018549472</v>
      </c>
      <c r="G10" s="17">
        <f t="shared" si="2"/>
        <v>0</v>
      </c>
      <c r="H10" s="17">
        <f aca="true" t="shared" si="7" ref="H10:H26">H9</f>
        <v>-495.37342464412177</v>
      </c>
      <c r="I10" s="17">
        <f t="shared" si="3"/>
        <v>-495.37342464412177</v>
      </c>
      <c r="J10" s="15">
        <f t="shared" si="4"/>
        <v>0</v>
      </c>
      <c r="K10" s="18">
        <f t="shared" si="5"/>
        <v>-309096174.2814941</v>
      </c>
      <c r="L10" s="41">
        <f>'jan-apr'!K10</f>
        <v>-184351963.42958054</v>
      </c>
      <c r="M10" s="41">
        <f t="shared" si="6"/>
        <v>-124744210.85191354</v>
      </c>
    </row>
    <row r="11" spans="1:13" ht="12.75">
      <c r="A11" s="12">
        <v>4</v>
      </c>
      <c r="B11" s="19" t="s">
        <v>20</v>
      </c>
      <c r="C11" s="14">
        <v>397265</v>
      </c>
      <c r="D11" s="14">
        <v>193719</v>
      </c>
      <c r="E11" s="15">
        <f t="shared" si="0"/>
        <v>2050.72811649864</v>
      </c>
      <c r="F11" s="16">
        <f t="shared" si="1"/>
        <v>0.7705730300313551</v>
      </c>
      <c r="G11" s="17">
        <f t="shared" si="2"/>
        <v>1028.5516547802285</v>
      </c>
      <c r="H11" s="17">
        <f t="shared" si="7"/>
        <v>-495.37342464412177</v>
      </c>
      <c r="I11" s="17">
        <f t="shared" si="3"/>
        <v>533.1782301361068</v>
      </c>
      <c r="J11" s="15">
        <f t="shared" si="4"/>
        <v>199249998.0123711</v>
      </c>
      <c r="K11" s="18">
        <f t="shared" si="5"/>
        <v>103286753.56373647</v>
      </c>
      <c r="L11" s="41">
        <f>'jan-apr'!K11</f>
        <v>62912149.01180715</v>
      </c>
      <c r="M11" s="41">
        <f t="shared" si="6"/>
        <v>40374604.55192932</v>
      </c>
    </row>
    <row r="12" spans="1:13" ht="12.75">
      <c r="A12" s="12">
        <v>5</v>
      </c>
      <c r="B12" s="19" t="s">
        <v>21</v>
      </c>
      <c r="C12" s="14">
        <v>404521</v>
      </c>
      <c r="D12" s="14">
        <v>187254</v>
      </c>
      <c r="E12" s="15">
        <f t="shared" si="0"/>
        <v>2160.279620195029</v>
      </c>
      <c r="F12" s="16">
        <f t="shared" si="1"/>
        <v>0.8117376454031627</v>
      </c>
      <c r="G12" s="17">
        <f t="shared" si="2"/>
        <v>929.9553014534781</v>
      </c>
      <c r="H12" s="17">
        <f t="shared" si="7"/>
        <v>-495.37342464412177</v>
      </c>
      <c r="I12" s="17">
        <f t="shared" si="3"/>
        <v>434.58187680935634</v>
      </c>
      <c r="J12" s="15">
        <f t="shared" si="4"/>
        <v>174137850.0183696</v>
      </c>
      <c r="K12" s="18">
        <f t="shared" si="5"/>
        <v>81377194.76005921</v>
      </c>
      <c r="L12" s="41">
        <f>'jan-apr'!K12</f>
        <v>48038014.49861366</v>
      </c>
      <c r="M12" s="41">
        <f t="shared" si="6"/>
        <v>33339180.261445545</v>
      </c>
    </row>
    <row r="13" spans="1:13" ht="12.75">
      <c r="A13" s="12">
        <v>6</v>
      </c>
      <c r="B13" s="19" t="s">
        <v>22</v>
      </c>
      <c r="C13" s="14">
        <v>705923</v>
      </c>
      <c r="D13" s="14">
        <v>269003</v>
      </c>
      <c r="E13" s="15">
        <f t="shared" si="0"/>
        <v>2624.2198042401014</v>
      </c>
      <c r="F13" s="16">
        <f t="shared" si="1"/>
        <v>0.9860658708255078</v>
      </c>
      <c r="G13" s="17">
        <f t="shared" si="2"/>
        <v>512.4091358129131</v>
      </c>
      <c r="H13" s="17">
        <f t="shared" si="7"/>
        <v>-495.37342464412177</v>
      </c>
      <c r="I13" s="17">
        <f t="shared" si="3"/>
        <v>17.035711168791295</v>
      </c>
      <c r="J13" s="15">
        <f t="shared" si="4"/>
        <v>137839594.76108104</v>
      </c>
      <c r="K13" s="18">
        <f t="shared" si="5"/>
        <v>4582657.411538364</v>
      </c>
      <c r="L13" s="41">
        <f>'jan-apr'!K13</f>
        <v>5011159.110996632</v>
      </c>
      <c r="M13" s="41">
        <f t="shared" si="6"/>
        <v>-428501.69945826754</v>
      </c>
    </row>
    <row r="14" spans="1:13" ht="12.75">
      <c r="A14" s="12">
        <v>7</v>
      </c>
      <c r="B14" s="19" t="s">
        <v>23</v>
      </c>
      <c r="C14" s="14">
        <v>566857</v>
      </c>
      <c r="D14" s="14">
        <v>238748</v>
      </c>
      <c r="E14" s="15">
        <f t="shared" si="0"/>
        <v>2374.2900464087656</v>
      </c>
      <c r="F14" s="16">
        <f t="shared" si="1"/>
        <v>0.8921533091174658</v>
      </c>
      <c r="G14" s="17">
        <f t="shared" si="2"/>
        <v>737.3459178611153</v>
      </c>
      <c r="H14" s="17">
        <f t="shared" si="7"/>
        <v>-495.37342464412177</v>
      </c>
      <c r="I14" s="17">
        <f t="shared" si="3"/>
        <v>241.97249321699348</v>
      </c>
      <c r="J14" s="15">
        <f t="shared" si="4"/>
        <v>176039863.19750553</v>
      </c>
      <c r="K14" s="18">
        <f t="shared" si="5"/>
        <v>57770448.81057076</v>
      </c>
      <c r="L14" s="41">
        <f>'jan-apr'!K14</f>
        <v>41761911.284752294</v>
      </c>
      <c r="M14" s="41">
        <f t="shared" si="6"/>
        <v>16008537.525818467</v>
      </c>
    </row>
    <row r="15" spans="1:13" ht="12.75">
      <c r="A15" s="12">
        <v>8</v>
      </c>
      <c r="B15" s="19" t="s">
        <v>24</v>
      </c>
      <c r="C15" s="14">
        <v>403601</v>
      </c>
      <c r="D15" s="14">
        <v>170902</v>
      </c>
      <c r="E15" s="15">
        <f t="shared" si="0"/>
        <v>2361.5931937601667</v>
      </c>
      <c r="F15" s="16">
        <f t="shared" si="1"/>
        <v>0.8873823928079956</v>
      </c>
      <c r="G15" s="17">
        <f t="shared" si="2"/>
        <v>748.7730852448543</v>
      </c>
      <c r="H15" s="17">
        <f t="shared" si="7"/>
        <v>-495.37342464412177</v>
      </c>
      <c r="I15" s="17">
        <f t="shared" si="3"/>
        <v>253.39966060073255</v>
      </c>
      <c r="J15" s="15">
        <f t="shared" si="4"/>
        <v>127966817.8145161</v>
      </c>
      <c r="K15" s="18">
        <f t="shared" si="5"/>
        <v>43306508.79598639</v>
      </c>
      <c r="L15" s="41">
        <f>'jan-apr'!K15</f>
        <v>18154190.46771802</v>
      </c>
      <c r="M15" s="41">
        <f t="shared" si="6"/>
        <v>25152318.32826837</v>
      </c>
    </row>
    <row r="16" spans="1:13" ht="12.75">
      <c r="A16" s="12">
        <v>9</v>
      </c>
      <c r="B16" s="19" t="s">
        <v>25</v>
      </c>
      <c r="C16" s="14">
        <v>263341</v>
      </c>
      <c r="D16" s="14">
        <v>112772</v>
      </c>
      <c r="E16" s="15">
        <f t="shared" si="0"/>
        <v>2335.162983719363</v>
      </c>
      <c r="F16" s="16">
        <f t="shared" si="1"/>
        <v>0.8774510874966508</v>
      </c>
      <c r="G16" s="17">
        <f t="shared" si="2"/>
        <v>772.5602742815774</v>
      </c>
      <c r="H16" s="17">
        <f t="shared" si="7"/>
        <v>-495.37342464412177</v>
      </c>
      <c r="I16" s="17">
        <f t="shared" si="3"/>
        <v>277.1868496374557</v>
      </c>
      <c r="J16" s="15">
        <f t="shared" si="4"/>
        <v>87123167.25128205</v>
      </c>
      <c r="K16" s="18">
        <f t="shared" si="5"/>
        <v>31258915.407315154</v>
      </c>
      <c r="L16" s="41">
        <f>'jan-apr'!K16</f>
        <v>16387457.559452184</v>
      </c>
      <c r="M16" s="41">
        <f t="shared" si="6"/>
        <v>14871457.84786297</v>
      </c>
    </row>
    <row r="17" spans="1:13" ht="12.75">
      <c r="A17" s="12">
        <v>10</v>
      </c>
      <c r="B17" s="19" t="s">
        <v>26</v>
      </c>
      <c r="C17" s="14">
        <v>418703</v>
      </c>
      <c r="D17" s="14">
        <v>176353</v>
      </c>
      <c r="E17" s="15">
        <f t="shared" si="0"/>
        <v>2374.232363498211</v>
      </c>
      <c r="F17" s="16">
        <f t="shared" si="1"/>
        <v>0.8921316344279692</v>
      </c>
      <c r="G17" s="17">
        <f t="shared" si="2"/>
        <v>737.3978324806146</v>
      </c>
      <c r="H17" s="17">
        <f t="shared" si="7"/>
        <v>-495.37342464412177</v>
      </c>
      <c r="I17" s="17">
        <f t="shared" si="3"/>
        <v>242.02440783649286</v>
      </c>
      <c r="J17" s="15">
        <f t="shared" si="4"/>
        <v>130042319.95145383</v>
      </c>
      <c r="K17" s="18">
        <f t="shared" si="5"/>
        <v>42681730.395189025</v>
      </c>
      <c r="L17" s="41">
        <f>'jan-apr'!K17</f>
        <v>22475352.28232245</v>
      </c>
      <c r="M17" s="41">
        <f t="shared" si="6"/>
        <v>20206378.112866573</v>
      </c>
    </row>
    <row r="18" spans="1:13" ht="12.75">
      <c r="A18" s="12">
        <v>11</v>
      </c>
      <c r="B18" s="19" t="s">
        <v>27</v>
      </c>
      <c r="C18" s="14">
        <v>1444321</v>
      </c>
      <c r="D18" s="14">
        <v>452159</v>
      </c>
      <c r="E18" s="15">
        <f t="shared" si="0"/>
        <v>3194.276792013429</v>
      </c>
      <c r="F18" s="16">
        <f t="shared" si="1"/>
        <v>1.2002681031082734</v>
      </c>
      <c r="G18" s="17">
        <f t="shared" si="2"/>
        <v>0</v>
      </c>
      <c r="H18" s="17">
        <f t="shared" si="7"/>
        <v>-495.37342464412177</v>
      </c>
      <c r="I18" s="17">
        <f t="shared" si="3"/>
        <v>-495.37342464412177</v>
      </c>
      <c r="J18" s="15">
        <f t="shared" si="4"/>
        <v>0</v>
      </c>
      <c r="K18" s="18">
        <f t="shared" si="5"/>
        <v>-223987552.31366146</v>
      </c>
      <c r="L18" s="41">
        <f>'jan-apr'!K18</f>
        <v>-130639296.52729101</v>
      </c>
      <c r="M18" s="41">
        <f t="shared" si="6"/>
        <v>-93348255.78637044</v>
      </c>
    </row>
    <row r="19" spans="1:13" ht="12.75">
      <c r="A19" s="12">
        <v>12</v>
      </c>
      <c r="B19" s="19" t="s">
        <v>28</v>
      </c>
      <c r="C19" s="14">
        <v>1372884</v>
      </c>
      <c r="D19" s="14">
        <v>498135</v>
      </c>
      <c r="E19" s="15">
        <f t="shared" si="0"/>
        <v>2756.048059261044</v>
      </c>
      <c r="F19" s="16">
        <f t="shared" si="1"/>
        <v>1.0356011052127334</v>
      </c>
      <c r="G19" s="17">
        <f t="shared" si="2"/>
        <v>393.7637062940649</v>
      </c>
      <c r="H19" s="17">
        <f t="shared" si="7"/>
        <v>-495.37342464412177</v>
      </c>
      <c r="I19" s="17">
        <f t="shared" si="3"/>
        <v>-101.60971835005688</v>
      </c>
      <c r="J19" s="15">
        <f t="shared" si="4"/>
        <v>196147483.834794</v>
      </c>
      <c r="K19" s="18">
        <f t="shared" si="5"/>
        <v>-50615357.05030558</v>
      </c>
      <c r="L19" s="41">
        <f>'jan-apr'!K19</f>
        <v>-33582876.221245445</v>
      </c>
      <c r="M19" s="41">
        <f t="shared" si="6"/>
        <v>-17032480.829060137</v>
      </c>
    </row>
    <row r="20" spans="1:13" ht="12.75">
      <c r="A20" s="12">
        <v>14</v>
      </c>
      <c r="B20" s="19" t="s">
        <v>29</v>
      </c>
      <c r="C20" s="14">
        <v>273674</v>
      </c>
      <c r="D20" s="14">
        <v>108700</v>
      </c>
      <c r="E20" s="15">
        <f t="shared" si="0"/>
        <v>2517.70009199632</v>
      </c>
      <c r="F20" s="16">
        <f t="shared" si="1"/>
        <v>0.9460404687444646</v>
      </c>
      <c r="G20" s="17">
        <f t="shared" si="2"/>
        <v>608.2768768323161</v>
      </c>
      <c r="H20" s="17">
        <f t="shared" si="7"/>
        <v>-495.37342464412177</v>
      </c>
      <c r="I20" s="17">
        <f t="shared" si="3"/>
        <v>112.90345218819436</v>
      </c>
      <c r="J20" s="15">
        <f t="shared" si="4"/>
        <v>66119696.511672765</v>
      </c>
      <c r="K20" s="18">
        <f t="shared" si="5"/>
        <v>12272605.252856728</v>
      </c>
      <c r="L20" s="41">
        <f>'jan-apr'!K20</f>
        <v>-1441615.8415878878</v>
      </c>
      <c r="M20" s="41">
        <f t="shared" si="6"/>
        <v>13714221.094444616</v>
      </c>
    </row>
    <row r="21" spans="1:13" ht="12.75">
      <c r="A21" s="12">
        <v>15</v>
      </c>
      <c r="B21" s="19" t="s">
        <v>30</v>
      </c>
      <c r="C21" s="14">
        <v>647632</v>
      </c>
      <c r="D21" s="14">
        <v>259404</v>
      </c>
      <c r="E21" s="15">
        <f t="shared" si="0"/>
        <v>2496.61531819093</v>
      </c>
      <c r="F21" s="16">
        <f t="shared" si="1"/>
        <v>0.9381177422220986</v>
      </c>
      <c r="G21" s="17">
        <f t="shared" si="2"/>
        <v>627.2531732571674</v>
      </c>
      <c r="H21" s="17">
        <f t="shared" si="7"/>
        <v>-495.37342464412177</v>
      </c>
      <c r="I21" s="17">
        <f t="shared" si="3"/>
        <v>131.87974861304565</v>
      </c>
      <c r="J21" s="15">
        <f t="shared" si="4"/>
        <v>162711982.15560225</v>
      </c>
      <c r="K21" s="18">
        <f t="shared" si="5"/>
        <v>34210134.309218496</v>
      </c>
      <c r="L21" s="41">
        <f>'jan-apr'!K21</f>
        <v>15682656.51360385</v>
      </c>
      <c r="M21" s="41">
        <f t="shared" si="6"/>
        <v>18527477.795614645</v>
      </c>
    </row>
    <row r="22" spans="1:13" ht="12.75">
      <c r="A22" s="12">
        <v>16</v>
      </c>
      <c r="B22" s="19" t="s">
        <v>31</v>
      </c>
      <c r="C22" s="14">
        <v>745204</v>
      </c>
      <c r="D22" s="14">
        <v>302755</v>
      </c>
      <c r="E22" s="15">
        <f t="shared" si="0"/>
        <v>2461.4093904312067</v>
      </c>
      <c r="F22" s="16">
        <f t="shared" si="1"/>
        <v>0.9248889098817131</v>
      </c>
      <c r="G22" s="17">
        <f t="shared" si="2"/>
        <v>658.9385082409183</v>
      </c>
      <c r="H22" s="17">
        <f t="shared" si="7"/>
        <v>-495.37342464412177</v>
      </c>
      <c r="I22" s="17">
        <f t="shared" si="3"/>
        <v>163.5650835967965</v>
      </c>
      <c r="J22" s="15">
        <f t="shared" si="4"/>
        <v>199496928.06247923</v>
      </c>
      <c r="K22" s="18">
        <f t="shared" si="5"/>
        <v>49520146.88434813</v>
      </c>
      <c r="L22" s="41">
        <f>'jan-apr'!K22</f>
        <v>29579567.910580162</v>
      </c>
      <c r="M22" s="41">
        <f t="shared" si="6"/>
        <v>19940578.97376797</v>
      </c>
    </row>
    <row r="23" spans="1:13" ht="12.75">
      <c r="A23" s="12">
        <v>17</v>
      </c>
      <c r="B23" s="19" t="s">
        <v>32</v>
      </c>
      <c r="C23" s="14">
        <v>279539</v>
      </c>
      <c r="D23" s="14">
        <v>134443</v>
      </c>
      <c r="E23" s="15">
        <f t="shared" si="0"/>
        <v>2079.2380414004447</v>
      </c>
      <c r="F23" s="16">
        <f t="shared" si="1"/>
        <v>0.781285800310752</v>
      </c>
      <c r="G23" s="17">
        <f t="shared" si="2"/>
        <v>1002.8927223686042</v>
      </c>
      <c r="H23" s="17">
        <f t="shared" si="7"/>
        <v>-495.37342464412177</v>
      </c>
      <c r="I23" s="17">
        <f t="shared" si="3"/>
        <v>507.5192977244824</v>
      </c>
      <c r="J23" s="15">
        <f t="shared" si="4"/>
        <v>134831906.27340224</v>
      </c>
      <c r="K23" s="18">
        <f t="shared" si="5"/>
        <v>68232416.94397259</v>
      </c>
      <c r="L23" s="41">
        <f>'jan-apr'!K23</f>
        <v>39954136.89981049</v>
      </c>
      <c r="M23" s="41">
        <f t="shared" si="6"/>
        <v>28278280.044162095</v>
      </c>
    </row>
    <row r="24" spans="1:13" ht="12.75">
      <c r="A24" s="12">
        <v>18</v>
      </c>
      <c r="B24" s="19" t="s">
        <v>33</v>
      </c>
      <c r="C24" s="14">
        <v>547094</v>
      </c>
      <c r="D24" s="14">
        <v>239611</v>
      </c>
      <c r="E24" s="15">
        <f t="shared" si="0"/>
        <v>2283.2591158168866</v>
      </c>
      <c r="F24" s="16">
        <f t="shared" si="1"/>
        <v>0.8579479069247443</v>
      </c>
      <c r="G24" s="17">
        <f t="shared" si="2"/>
        <v>819.2737553938064</v>
      </c>
      <c r="H24" s="17">
        <f t="shared" si="7"/>
        <v>-495.37342464412177</v>
      </c>
      <c r="I24" s="17">
        <f t="shared" si="3"/>
        <v>323.9003307496846</v>
      </c>
      <c r="J24" s="15">
        <f t="shared" si="4"/>
        <v>196307003.80366534</v>
      </c>
      <c r="K24" s="18">
        <f t="shared" si="5"/>
        <v>77610082.15126267</v>
      </c>
      <c r="L24" s="41">
        <f>'jan-apr'!K24</f>
        <v>34744910.63276253</v>
      </c>
      <c r="M24" s="41">
        <f t="shared" si="6"/>
        <v>42865171.51850014</v>
      </c>
    </row>
    <row r="25" spans="1:13" ht="12.75">
      <c r="A25" s="12">
        <v>19</v>
      </c>
      <c r="B25" s="19" t="s">
        <v>34</v>
      </c>
      <c r="C25" s="14">
        <v>367600</v>
      </c>
      <c r="D25" s="14">
        <v>160418</v>
      </c>
      <c r="E25" s="15">
        <f t="shared" si="0"/>
        <v>2291.5134211871487</v>
      </c>
      <c r="F25" s="16">
        <f t="shared" si="1"/>
        <v>0.8610495102278807</v>
      </c>
      <c r="G25" s="17">
        <f t="shared" si="2"/>
        <v>811.8448805605706</v>
      </c>
      <c r="H25" s="17">
        <f t="shared" si="7"/>
        <v>-495.37342464412177</v>
      </c>
      <c r="I25" s="17">
        <f t="shared" si="3"/>
        <v>316.4714559164488</v>
      </c>
      <c r="J25" s="15">
        <f t="shared" si="4"/>
        <v>130234532.04976562</v>
      </c>
      <c r="K25" s="18">
        <f t="shared" si="5"/>
        <v>50767718.015204884</v>
      </c>
      <c r="L25" s="41">
        <f>'jan-apr'!K25</f>
        <v>27641237.438124713</v>
      </c>
      <c r="M25" s="41">
        <f t="shared" si="6"/>
        <v>23126480.57708017</v>
      </c>
    </row>
    <row r="26" spans="1:13" ht="12.75">
      <c r="A26" s="12">
        <v>20</v>
      </c>
      <c r="B26" s="19" t="s">
        <v>35</v>
      </c>
      <c r="C26" s="14">
        <v>167804</v>
      </c>
      <c r="D26" s="14">
        <v>74534</v>
      </c>
      <c r="E26" s="15">
        <f t="shared" si="0"/>
        <v>2251.3752113129576</v>
      </c>
      <c r="F26" s="16">
        <f>E26/E$28</f>
        <v>0.8459673441650298</v>
      </c>
      <c r="G26" s="17">
        <f t="shared" si="2"/>
        <v>847.9692694473425</v>
      </c>
      <c r="H26" s="17">
        <f t="shared" si="7"/>
        <v>-495.37342464412177</v>
      </c>
      <c r="I26" s="17">
        <f t="shared" si="3"/>
        <v>352.59584480322076</v>
      </c>
      <c r="J26" s="15">
        <f t="shared" si="4"/>
        <v>63202541.52898823</v>
      </c>
      <c r="K26" s="18">
        <f t="shared" si="5"/>
        <v>26280378.696563255</v>
      </c>
      <c r="L26" s="41">
        <f>'jan-apr'!K26</f>
        <v>12355850.410883985</v>
      </c>
      <c r="M26" s="41">
        <f t="shared" si="6"/>
        <v>13924528.28567927</v>
      </c>
    </row>
    <row r="27" spans="1:13" ht="12.7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3.5" thickBot="1">
      <c r="A28" s="25" t="s">
        <v>36</v>
      </c>
      <c r="B28" s="26"/>
      <c r="C28" s="27">
        <f>SUM(C8:C27)</f>
        <v>13442972</v>
      </c>
      <c r="D28" s="28">
        <f>SUM(D8:D27)</f>
        <v>5051275</v>
      </c>
      <c r="E28" s="29">
        <f>C28*1000/D28</f>
        <v>2661.3027403972264</v>
      </c>
      <c r="F28" s="30">
        <f>E28/E$28</f>
        <v>1</v>
      </c>
      <c r="G28" s="31"/>
      <c r="H28" s="31"/>
      <c r="I28" s="31"/>
      <c r="J28" s="32">
        <f>SUM(J8:J27)</f>
        <v>2502267395.5692363</v>
      </c>
      <c r="K28" s="32">
        <f>SUM(K8:K27)</f>
        <v>3.46451997756958E-07</v>
      </c>
      <c r="L28" s="32">
        <f>jan!K28</f>
        <v>0</v>
      </c>
      <c r="M28" s="32">
        <f t="shared" si="6"/>
        <v>3.46451997756958E-07</v>
      </c>
    </row>
    <row r="29" spans="1:11" ht="13.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</row>
    <row r="30" spans="1:11" ht="12.75">
      <c r="A30" s="33" t="s">
        <v>37</v>
      </c>
      <c r="B30" s="34"/>
      <c r="C30" s="35"/>
      <c r="D30" s="36">
        <f>J28</f>
        <v>2502267395.5692363</v>
      </c>
      <c r="E30" s="36" t="s">
        <v>38</v>
      </c>
      <c r="F30" s="37">
        <f>D28</f>
        <v>5051275</v>
      </c>
      <c r="G30" s="38" t="s">
        <v>39</v>
      </c>
      <c r="H30" s="34">
        <f>-J28/D28</f>
        <v>-495.37342464412177</v>
      </c>
      <c r="I30" s="39" t="s">
        <v>40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D8" sqref="D8:D26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2.140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0" width="14.7109375" style="3" customWidth="1"/>
    <col min="11" max="11" width="13.8515625" style="3" customWidth="1"/>
    <col min="12" max="239" width="11.421875" style="3" customWidth="1"/>
    <col min="240" max="240" width="3.421875" style="3" customWidth="1"/>
    <col min="241" max="16384" width="20.140625" style="3" customWidth="1"/>
  </cols>
  <sheetData>
    <row r="1" spans="1:13" ht="26.25" customHeight="1">
      <c r="A1" s="1"/>
      <c r="B1" s="2"/>
      <c r="C1" s="54" t="s">
        <v>76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2.75">
      <c r="A2" s="57" t="s">
        <v>0</v>
      </c>
      <c r="B2" s="57" t="s">
        <v>1</v>
      </c>
      <c r="C2" s="4" t="s">
        <v>47</v>
      </c>
      <c r="D2" s="4" t="s">
        <v>3</v>
      </c>
      <c r="E2" s="60" t="s">
        <v>77</v>
      </c>
      <c r="F2" s="61"/>
      <c r="G2" s="60" t="s">
        <v>4</v>
      </c>
      <c r="H2" s="62"/>
      <c r="I2" s="61"/>
      <c r="J2" s="60" t="s">
        <v>5</v>
      </c>
      <c r="K2" s="61"/>
      <c r="L2" s="44"/>
      <c r="M2" s="45"/>
    </row>
    <row r="3" spans="1:13" ht="12.7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6" t="s">
        <v>9</v>
      </c>
      <c r="M3" s="47" t="s">
        <v>9</v>
      </c>
    </row>
    <row r="4" spans="1:13" ht="12.7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46" t="s">
        <v>13</v>
      </c>
      <c r="M4" s="47" t="s">
        <v>13</v>
      </c>
    </row>
    <row r="5" spans="1:13" ht="12.75">
      <c r="A5" s="59"/>
      <c r="B5" s="59"/>
      <c r="C5" s="6"/>
      <c r="D5" s="6"/>
      <c r="E5" s="7"/>
      <c r="F5" s="7" t="s">
        <v>15</v>
      </c>
      <c r="G5" s="6"/>
      <c r="H5" s="6"/>
      <c r="I5" s="7" t="s">
        <v>48</v>
      </c>
      <c r="J5" s="7" t="s">
        <v>48</v>
      </c>
      <c r="K5" s="7" t="s">
        <v>48</v>
      </c>
      <c r="L5" s="46" t="s">
        <v>45</v>
      </c>
      <c r="M5" s="47" t="s">
        <v>49</v>
      </c>
    </row>
    <row r="6" spans="1:13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7" ht="15">
      <c r="A8" s="12">
        <v>1</v>
      </c>
      <c r="B8" s="13" t="s">
        <v>17</v>
      </c>
      <c r="C8" s="14">
        <v>378669</v>
      </c>
      <c r="D8" s="14">
        <v>282000</v>
      </c>
      <c r="E8" s="15">
        <f>C8*1000/D8</f>
        <v>1342.7978723404256</v>
      </c>
      <c r="F8" s="16">
        <f>E8/E$28</f>
        <v>0.8254600221936725</v>
      </c>
      <c r="G8" s="17">
        <f>IF(E8&lt;E$28*1.2,(E$28*1.2-E8)*0.9,0)</f>
        <v>548.3467698064854</v>
      </c>
      <c r="H8" s="17">
        <f>H30</f>
        <v>-295.45193717218655</v>
      </c>
      <c r="I8" s="17">
        <f>G8+H8</f>
        <v>252.8948326342989</v>
      </c>
      <c r="J8" s="15">
        <f>(G8*D8)</f>
        <v>154633789.0854289</v>
      </c>
      <c r="K8" s="18">
        <f>I8*D8</f>
        <v>71316342.80287229</v>
      </c>
      <c r="L8" s="41">
        <f>'jan-mar'!K8</f>
        <v>67414070.12739475</v>
      </c>
      <c r="M8" s="41">
        <f>K8-L8</f>
        <v>3902272.6754775345</v>
      </c>
      <c r="N8"/>
      <c r="O8"/>
      <c r="P8"/>
      <c r="Q8"/>
    </row>
    <row r="9" spans="1:17" ht="15">
      <c r="A9" s="12">
        <v>2</v>
      </c>
      <c r="B9" s="13" t="s">
        <v>18</v>
      </c>
      <c r="C9" s="14">
        <v>1026380</v>
      </c>
      <c r="D9" s="14">
        <v>566399</v>
      </c>
      <c r="E9" s="15">
        <f aca="true" t="shared" si="0" ref="E9:E26">C9*1000/D9</f>
        <v>1812.114781276097</v>
      </c>
      <c r="F9" s="16">
        <f aca="true" t="shared" si="1" ref="F9:F25">E9/E$28</f>
        <v>1.1139638648387933</v>
      </c>
      <c r="G9" s="17">
        <f aca="true" t="shared" si="2" ref="G9:G26">IF(E9&lt;E$28*1.2,(E$28*1.2-E9)*0.9,0)</f>
        <v>125.96155176438121</v>
      </c>
      <c r="H9" s="17">
        <f>H8</f>
        <v>-295.45193717218655</v>
      </c>
      <c r="I9" s="17">
        <f aca="true" t="shared" si="3" ref="I9:I26">G9+H9</f>
        <v>-169.49038540780532</v>
      </c>
      <c r="J9" s="15">
        <f aca="true" t="shared" si="4" ref="J9:J26">(G9*D9)</f>
        <v>71344496.95779376</v>
      </c>
      <c r="K9" s="18">
        <f aca="true" t="shared" si="5" ref="K9:K26">I9*D9</f>
        <v>-95999184.80459553</v>
      </c>
      <c r="L9" s="41">
        <f>'jan-mar'!K9</f>
        <v>-102988482.09153809</v>
      </c>
      <c r="M9" s="41">
        <f aca="true" t="shared" si="6" ref="M9:M28">K9-L9</f>
        <v>6989297.2869425565</v>
      </c>
      <c r="N9"/>
      <c r="O9"/>
      <c r="P9"/>
      <c r="Q9"/>
    </row>
    <row r="10" spans="1:17" ht="15">
      <c r="A10" s="12">
        <v>3</v>
      </c>
      <c r="B10" s="19" t="s">
        <v>19</v>
      </c>
      <c r="C10" s="14">
        <v>1232850</v>
      </c>
      <c r="D10" s="14">
        <v>623966</v>
      </c>
      <c r="E10" s="15">
        <f t="shared" si="0"/>
        <v>1975.8288111852248</v>
      </c>
      <c r="F10" s="16">
        <f t="shared" si="1"/>
        <v>1.214604020401941</v>
      </c>
      <c r="G10" s="17">
        <f t="shared" si="2"/>
        <v>0</v>
      </c>
      <c r="H10" s="17">
        <f aca="true" t="shared" si="7" ref="H10:H26">H9</f>
        <v>-295.45193717218655</v>
      </c>
      <c r="I10" s="17">
        <f t="shared" si="3"/>
        <v>-295.45193717218655</v>
      </c>
      <c r="J10" s="15">
        <f t="shared" si="4"/>
        <v>0</v>
      </c>
      <c r="K10" s="18">
        <f t="shared" si="5"/>
        <v>-184351963.42958054</v>
      </c>
      <c r="L10" s="41">
        <f>'jan-mar'!K10</f>
        <v>-178097388.70477265</v>
      </c>
      <c r="M10" s="41">
        <f t="shared" si="6"/>
        <v>-6254574.724807888</v>
      </c>
      <c r="N10"/>
      <c r="O10"/>
      <c r="P10"/>
      <c r="Q10"/>
    </row>
    <row r="11" spans="1:17" ht="15">
      <c r="A11" s="12">
        <v>4</v>
      </c>
      <c r="B11" s="19" t="s">
        <v>20</v>
      </c>
      <c r="C11" s="14">
        <v>244657</v>
      </c>
      <c r="D11" s="14">
        <v>193719</v>
      </c>
      <c r="E11" s="15">
        <f t="shared" si="0"/>
        <v>1262.9478781121109</v>
      </c>
      <c r="F11" s="16">
        <f t="shared" si="1"/>
        <v>0.7763737230822608</v>
      </c>
      <c r="G11" s="17">
        <f t="shared" si="2"/>
        <v>620.2117646119686</v>
      </c>
      <c r="H11" s="17">
        <f t="shared" si="7"/>
        <v>-295.45193717218655</v>
      </c>
      <c r="I11" s="17">
        <f t="shared" si="3"/>
        <v>324.7598274397821</v>
      </c>
      <c r="J11" s="15">
        <f t="shared" si="4"/>
        <v>120146802.82886596</v>
      </c>
      <c r="K11" s="18">
        <f t="shared" si="5"/>
        <v>62912149.01180715</v>
      </c>
      <c r="L11" s="41">
        <f>'jan-mar'!K11</f>
        <v>56596517.670598514</v>
      </c>
      <c r="M11" s="41">
        <f t="shared" si="6"/>
        <v>6315631.341208637</v>
      </c>
      <c r="N11"/>
      <c r="O11"/>
      <c r="P11"/>
      <c r="Q11"/>
    </row>
    <row r="12" spans="1:17" ht="15">
      <c r="A12" s="12">
        <v>5</v>
      </c>
      <c r="B12" s="19" t="s">
        <v>21</v>
      </c>
      <c r="C12" s="14">
        <v>250686</v>
      </c>
      <c r="D12" s="14">
        <v>187254</v>
      </c>
      <c r="E12" s="15">
        <f t="shared" si="0"/>
        <v>1338.748437950591</v>
      </c>
      <c r="F12" s="16">
        <f t="shared" si="1"/>
        <v>0.8229707077032656</v>
      </c>
      <c r="G12" s="17">
        <f t="shared" si="2"/>
        <v>551.9912607573365</v>
      </c>
      <c r="H12" s="17">
        <f t="shared" si="7"/>
        <v>-295.45193717218655</v>
      </c>
      <c r="I12" s="17">
        <f t="shared" si="3"/>
        <v>256.53932358514993</v>
      </c>
      <c r="J12" s="15">
        <f t="shared" si="4"/>
        <v>103362571.54185428</v>
      </c>
      <c r="K12" s="18">
        <f t="shared" si="5"/>
        <v>48038014.49861366</v>
      </c>
      <c r="L12" s="41">
        <f>'jan-mar'!K12</f>
        <v>46386968.88735878</v>
      </c>
      <c r="M12" s="41">
        <f t="shared" si="6"/>
        <v>1651045.6112548858</v>
      </c>
      <c r="N12"/>
      <c r="O12"/>
      <c r="P12"/>
      <c r="Q12"/>
    </row>
    <row r="13" spans="1:17" ht="15">
      <c r="A13" s="12">
        <v>6</v>
      </c>
      <c r="B13" s="19" t="s">
        <v>22</v>
      </c>
      <c r="C13" s="14">
        <v>431237</v>
      </c>
      <c r="D13" s="14">
        <v>269003</v>
      </c>
      <c r="E13" s="15">
        <f t="shared" si="0"/>
        <v>1603.0936457957719</v>
      </c>
      <c r="F13" s="16">
        <f t="shared" si="1"/>
        <v>0.9854720086282899</v>
      </c>
      <c r="G13" s="17">
        <f t="shared" si="2"/>
        <v>314.08057369667375</v>
      </c>
      <c r="H13" s="17">
        <f t="shared" si="7"/>
        <v>-295.45193717218655</v>
      </c>
      <c r="I13" s="17">
        <f t="shared" si="3"/>
        <v>18.628636524487206</v>
      </c>
      <c r="J13" s="15">
        <f t="shared" si="4"/>
        <v>84488616.56612633</v>
      </c>
      <c r="K13" s="18">
        <f t="shared" si="5"/>
        <v>5011159.110996632</v>
      </c>
      <c r="L13" s="41">
        <f>'jan-mar'!K13</f>
        <v>4373605.15666514</v>
      </c>
      <c r="M13" s="41">
        <f t="shared" si="6"/>
        <v>637553.9543314921</v>
      </c>
      <c r="N13"/>
      <c r="O13"/>
      <c r="P13"/>
      <c r="Q13"/>
    </row>
    <row r="14" spans="1:17" ht="15">
      <c r="A14" s="12">
        <v>7</v>
      </c>
      <c r="B14" s="19" t="s">
        <v>23</v>
      </c>
      <c r="C14" s="14">
        <v>341275</v>
      </c>
      <c r="D14" s="14">
        <v>238748</v>
      </c>
      <c r="E14" s="15">
        <f t="shared" si="0"/>
        <v>1429.4360581031046</v>
      </c>
      <c r="F14" s="16">
        <f t="shared" si="1"/>
        <v>0.8787192358218795</v>
      </c>
      <c r="G14" s="17">
        <f t="shared" si="2"/>
        <v>470.37240262007424</v>
      </c>
      <c r="H14" s="17">
        <f t="shared" si="7"/>
        <v>-295.45193717218655</v>
      </c>
      <c r="I14" s="17">
        <f t="shared" si="3"/>
        <v>174.9204654478877</v>
      </c>
      <c r="J14" s="15">
        <f t="shared" si="4"/>
        <v>112300470.38073748</v>
      </c>
      <c r="K14" s="18">
        <f t="shared" si="5"/>
        <v>41761911.284752294</v>
      </c>
      <c r="L14" s="41">
        <f>'jan-mar'!K14</f>
        <v>38399570.5956569</v>
      </c>
      <c r="M14" s="41">
        <f t="shared" si="6"/>
        <v>3362340.689095393</v>
      </c>
      <c r="N14"/>
      <c r="O14"/>
      <c r="P14"/>
      <c r="Q14"/>
    </row>
    <row r="15" spans="1:17" ht="15">
      <c r="A15" s="12">
        <v>8</v>
      </c>
      <c r="B15" s="19" t="s">
        <v>24</v>
      </c>
      <c r="C15" s="14">
        <v>257338</v>
      </c>
      <c r="D15" s="14">
        <v>170902</v>
      </c>
      <c r="E15" s="15">
        <f t="shared" si="0"/>
        <v>1505.7635369978116</v>
      </c>
      <c r="F15" s="16">
        <f t="shared" si="1"/>
        <v>0.9256401341344431</v>
      </c>
      <c r="G15" s="17">
        <f t="shared" si="2"/>
        <v>401.677671614838</v>
      </c>
      <c r="H15" s="17">
        <f t="shared" si="7"/>
        <v>-295.45193717218655</v>
      </c>
      <c r="I15" s="17">
        <f t="shared" si="3"/>
        <v>106.22573444265146</v>
      </c>
      <c r="J15" s="15">
        <f t="shared" si="4"/>
        <v>68647517.43431905</v>
      </c>
      <c r="K15" s="18">
        <f t="shared" si="5"/>
        <v>18154190.46771802</v>
      </c>
      <c r="L15" s="41">
        <f>'jan-mar'!K15</f>
        <v>23098076.43514901</v>
      </c>
      <c r="M15" s="41">
        <f t="shared" si="6"/>
        <v>-4943885.96743099</v>
      </c>
      <c r="N15"/>
      <c r="O15"/>
      <c r="P15"/>
      <c r="Q15"/>
    </row>
    <row r="16" spans="1:17" ht="15">
      <c r="A16" s="12">
        <v>9</v>
      </c>
      <c r="B16" s="19" t="s">
        <v>25</v>
      </c>
      <c r="C16" s="14">
        <v>164910</v>
      </c>
      <c r="D16" s="14">
        <v>112772</v>
      </c>
      <c r="E16" s="15">
        <f t="shared" si="0"/>
        <v>1462.3310750895612</v>
      </c>
      <c r="F16" s="16">
        <f t="shared" si="1"/>
        <v>0.8989408358191855</v>
      </c>
      <c r="G16" s="17">
        <f t="shared" si="2"/>
        <v>440.76688733226337</v>
      </c>
      <c r="H16" s="17">
        <f t="shared" si="7"/>
        <v>-295.45193717218655</v>
      </c>
      <c r="I16" s="17">
        <f t="shared" si="3"/>
        <v>145.31495016007682</v>
      </c>
      <c r="J16" s="15">
        <f t="shared" si="4"/>
        <v>49706163.418234006</v>
      </c>
      <c r="K16" s="18">
        <f t="shared" si="5"/>
        <v>16387457.559452184</v>
      </c>
      <c r="L16" s="41">
        <f>'jan-mar'!K16</f>
        <v>19722867.34470413</v>
      </c>
      <c r="M16" s="41">
        <f t="shared" si="6"/>
        <v>-3335409.7852519453</v>
      </c>
      <c r="N16"/>
      <c r="O16"/>
      <c r="P16"/>
      <c r="Q16"/>
    </row>
    <row r="17" spans="1:17" ht="15">
      <c r="A17" s="12">
        <v>10</v>
      </c>
      <c r="B17" s="19" t="s">
        <v>26</v>
      </c>
      <c r="C17" s="14">
        <v>261388</v>
      </c>
      <c r="D17" s="14">
        <v>176353</v>
      </c>
      <c r="E17" s="15">
        <f t="shared" si="0"/>
        <v>1482.1862968024361</v>
      </c>
      <c r="F17" s="16">
        <f t="shared" si="1"/>
        <v>0.9111464641519171</v>
      </c>
      <c r="G17" s="17">
        <f t="shared" si="2"/>
        <v>422.8971877906759</v>
      </c>
      <c r="H17" s="17">
        <f t="shared" si="7"/>
        <v>-295.45193717218655</v>
      </c>
      <c r="I17" s="17">
        <f t="shared" si="3"/>
        <v>127.44525061848935</v>
      </c>
      <c r="J17" s="15">
        <f t="shared" si="4"/>
        <v>74579187.75844906</v>
      </c>
      <c r="K17" s="18">
        <f t="shared" si="5"/>
        <v>22475352.28232245</v>
      </c>
      <c r="L17" s="41">
        <f>'jan-mar'!K17</f>
        <v>23464111.070483863</v>
      </c>
      <c r="M17" s="41">
        <f t="shared" si="6"/>
        <v>-988758.7881614119</v>
      </c>
      <c r="N17"/>
      <c r="O17"/>
      <c r="P17"/>
      <c r="Q17"/>
    </row>
    <row r="18" spans="1:17" ht="15">
      <c r="A18" s="12">
        <v>11</v>
      </c>
      <c r="B18" s="19" t="s">
        <v>27</v>
      </c>
      <c r="C18" s="14">
        <v>879367</v>
      </c>
      <c r="D18" s="14">
        <v>452159</v>
      </c>
      <c r="E18" s="15">
        <f t="shared" si="0"/>
        <v>1944.8180839041133</v>
      </c>
      <c r="F18" s="16">
        <f t="shared" si="1"/>
        <v>1.1955407524619255</v>
      </c>
      <c r="G18" s="17">
        <f t="shared" si="2"/>
        <v>6.528579399166415</v>
      </c>
      <c r="H18" s="17">
        <f t="shared" si="7"/>
        <v>-295.45193717218655</v>
      </c>
      <c r="I18" s="17">
        <f t="shared" si="3"/>
        <v>-288.92335777302014</v>
      </c>
      <c r="J18" s="15">
        <f t="shared" si="4"/>
        <v>2951955.932547687</v>
      </c>
      <c r="K18" s="18">
        <f t="shared" si="5"/>
        <v>-130639296.52729101</v>
      </c>
      <c r="L18" s="41">
        <f>'jan-mar'!K18</f>
        <v>-126215263.60697626</v>
      </c>
      <c r="M18" s="41">
        <f t="shared" si="6"/>
        <v>-4424032.920314759</v>
      </c>
      <c r="N18"/>
      <c r="O18"/>
      <c r="P18"/>
      <c r="Q18"/>
    </row>
    <row r="19" spans="1:17" ht="15">
      <c r="A19" s="12">
        <v>12</v>
      </c>
      <c r="B19" s="19" t="s">
        <v>28</v>
      </c>
      <c r="C19" s="14">
        <v>846182</v>
      </c>
      <c r="D19" s="14">
        <v>498135</v>
      </c>
      <c r="E19" s="15">
        <f t="shared" si="0"/>
        <v>1698.7001515653387</v>
      </c>
      <c r="F19" s="16">
        <f t="shared" si="1"/>
        <v>1.0442443302114734</v>
      </c>
      <c r="G19" s="17">
        <f t="shared" si="2"/>
        <v>228.03471850406356</v>
      </c>
      <c r="H19" s="17">
        <f t="shared" si="7"/>
        <v>-295.45193717218655</v>
      </c>
      <c r="I19" s="17">
        <f t="shared" si="3"/>
        <v>-67.41721866812298</v>
      </c>
      <c r="J19" s="15">
        <f t="shared" si="4"/>
        <v>113592074.5020217</v>
      </c>
      <c r="K19" s="18">
        <f t="shared" si="5"/>
        <v>-33582876.221245445</v>
      </c>
      <c r="L19" s="41">
        <f>'jan-mar'!K19</f>
        <v>-30418063.938263148</v>
      </c>
      <c r="M19" s="41">
        <f t="shared" si="6"/>
        <v>-3164812.2829822972</v>
      </c>
      <c r="N19"/>
      <c r="O19"/>
      <c r="P19"/>
      <c r="Q19"/>
    </row>
    <row r="20" spans="1:17" ht="15">
      <c r="A20" s="12">
        <v>14</v>
      </c>
      <c r="B20" s="19" t="s">
        <v>29</v>
      </c>
      <c r="C20" s="14">
        <v>178108</v>
      </c>
      <c r="D20" s="14">
        <v>108700</v>
      </c>
      <c r="E20" s="15">
        <f t="shared" si="0"/>
        <v>1638.528058877645</v>
      </c>
      <c r="F20" s="16">
        <f t="shared" si="1"/>
        <v>1.0072546551542352</v>
      </c>
      <c r="G20" s="17">
        <f t="shared" si="2"/>
        <v>282.18960192298795</v>
      </c>
      <c r="H20" s="17">
        <f t="shared" si="7"/>
        <v>-295.45193717218655</v>
      </c>
      <c r="I20" s="17">
        <f t="shared" si="3"/>
        <v>-13.2623352491986</v>
      </c>
      <c r="J20" s="15">
        <f t="shared" si="4"/>
        <v>30674009.72902879</v>
      </c>
      <c r="K20" s="18">
        <f t="shared" si="5"/>
        <v>-1441615.8415878878</v>
      </c>
      <c r="L20" s="41">
        <f>'jan-mar'!K20</f>
        <v>6171527.492368123</v>
      </c>
      <c r="M20" s="41">
        <f t="shared" si="6"/>
        <v>-7613143.333956011</v>
      </c>
      <c r="N20"/>
      <c r="O20"/>
      <c r="P20"/>
      <c r="Q20"/>
    </row>
    <row r="21" spans="1:17" ht="15">
      <c r="A21" s="12">
        <v>15</v>
      </c>
      <c r="B21" s="19" t="s">
        <v>30</v>
      </c>
      <c r="C21" s="14">
        <v>403793</v>
      </c>
      <c r="D21" s="14">
        <v>259404</v>
      </c>
      <c r="E21" s="15">
        <f t="shared" si="0"/>
        <v>1556.6182479838399</v>
      </c>
      <c r="F21" s="16">
        <f t="shared" si="1"/>
        <v>0.9569021220507729</v>
      </c>
      <c r="G21" s="17">
        <f t="shared" si="2"/>
        <v>355.90843172741256</v>
      </c>
      <c r="H21" s="17">
        <f t="shared" si="7"/>
        <v>-295.45193717218655</v>
      </c>
      <c r="I21" s="17">
        <f t="shared" si="3"/>
        <v>60.456494555226016</v>
      </c>
      <c r="J21" s="15">
        <f t="shared" si="4"/>
        <v>92324070.82381773</v>
      </c>
      <c r="K21" s="18">
        <f t="shared" si="5"/>
        <v>15682656.51360385</v>
      </c>
      <c r="L21" s="41">
        <f>'jan-mar'!K21</f>
        <v>15983660.180591173</v>
      </c>
      <c r="M21" s="41">
        <f t="shared" si="6"/>
        <v>-301003.66698732413</v>
      </c>
      <c r="N21"/>
      <c r="O21"/>
      <c r="P21"/>
      <c r="Q21"/>
    </row>
    <row r="22" spans="1:17" ht="15">
      <c r="A22" s="12">
        <v>16</v>
      </c>
      <c r="B22" s="19" t="s">
        <v>31</v>
      </c>
      <c r="C22" s="14">
        <v>458745</v>
      </c>
      <c r="D22" s="14">
        <v>302755</v>
      </c>
      <c r="E22" s="15">
        <f t="shared" si="0"/>
        <v>1515.2350910802463</v>
      </c>
      <c r="F22" s="16">
        <f t="shared" si="1"/>
        <v>0.9314625958795367</v>
      </c>
      <c r="G22" s="17">
        <f t="shared" si="2"/>
        <v>393.15327294064673</v>
      </c>
      <c r="H22" s="17">
        <f t="shared" si="7"/>
        <v>-295.45193717218655</v>
      </c>
      <c r="I22" s="17">
        <f t="shared" si="3"/>
        <v>97.70133576846018</v>
      </c>
      <c r="J22" s="15">
        <f t="shared" si="4"/>
        <v>119029119.1491455</v>
      </c>
      <c r="K22" s="18">
        <f t="shared" si="5"/>
        <v>29579567.910580162</v>
      </c>
      <c r="L22" s="41">
        <f>'jan-mar'!K22</f>
        <v>24118393.638012018</v>
      </c>
      <c r="M22" s="41">
        <f t="shared" si="6"/>
        <v>5461174.272568144</v>
      </c>
      <c r="N22"/>
      <c r="O22"/>
      <c r="P22"/>
      <c r="Q22"/>
    </row>
    <row r="23" spans="1:17" ht="15">
      <c r="A23" s="12">
        <v>17</v>
      </c>
      <c r="B23" s="19" t="s">
        <v>32</v>
      </c>
      <c r="C23" s="14">
        <v>173914</v>
      </c>
      <c r="D23" s="14">
        <v>134443</v>
      </c>
      <c r="E23" s="15">
        <f t="shared" si="0"/>
        <v>1293.5891046763313</v>
      </c>
      <c r="F23" s="16">
        <f t="shared" si="1"/>
        <v>0.7952098473275713</v>
      </c>
      <c r="G23" s="17">
        <f t="shared" si="2"/>
        <v>592.6346607041703</v>
      </c>
      <c r="H23" s="17">
        <f t="shared" si="7"/>
        <v>-295.45193717218655</v>
      </c>
      <c r="I23" s="17">
        <f t="shared" si="3"/>
        <v>297.18272353198375</v>
      </c>
      <c r="J23" s="15">
        <f t="shared" si="4"/>
        <v>79675581.68905076</v>
      </c>
      <c r="K23" s="18">
        <f t="shared" si="5"/>
        <v>39954136.89981049</v>
      </c>
      <c r="L23" s="41">
        <f>'jan-mar'!K23</f>
        <v>38551082.53133805</v>
      </c>
      <c r="M23" s="41">
        <f t="shared" si="6"/>
        <v>1403054.368472442</v>
      </c>
      <c r="N23"/>
      <c r="O23"/>
      <c r="P23"/>
      <c r="Q23"/>
    </row>
    <row r="24" spans="1:17" ht="15">
      <c r="A24" s="12">
        <v>18</v>
      </c>
      <c r="B24" s="19" t="s">
        <v>33</v>
      </c>
      <c r="C24" s="14">
        <v>350473</v>
      </c>
      <c r="D24" s="14">
        <v>239611</v>
      </c>
      <c r="E24" s="15">
        <f t="shared" si="0"/>
        <v>1462.6749189311008</v>
      </c>
      <c r="F24" s="16">
        <f t="shared" si="1"/>
        <v>0.8991522074268674</v>
      </c>
      <c r="G24" s="17">
        <f t="shared" si="2"/>
        <v>440.4574278748777</v>
      </c>
      <c r="H24" s="17">
        <f t="shared" si="7"/>
        <v>-295.45193717218655</v>
      </c>
      <c r="I24" s="17">
        <f t="shared" si="3"/>
        <v>145.00549070269113</v>
      </c>
      <c r="J24" s="15">
        <f t="shared" si="4"/>
        <v>105538444.75052732</v>
      </c>
      <c r="K24" s="18">
        <f t="shared" si="5"/>
        <v>34744910.63276253</v>
      </c>
      <c r="L24" s="41">
        <f>'jan-mar'!K24</f>
        <v>37744755.22055029</v>
      </c>
      <c r="M24" s="41">
        <f t="shared" si="6"/>
        <v>-2999844.5877877623</v>
      </c>
      <c r="N24"/>
      <c r="O24"/>
      <c r="P24"/>
      <c r="Q24"/>
    </row>
    <row r="25" spans="1:17" ht="15">
      <c r="A25" s="12">
        <v>19</v>
      </c>
      <c r="B25" s="19" t="s">
        <v>34</v>
      </c>
      <c r="C25" s="14">
        <v>229773</v>
      </c>
      <c r="D25" s="14">
        <v>160418</v>
      </c>
      <c r="E25" s="15">
        <f t="shared" si="0"/>
        <v>1432.3392636736526</v>
      </c>
      <c r="F25" s="16">
        <f t="shared" si="1"/>
        <v>0.8805039274601827</v>
      </c>
      <c r="G25" s="17">
        <f t="shared" si="2"/>
        <v>467.75951760658114</v>
      </c>
      <c r="H25" s="17">
        <f t="shared" si="7"/>
        <v>-295.45193717218655</v>
      </c>
      <c r="I25" s="17">
        <f t="shared" si="3"/>
        <v>172.3075804343946</v>
      </c>
      <c r="J25" s="15">
        <f t="shared" si="4"/>
        <v>75037046.29541254</v>
      </c>
      <c r="K25" s="18">
        <f t="shared" si="5"/>
        <v>27641237.438124713</v>
      </c>
      <c r="L25" s="41">
        <f>'jan-mar'!K25</f>
        <v>24072894.850696497</v>
      </c>
      <c r="M25" s="41">
        <f t="shared" si="6"/>
        <v>3568342.587428216</v>
      </c>
      <c r="N25"/>
      <c r="O25"/>
      <c r="P25"/>
      <c r="Q25"/>
    </row>
    <row r="26" spans="1:17" ht="15">
      <c r="A26" s="12">
        <v>20</v>
      </c>
      <c r="B26" s="19" t="s">
        <v>35</v>
      </c>
      <c r="C26" s="14">
        <v>107299</v>
      </c>
      <c r="D26" s="14">
        <v>74534</v>
      </c>
      <c r="E26" s="15">
        <f t="shared" si="0"/>
        <v>1439.5980357957442</v>
      </c>
      <c r="F26" s="16">
        <f>E26/E$28</f>
        <v>0.8849661226426617</v>
      </c>
      <c r="G26" s="17">
        <f t="shared" si="2"/>
        <v>461.22662269669866</v>
      </c>
      <c r="H26" s="17">
        <f t="shared" si="7"/>
        <v>-295.45193717218655</v>
      </c>
      <c r="I26" s="17">
        <f t="shared" si="3"/>
        <v>165.7746855245121</v>
      </c>
      <c r="J26" s="15">
        <f t="shared" si="4"/>
        <v>34377065.096075736</v>
      </c>
      <c r="K26" s="18">
        <f t="shared" si="5"/>
        <v>12355850.410883985</v>
      </c>
      <c r="L26" s="41">
        <f>'jan-mar'!K26</f>
        <v>11621097.139983127</v>
      </c>
      <c r="M26" s="41">
        <f t="shared" si="6"/>
        <v>734753.2709008586</v>
      </c>
      <c r="N26"/>
      <c r="O26"/>
      <c r="P26"/>
      <c r="Q26"/>
    </row>
    <row r="27" spans="1:17" ht="1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  <c r="N27"/>
      <c r="O27"/>
      <c r="P27"/>
      <c r="Q27"/>
    </row>
    <row r="28" spans="1:17" ht="15.75" thickBot="1">
      <c r="A28" s="25" t="s">
        <v>36</v>
      </c>
      <c r="B28" s="26"/>
      <c r="C28" s="27">
        <f>SUM(C8:C27)</f>
        <v>8217044</v>
      </c>
      <c r="D28" s="28">
        <f>SUM(D8:D27)</f>
        <v>5051275</v>
      </c>
      <c r="E28" s="29">
        <f>C28*1000/D28</f>
        <v>1626.7267175119152</v>
      </c>
      <c r="F28" s="30">
        <f>E28/E$28</f>
        <v>1</v>
      </c>
      <c r="G28" s="31"/>
      <c r="H28" s="31"/>
      <c r="I28" s="31"/>
      <c r="J28" s="32">
        <f>SUM(J8:J27)</f>
        <v>1492408983.9394367</v>
      </c>
      <c r="K28" s="32">
        <f>SUM(K8:K27)</f>
        <v>-6.332993507385254E-08</v>
      </c>
      <c r="L28" s="32">
        <f>jan!K28</f>
        <v>0</v>
      </c>
      <c r="M28" s="32">
        <f t="shared" si="6"/>
        <v>-6.332993507385254E-08</v>
      </c>
      <c r="N28"/>
      <c r="O28"/>
      <c r="P28"/>
      <c r="Q28"/>
    </row>
    <row r="29" spans="1:17" ht="15.7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  <c r="N29"/>
      <c r="O29"/>
      <c r="P29"/>
      <c r="Q29"/>
    </row>
    <row r="30" spans="1:11" ht="12.75">
      <c r="A30" s="33" t="s">
        <v>37</v>
      </c>
      <c r="B30" s="34"/>
      <c r="C30" s="35"/>
      <c r="D30" s="36">
        <f>J28</f>
        <v>1492408983.9394367</v>
      </c>
      <c r="E30" s="36" t="s">
        <v>38</v>
      </c>
      <c r="F30" s="37">
        <f>D28</f>
        <v>5051275</v>
      </c>
      <c r="G30" s="38" t="s">
        <v>39</v>
      </c>
      <c r="H30" s="34">
        <f>-J28/D28</f>
        <v>-295.45193717218655</v>
      </c>
      <c r="I30" s="39" t="s">
        <v>40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D8" sqref="D8:D26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2.140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0" width="14.7109375" style="3" customWidth="1"/>
    <col min="11" max="11" width="13.8515625" style="3" customWidth="1"/>
    <col min="12" max="246" width="11.421875" style="3" customWidth="1"/>
    <col min="247" max="247" width="3.421875" style="3" customWidth="1"/>
    <col min="248" max="16384" width="20.140625" style="3" customWidth="1"/>
  </cols>
  <sheetData>
    <row r="1" spans="1:13" ht="26.25" customHeight="1">
      <c r="A1" s="1"/>
      <c r="B1" s="2"/>
      <c r="C1" s="54" t="s">
        <v>74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2.75">
      <c r="A2" s="57" t="s">
        <v>0</v>
      </c>
      <c r="B2" s="57" t="s">
        <v>1</v>
      </c>
      <c r="C2" s="4" t="s">
        <v>44</v>
      </c>
      <c r="D2" s="4" t="s">
        <v>3</v>
      </c>
      <c r="E2" s="60" t="s">
        <v>75</v>
      </c>
      <c r="F2" s="61"/>
      <c r="G2" s="60" t="s">
        <v>4</v>
      </c>
      <c r="H2" s="62"/>
      <c r="I2" s="61"/>
      <c r="J2" s="60" t="s">
        <v>5</v>
      </c>
      <c r="K2" s="61"/>
      <c r="L2" s="44"/>
      <c r="M2" s="45"/>
    </row>
    <row r="3" spans="1:13" ht="12.7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6" t="s">
        <v>9</v>
      </c>
      <c r="M3" s="47" t="s">
        <v>9</v>
      </c>
    </row>
    <row r="4" spans="1:13" ht="12.7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46" t="s">
        <v>13</v>
      </c>
      <c r="M4" s="47" t="s">
        <v>13</v>
      </c>
    </row>
    <row r="5" spans="1:13" ht="12.75">
      <c r="A5" s="59"/>
      <c r="B5" s="59"/>
      <c r="C5" s="6"/>
      <c r="D5" s="6"/>
      <c r="E5" s="7"/>
      <c r="F5" s="7" t="s">
        <v>15</v>
      </c>
      <c r="G5" s="6"/>
      <c r="H5" s="6"/>
      <c r="I5" s="7" t="s">
        <v>45</v>
      </c>
      <c r="J5" s="7" t="s">
        <v>45</v>
      </c>
      <c r="K5" s="7" t="s">
        <v>45</v>
      </c>
      <c r="L5" s="46" t="s">
        <v>43</v>
      </c>
      <c r="M5" s="47" t="s">
        <v>46</v>
      </c>
    </row>
    <row r="6" spans="1:13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5" ht="12.75">
      <c r="A8" s="12">
        <v>1</v>
      </c>
      <c r="B8" s="13" t="s">
        <v>17</v>
      </c>
      <c r="C8" s="14">
        <v>367351</v>
      </c>
      <c r="D8" s="14">
        <v>282000</v>
      </c>
      <c r="E8" s="15">
        <f>C8*1000/D8</f>
        <v>1302.663120567376</v>
      </c>
      <c r="F8" s="16">
        <f>E8/E$28</f>
        <v>0.8290949589401938</v>
      </c>
      <c r="G8" s="17">
        <f>IF(E8&lt;E$28*1.2,(E$28*1.2-E8)*0.9,0)</f>
        <v>524.4850203345543</v>
      </c>
      <c r="H8" s="17">
        <f>H30</f>
        <v>-285.428034067197</v>
      </c>
      <c r="I8" s="17">
        <f>G8+H8</f>
        <v>239.05698626735727</v>
      </c>
      <c r="J8" s="15">
        <f>(G8*D8)</f>
        <v>147904775.7343443</v>
      </c>
      <c r="K8" s="18">
        <f>I8*D8</f>
        <v>67414070.12739475</v>
      </c>
      <c r="L8" s="41">
        <f>'jan-feb'!K8</f>
        <v>31600482.29110472</v>
      </c>
      <c r="M8" s="41">
        <f>K8-L8</f>
        <v>35813587.83629003</v>
      </c>
      <c r="O8" s="51"/>
    </row>
    <row r="9" spans="1:15" ht="12.75">
      <c r="A9" s="12">
        <v>2</v>
      </c>
      <c r="B9" s="13" t="s">
        <v>18</v>
      </c>
      <c r="C9" s="14">
        <v>1002705</v>
      </c>
      <c r="D9" s="14">
        <v>566399</v>
      </c>
      <c r="E9" s="15">
        <f aca="true" t="shared" si="0" ref="E9:E26">C9*1000/D9</f>
        <v>1770.3156255572485</v>
      </c>
      <c r="F9" s="16">
        <f aca="true" t="shared" si="1" ref="F9:F25">E9/E$28</f>
        <v>1.1267377863919925</v>
      </c>
      <c r="G9" s="17">
        <f aca="true" t="shared" si="2" ref="G9:G26">IF(E9&lt;E$28*1.2,(E$28*1.2-E9)*0.9,0)</f>
        <v>103.59776584366894</v>
      </c>
      <c r="H9" s="17">
        <f>H8</f>
        <v>-285.428034067197</v>
      </c>
      <c r="I9" s="17">
        <f aca="true" t="shared" si="3" ref="I9:I26">G9+H9</f>
        <v>-181.8302682235281</v>
      </c>
      <c r="J9" s="15">
        <f aca="true" t="shared" si="4" ref="J9:J26">(G9*D9)</f>
        <v>58677670.97608824</v>
      </c>
      <c r="K9" s="18">
        <f aca="true" t="shared" si="5" ref="K9:K26">I9*D9</f>
        <v>-102988482.09153809</v>
      </c>
      <c r="L9" s="41">
        <f>'jan-feb'!K9</f>
        <v>-27674200.756739654</v>
      </c>
      <c r="M9" s="41">
        <f aca="true" t="shared" si="6" ref="M9:M28">K9-L9</f>
        <v>-75314281.33479843</v>
      </c>
      <c r="O9" s="51"/>
    </row>
    <row r="10" spans="1:15" ht="12.75">
      <c r="A10" s="12">
        <v>3</v>
      </c>
      <c r="B10" s="19" t="s">
        <v>19</v>
      </c>
      <c r="C10" s="14">
        <v>1191114</v>
      </c>
      <c r="D10" s="14">
        <v>623966</v>
      </c>
      <c r="E10" s="15">
        <f t="shared" si="0"/>
        <v>1908.9405512479846</v>
      </c>
      <c r="F10" s="16">
        <f t="shared" si="1"/>
        <v>1.2149672182834772</v>
      </c>
      <c r="G10" s="17">
        <f t="shared" si="2"/>
        <v>0</v>
      </c>
      <c r="H10" s="17">
        <f aca="true" t="shared" si="7" ref="H10:H26">H9</f>
        <v>-285.428034067197</v>
      </c>
      <c r="I10" s="17">
        <f t="shared" si="3"/>
        <v>-285.428034067197</v>
      </c>
      <c r="J10" s="15">
        <f t="shared" si="4"/>
        <v>0</v>
      </c>
      <c r="K10" s="18">
        <f t="shared" si="5"/>
        <v>-178097388.70477265</v>
      </c>
      <c r="L10" s="41">
        <f>'jan-feb'!K10</f>
        <v>-62817341.96861187</v>
      </c>
      <c r="M10" s="41">
        <f t="shared" si="6"/>
        <v>-115280046.73616078</v>
      </c>
      <c r="O10" s="51"/>
    </row>
    <row r="11" spans="1:15" ht="12.75">
      <c r="A11" s="12">
        <v>4</v>
      </c>
      <c r="B11" s="19" t="s">
        <v>20</v>
      </c>
      <c r="C11" s="14">
        <v>240921</v>
      </c>
      <c r="D11" s="14">
        <v>193719</v>
      </c>
      <c r="E11" s="15">
        <f t="shared" si="0"/>
        <v>1243.6622117603333</v>
      </c>
      <c r="F11" s="16">
        <f t="shared" si="1"/>
        <v>0.7915431504238807</v>
      </c>
      <c r="G11" s="17">
        <f t="shared" si="2"/>
        <v>577.5858382608926</v>
      </c>
      <c r="H11" s="17">
        <f t="shared" si="7"/>
        <v>-285.428034067197</v>
      </c>
      <c r="I11" s="17">
        <f t="shared" si="3"/>
        <v>292.1578041936956</v>
      </c>
      <c r="J11" s="15">
        <f t="shared" si="4"/>
        <v>111889351.00206186</v>
      </c>
      <c r="K11" s="18">
        <f t="shared" si="5"/>
        <v>56596517.670598514</v>
      </c>
      <c r="L11" s="41">
        <f>'jan-feb'!K11</f>
        <v>26511569.072164953</v>
      </c>
      <c r="M11" s="41">
        <f t="shared" si="6"/>
        <v>30084948.59843356</v>
      </c>
      <c r="O11" s="51"/>
    </row>
    <row r="12" spans="1:15" ht="12.75">
      <c r="A12" s="12">
        <v>5</v>
      </c>
      <c r="B12" s="19" t="s">
        <v>21</v>
      </c>
      <c r="C12" s="14">
        <v>242126</v>
      </c>
      <c r="D12" s="14">
        <v>187254</v>
      </c>
      <c r="E12" s="15">
        <f t="shared" si="0"/>
        <v>1293.035128755594</v>
      </c>
      <c r="F12" s="16">
        <f t="shared" si="1"/>
        <v>0.8229671125693002</v>
      </c>
      <c r="G12" s="17">
        <f t="shared" si="2"/>
        <v>533.150212965158</v>
      </c>
      <c r="H12" s="17">
        <f t="shared" si="7"/>
        <v>-285.428034067197</v>
      </c>
      <c r="I12" s="17">
        <f t="shared" si="3"/>
        <v>247.72217889796093</v>
      </c>
      <c r="J12" s="15">
        <f t="shared" si="4"/>
        <v>99834509.97857769</v>
      </c>
      <c r="K12" s="18">
        <f t="shared" si="5"/>
        <v>46386968.88735878</v>
      </c>
      <c r="L12" s="41">
        <f>'jan-feb'!K12</f>
        <v>19744342.026023123</v>
      </c>
      <c r="M12" s="41">
        <f t="shared" si="6"/>
        <v>26642626.861335654</v>
      </c>
      <c r="O12" s="51"/>
    </row>
    <row r="13" spans="1:15" ht="12.75">
      <c r="A13" s="12">
        <v>6</v>
      </c>
      <c r="B13" s="19" t="s">
        <v>22</v>
      </c>
      <c r="C13" s="14">
        <v>417013</v>
      </c>
      <c r="D13" s="14">
        <v>269003</v>
      </c>
      <c r="E13" s="15">
        <f t="shared" si="0"/>
        <v>1550.2169120790475</v>
      </c>
      <c r="F13" s="16">
        <f t="shared" si="1"/>
        <v>0.9866534231112404</v>
      </c>
      <c r="G13" s="17">
        <f t="shared" si="2"/>
        <v>301.6866079740499</v>
      </c>
      <c r="H13" s="17">
        <f t="shared" si="7"/>
        <v>-285.428034067197</v>
      </c>
      <c r="I13" s="17">
        <f t="shared" si="3"/>
        <v>16.25857390685286</v>
      </c>
      <c r="J13" s="15">
        <f t="shared" si="4"/>
        <v>81154602.60484333</v>
      </c>
      <c r="K13" s="18">
        <f t="shared" si="5"/>
        <v>4373605.15666514</v>
      </c>
      <c r="L13" s="41">
        <f>'jan-feb'!K13</f>
        <v>686939.7360072525</v>
      </c>
      <c r="M13" s="41">
        <f t="shared" si="6"/>
        <v>3686665.420657887</v>
      </c>
      <c r="O13" s="51"/>
    </row>
    <row r="14" spans="1:15" ht="12.75">
      <c r="A14" s="12">
        <v>7</v>
      </c>
      <c r="B14" s="19" t="s">
        <v>23</v>
      </c>
      <c r="C14" s="14">
        <v>331758</v>
      </c>
      <c r="D14" s="14">
        <v>238748</v>
      </c>
      <c r="E14" s="15">
        <f t="shared" si="0"/>
        <v>1389.5739440749242</v>
      </c>
      <c r="F14" s="16">
        <f t="shared" si="1"/>
        <v>0.8844103543864582</v>
      </c>
      <c r="G14" s="17">
        <f t="shared" si="2"/>
        <v>446.2652791777609</v>
      </c>
      <c r="H14" s="17">
        <f t="shared" si="7"/>
        <v>-285.428034067197</v>
      </c>
      <c r="I14" s="17">
        <f t="shared" si="3"/>
        <v>160.83724511056386</v>
      </c>
      <c r="J14" s="15">
        <f t="shared" si="4"/>
        <v>106544942.87313205</v>
      </c>
      <c r="K14" s="18">
        <f t="shared" si="5"/>
        <v>38399570.5956569</v>
      </c>
      <c r="L14" s="41">
        <f>'jan-feb'!K14</f>
        <v>22204612.237009473</v>
      </c>
      <c r="M14" s="41">
        <f t="shared" si="6"/>
        <v>16194958.358647428</v>
      </c>
      <c r="O14" s="51"/>
    </row>
    <row r="15" spans="1:15" ht="12.75">
      <c r="A15" s="12">
        <v>8</v>
      </c>
      <c r="B15" s="19" t="s">
        <v>24</v>
      </c>
      <c r="C15" s="14">
        <v>242358</v>
      </c>
      <c r="D15" s="14">
        <v>170902</v>
      </c>
      <c r="E15" s="15">
        <f t="shared" si="0"/>
        <v>1418.110964178301</v>
      </c>
      <c r="F15" s="16">
        <f t="shared" si="1"/>
        <v>0.9025730697787383</v>
      </c>
      <c r="G15" s="17">
        <f t="shared" si="2"/>
        <v>420.58196108472174</v>
      </c>
      <c r="H15" s="17">
        <f t="shared" si="7"/>
        <v>-285.428034067197</v>
      </c>
      <c r="I15" s="17">
        <f t="shared" si="3"/>
        <v>135.15392701752472</v>
      </c>
      <c r="J15" s="15">
        <f t="shared" si="4"/>
        <v>71878298.31330112</v>
      </c>
      <c r="K15" s="18">
        <f t="shared" si="5"/>
        <v>23098076.43514901</v>
      </c>
      <c r="L15" s="41">
        <f>'jan-feb'!K15</f>
        <v>5681180.176292132</v>
      </c>
      <c r="M15" s="41">
        <f t="shared" si="6"/>
        <v>17416896.258856878</v>
      </c>
      <c r="O15" s="51"/>
    </row>
    <row r="16" spans="1:15" ht="12.75">
      <c r="A16" s="12">
        <v>9</v>
      </c>
      <c r="B16" s="19" t="s">
        <v>25</v>
      </c>
      <c r="C16" s="14">
        <v>154944</v>
      </c>
      <c r="D16" s="14">
        <v>112772</v>
      </c>
      <c r="E16" s="15">
        <f t="shared" si="0"/>
        <v>1373.9580746993934</v>
      </c>
      <c r="F16" s="16">
        <f t="shared" si="1"/>
        <v>0.8744714543175884</v>
      </c>
      <c r="G16" s="17">
        <f t="shared" si="2"/>
        <v>460.31956161573856</v>
      </c>
      <c r="H16" s="17">
        <f t="shared" si="7"/>
        <v>-285.428034067197</v>
      </c>
      <c r="I16" s="17">
        <f t="shared" si="3"/>
        <v>174.89152754854155</v>
      </c>
      <c r="J16" s="15">
        <f t="shared" si="4"/>
        <v>51911157.60253007</v>
      </c>
      <c r="K16" s="18">
        <f t="shared" si="5"/>
        <v>19722867.34470413</v>
      </c>
      <c r="L16" s="41">
        <f>'jan-feb'!K16</f>
        <v>7105494.454370429</v>
      </c>
      <c r="M16" s="41">
        <f t="shared" si="6"/>
        <v>12617372.8903337</v>
      </c>
      <c r="O16" s="51"/>
    </row>
    <row r="17" spans="1:15" ht="12.75">
      <c r="A17" s="12">
        <v>10</v>
      </c>
      <c r="B17" s="19" t="s">
        <v>26</v>
      </c>
      <c r="C17" s="14">
        <v>250500</v>
      </c>
      <c r="D17" s="14">
        <v>176353</v>
      </c>
      <c r="E17" s="15">
        <f t="shared" si="0"/>
        <v>1420.4464908450664</v>
      </c>
      <c r="F17" s="16">
        <f t="shared" si="1"/>
        <v>0.9040595426475198</v>
      </c>
      <c r="G17" s="17">
        <f t="shared" si="2"/>
        <v>418.47998708463285</v>
      </c>
      <c r="H17" s="17">
        <f t="shared" si="7"/>
        <v>-285.428034067197</v>
      </c>
      <c r="I17" s="17">
        <f t="shared" si="3"/>
        <v>133.05195301743584</v>
      </c>
      <c r="J17" s="15">
        <f t="shared" si="4"/>
        <v>73800201.16233626</v>
      </c>
      <c r="K17" s="18">
        <f t="shared" si="5"/>
        <v>23464111.070483863</v>
      </c>
      <c r="L17" s="41">
        <f>'jan-feb'!K17</f>
        <v>8882907.20313188</v>
      </c>
      <c r="M17" s="41">
        <f t="shared" si="6"/>
        <v>14581203.867351983</v>
      </c>
      <c r="O17" s="51"/>
    </row>
    <row r="18" spans="1:15" ht="12.75">
      <c r="A18" s="12">
        <v>11</v>
      </c>
      <c r="B18" s="19" t="s">
        <v>27</v>
      </c>
      <c r="C18" s="14">
        <v>849352</v>
      </c>
      <c r="D18" s="14">
        <v>452159</v>
      </c>
      <c r="E18" s="15">
        <f t="shared" si="0"/>
        <v>1878.4365676675682</v>
      </c>
      <c r="F18" s="16">
        <f t="shared" si="1"/>
        <v>1.195552606312961</v>
      </c>
      <c r="G18" s="17">
        <f t="shared" si="2"/>
        <v>6.288917944381228</v>
      </c>
      <c r="H18" s="17">
        <f t="shared" si="7"/>
        <v>-285.428034067197</v>
      </c>
      <c r="I18" s="17">
        <f t="shared" si="3"/>
        <v>-279.1391161228158</v>
      </c>
      <c r="J18" s="15">
        <f t="shared" si="4"/>
        <v>2843590.848813472</v>
      </c>
      <c r="K18" s="18">
        <f t="shared" si="5"/>
        <v>-126215263.60697626</v>
      </c>
      <c r="L18" s="41">
        <f>'jan-feb'!K18</f>
        <v>-55944126.00828502</v>
      </c>
      <c r="M18" s="41">
        <f t="shared" si="6"/>
        <v>-70271137.59869123</v>
      </c>
      <c r="O18" s="51"/>
    </row>
    <row r="19" spans="1:15" ht="12.75">
      <c r="A19" s="12">
        <v>12</v>
      </c>
      <c r="B19" s="19" t="s">
        <v>28</v>
      </c>
      <c r="C19" s="14">
        <v>815014</v>
      </c>
      <c r="D19" s="14">
        <v>498135</v>
      </c>
      <c r="E19" s="15">
        <f t="shared" si="0"/>
        <v>1636.1307677637587</v>
      </c>
      <c r="F19" s="16">
        <f t="shared" si="1"/>
        <v>1.0413342868945683</v>
      </c>
      <c r="G19" s="17">
        <f t="shared" si="2"/>
        <v>224.3641378578097</v>
      </c>
      <c r="H19" s="17">
        <f t="shared" si="7"/>
        <v>-285.428034067197</v>
      </c>
      <c r="I19" s="17">
        <f t="shared" si="3"/>
        <v>-61.06389620938731</v>
      </c>
      <c r="J19" s="15">
        <f t="shared" si="4"/>
        <v>111763629.81180003</v>
      </c>
      <c r="K19" s="18">
        <f t="shared" si="5"/>
        <v>-30418063.938263148</v>
      </c>
      <c r="L19" s="41">
        <f>'jan-feb'!K19</f>
        <v>-17165771.28695231</v>
      </c>
      <c r="M19" s="41">
        <f t="shared" si="6"/>
        <v>-13252292.651310839</v>
      </c>
      <c r="O19" s="51"/>
    </row>
    <row r="20" spans="1:15" ht="12.75">
      <c r="A20" s="12">
        <v>14</v>
      </c>
      <c r="B20" s="19" t="s">
        <v>29</v>
      </c>
      <c r="C20" s="14">
        <v>163615</v>
      </c>
      <c r="D20" s="14">
        <v>108700</v>
      </c>
      <c r="E20" s="15">
        <f t="shared" si="0"/>
        <v>1505.1977920883164</v>
      </c>
      <c r="F20" s="16">
        <f t="shared" si="1"/>
        <v>0.9580004852557633</v>
      </c>
      <c r="G20" s="17">
        <f t="shared" si="2"/>
        <v>342.2038159657078</v>
      </c>
      <c r="H20" s="17">
        <f t="shared" si="7"/>
        <v>-285.428034067197</v>
      </c>
      <c r="I20" s="17">
        <f t="shared" si="3"/>
        <v>56.775781898510786</v>
      </c>
      <c r="J20" s="15">
        <f t="shared" si="4"/>
        <v>37197554.795472436</v>
      </c>
      <c r="K20" s="18">
        <f t="shared" si="5"/>
        <v>6171527.492368123</v>
      </c>
      <c r="L20" s="41">
        <f>'jan-feb'!K20</f>
        <v>-4248613.315450058</v>
      </c>
      <c r="M20" s="41">
        <f t="shared" si="6"/>
        <v>10420140.807818182</v>
      </c>
      <c r="O20" s="51"/>
    </row>
    <row r="21" spans="1:15" ht="12.75">
      <c r="A21" s="12">
        <v>15</v>
      </c>
      <c r="B21" s="19" t="s">
        <v>30</v>
      </c>
      <c r="C21" s="14">
        <v>389059</v>
      </c>
      <c r="D21" s="14">
        <v>259404</v>
      </c>
      <c r="E21" s="15">
        <f t="shared" si="0"/>
        <v>1499.8188154384666</v>
      </c>
      <c r="F21" s="16">
        <f t="shared" si="1"/>
        <v>0.954576973563266</v>
      </c>
      <c r="G21" s="17">
        <f t="shared" si="2"/>
        <v>347.04489495057265</v>
      </c>
      <c r="H21" s="17">
        <f t="shared" si="7"/>
        <v>-285.428034067197</v>
      </c>
      <c r="I21" s="17">
        <f t="shared" si="3"/>
        <v>61.61686088337564</v>
      </c>
      <c r="J21" s="15">
        <f t="shared" si="4"/>
        <v>90024833.92975836</v>
      </c>
      <c r="K21" s="18">
        <f t="shared" si="5"/>
        <v>15983660.180591173</v>
      </c>
      <c r="L21" s="41">
        <f>'jan-feb'!K21</f>
        <v>2125643.399438746</v>
      </c>
      <c r="M21" s="41">
        <f t="shared" si="6"/>
        <v>13858016.781152427</v>
      </c>
      <c r="O21" s="51"/>
    </row>
    <row r="22" spans="1:15" ht="12.75">
      <c r="A22" s="12">
        <v>16</v>
      </c>
      <c r="B22" s="19" t="s">
        <v>31</v>
      </c>
      <c r="C22" s="14">
        <v>448007</v>
      </c>
      <c r="D22" s="14">
        <v>302755</v>
      </c>
      <c r="E22" s="15">
        <f t="shared" si="0"/>
        <v>1479.7674687453552</v>
      </c>
      <c r="F22" s="16">
        <f t="shared" si="1"/>
        <v>0.94181506282768</v>
      </c>
      <c r="G22" s="17">
        <f t="shared" si="2"/>
        <v>365.09110697437285</v>
      </c>
      <c r="H22" s="17">
        <f t="shared" si="7"/>
        <v>-285.428034067197</v>
      </c>
      <c r="I22" s="17">
        <f t="shared" si="3"/>
        <v>79.66307290717583</v>
      </c>
      <c r="J22" s="15">
        <f t="shared" si="4"/>
        <v>110533158.09202625</v>
      </c>
      <c r="K22" s="18">
        <f t="shared" si="5"/>
        <v>24118393.638012018</v>
      </c>
      <c r="L22" s="41">
        <f>'jan-feb'!K22</f>
        <v>9192417.301572362</v>
      </c>
      <c r="M22" s="41">
        <f t="shared" si="6"/>
        <v>14925976.336439656</v>
      </c>
      <c r="O22" s="51"/>
    </row>
    <row r="23" spans="1:15" ht="12.75">
      <c r="A23" s="12">
        <v>17</v>
      </c>
      <c r="B23" s="19" t="s">
        <v>32</v>
      </c>
      <c r="C23" s="14">
        <v>168010</v>
      </c>
      <c r="D23" s="14">
        <v>134443</v>
      </c>
      <c r="E23" s="15">
        <f t="shared" si="0"/>
        <v>1249.6745832806469</v>
      </c>
      <c r="F23" s="16">
        <f t="shared" si="1"/>
        <v>0.7953697935828552</v>
      </c>
      <c r="G23" s="17">
        <f t="shared" si="2"/>
        <v>572.1747038926104</v>
      </c>
      <c r="H23" s="17">
        <f t="shared" si="7"/>
        <v>-285.428034067197</v>
      </c>
      <c r="I23" s="17">
        <f t="shared" si="3"/>
        <v>286.7466698254134</v>
      </c>
      <c r="J23" s="15">
        <f t="shared" si="4"/>
        <v>76924883.71543422</v>
      </c>
      <c r="K23" s="18">
        <f t="shared" si="5"/>
        <v>38551082.53133805</v>
      </c>
      <c r="L23" s="41">
        <f>'jan-feb'!K23</f>
        <v>16280444.866890036</v>
      </c>
      <c r="M23" s="41">
        <f t="shared" si="6"/>
        <v>22270637.664448015</v>
      </c>
      <c r="O23" s="51"/>
    </row>
    <row r="24" spans="1:15" ht="12.75">
      <c r="A24" s="12">
        <v>18</v>
      </c>
      <c r="B24" s="19" t="s">
        <v>33</v>
      </c>
      <c r="C24" s="14">
        <v>333839</v>
      </c>
      <c r="D24" s="14">
        <v>239611</v>
      </c>
      <c r="E24" s="15">
        <f t="shared" si="0"/>
        <v>1393.254065965252</v>
      </c>
      <c r="F24" s="16">
        <f t="shared" si="1"/>
        <v>0.8867526103844843</v>
      </c>
      <c r="G24" s="17">
        <f t="shared" si="2"/>
        <v>442.95316947646575</v>
      </c>
      <c r="H24" s="17">
        <f t="shared" si="7"/>
        <v>-285.428034067197</v>
      </c>
      <c r="I24" s="17">
        <f t="shared" si="3"/>
        <v>157.52513540926873</v>
      </c>
      <c r="J24" s="15">
        <f t="shared" si="4"/>
        <v>106136451.89142543</v>
      </c>
      <c r="K24" s="18">
        <f t="shared" si="5"/>
        <v>37744755.22055029</v>
      </c>
      <c r="L24" s="41">
        <f>'jan-feb'!K24</f>
        <v>7730608.407283314</v>
      </c>
      <c r="M24" s="41">
        <f t="shared" si="6"/>
        <v>30014146.813266978</v>
      </c>
      <c r="O24" s="51"/>
    </row>
    <row r="25" spans="1:15" ht="12.75">
      <c r="A25" s="12">
        <v>19</v>
      </c>
      <c r="B25" s="19" t="s">
        <v>34</v>
      </c>
      <c r="C25" s="14">
        <v>224833</v>
      </c>
      <c r="D25" s="14">
        <v>160418</v>
      </c>
      <c r="E25" s="15">
        <f t="shared" si="0"/>
        <v>1401.5447144335424</v>
      </c>
      <c r="F25" s="16">
        <f t="shared" si="1"/>
        <v>0.8920292891687972</v>
      </c>
      <c r="G25" s="17">
        <f t="shared" si="2"/>
        <v>435.4915858550045</v>
      </c>
      <c r="H25" s="17">
        <f t="shared" si="7"/>
        <v>-285.428034067197</v>
      </c>
      <c r="I25" s="17">
        <f t="shared" si="3"/>
        <v>150.06355178780746</v>
      </c>
      <c r="J25" s="15">
        <f t="shared" si="4"/>
        <v>69860689.2196881</v>
      </c>
      <c r="K25" s="18">
        <f t="shared" si="5"/>
        <v>24072894.850696497</v>
      </c>
      <c r="L25" s="41">
        <f>'jan-feb'!K25</f>
        <v>7995664.5921079265</v>
      </c>
      <c r="M25" s="41">
        <f t="shared" si="6"/>
        <v>16077230.258588571</v>
      </c>
      <c r="O25" s="51"/>
    </row>
    <row r="26" spans="1:15" ht="12.75">
      <c r="A26" s="12">
        <v>20</v>
      </c>
      <c r="B26" s="19" t="s">
        <v>35</v>
      </c>
      <c r="C26" s="14">
        <v>103978</v>
      </c>
      <c r="D26" s="14">
        <v>74534</v>
      </c>
      <c r="E26" s="15">
        <f t="shared" si="0"/>
        <v>1395.04118925591</v>
      </c>
      <c r="F26" s="16">
        <f>E26/E$28</f>
        <v>0.8878900456030723</v>
      </c>
      <c r="G26" s="17">
        <f t="shared" si="2"/>
        <v>441.3447585148736</v>
      </c>
      <c r="H26" s="17">
        <f t="shared" si="7"/>
        <v>-285.428034067197</v>
      </c>
      <c r="I26" s="17">
        <f t="shared" si="3"/>
        <v>155.9167244476766</v>
      </c>
      <c r="J26" s="15">
        <f t="shared" si="4"/>
        <v>32895190.23114759</v>
      </c>
      <c r="K26" s="18">
        <f t="shared" si="5"/>
        <v>11621097.139983127</v>
      </c>
      <c r="L26" s="41">
        <f>'jan-feb'!K26</f>
        <v>2107747.5726425545</v>
      </c>
      <c r="M26" s="41">
        <f t="shared" si="6"/>
        <v>9513349.567340571</v>
      </c>
      <c r="O26" s="51"/>
    </row>
    <row r="27" spans="1:13" ht="12.7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3.5" thickBot="1">
      <c r="A28" s="25" t="s">
        <v>36</v>
      </c>
      <c r="B28" s="26"/>
      <c r="C28" s="27">
        <f>SUM(C8:C27)</f>
        <v>7936497</v>
      </c>
      <c r="D28" s="28">
        <f>SUM(D8:D27)</f>
        <v>5051275</v>
      </c>
      <c r="E28" s="29">
        <f>C28*1000/D28</f>
        <v>1571.1868785603635</v>
      </c>
      <c r="F28" s="30">
        <f>E28/E$28</f>
        <v>1</v>
      </c>
      <c r="G28" s="31"/>
      <c r="H28" s="31"/>
      <c r="I28" s="31"/>
      <c r="J28" s="32">
        <f>SUM(J8:J27)</f>
        <v>1441775492.7827806</v>
      </c>
      <c r="K28" s="32">
        <f>SUM(K8:K27)</f>
        <v>2.477318048477173E-07</v>
      </c>
      <c r="L28" s="32">
        <f>jan!K28</f>
        <v>0</v>
      </c>
      <c r="M28" s="32">
        <f t="shared" si="6"/>
        <v>2.477318048477173E-07</v>
      </c>
    </row>
    <row r="29" spans="1:11" ht="13.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</row>
    <row r="30" spans="1:11" ht="12.75">
      <c r="A30" s="33" t="s">
        <v>37</v>
      </c>
      <c r="B30" s="34"/>
      <c r="C30" s="35"/>
      <c r="D30" s="36">
        <f>J28</f>
        <v>1441775492.7827806</v>
      </c>
      <c r="E30" s="36" t="s">
        <v>38</v>
      </c>
      <c r="F30" s="37">
        <f>D28</f>
        <v>5051275</v>
      </c>
      <c r="G30" s="38" t="s">
        <v>39</v>
      </c>
      <c r="H30" s="34">
        <f>-J28/D28</f>
        <v>-285.428034067197</v>
      </c>
      <c r="I30" s="39" t="s">
        <v>40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8" sqref="D8:D28"/>
    </sheetView>
  </sheetViews>
  <sheetFormatPr defaultColWidth="20.140625" defaultRowHeight="15"/>
  <cols>
    <col min="1" max="1" width="3.421875" style="3" customWidth="1"/>
    <col min="2" max="2" width="20.140625" style="3" customWidth="1"/>
    <col min="3" max="3" width="11.28125" style="3" customWidth="1"/>
    <col min="4" max="4" width="10.8515625" style="3" customWidth="1"/>
    <col min="5" max="5" width="11.7109375" style="3" bestFit="1" customWidth="1"/>
    <col min="6" max="6" width="11.57421875" style="3" customWidth="1"/>
    <col min="7" max="7" width="7.140625" style="3" bestFit="1" customWidth="1"/>
    <col min="8" max="8" width="10.8515625" style="3" bestFit="1" customWidth="1"/>
    <col min="9" max="9" width="9.7109375" style="3" customWidth="1"/>
    <col min="10" max="11" width="11.8515625" style="3" customWidth="1"/>
    <col min="12" max="250" width="11.421875" style="3" customWidth="1"/>
    <col min="251" max="251" width="3.421875" style="3" customWidth="1"/>
    <col min="252" max="16384" width="20.140625" style="3" customWidth="1"/>
  </cols>
  <sheetData>
    <row r="1" spans="1:13" ht="26.25" customHeight="1">
      <c r="A1" s="1"/>
      <c r="B1" s="2"/>
      <c r="C1" s="54" t="s">
        <v>72</v>
      </c>
      <c r="D1" s="55"/>
      <c r="E1" s="55"/>
      <c r="F1" s="55"/>
      <c r="G1" s="55"/>
      <c r="H1" s="55"/>
      <c r="I1" s="55"/>
      <c r="J1" s="55"/>
      <c r="K1" s="56"/>
      <c r="L1" s="42"/>
      <c r="M1" s="43"/>
    </row>
    <row r="2" spans="1:13" ht="12.75">
      <c r="A2" s="57" t="s">
        <v>0</v>
      </c>
      <c r="B2" s="57" t="s">
        <v>1</v>
      </c>
      <c r="C2" s="4" t="s">
        <v>41</v>
      </c>
      <c r="D2" s="4" t="s">
        <v>3</v>
      </c>
      <c r="E2" s="60" t="s">
        <v>73</v>
      </c>
      <c r="F2" s="61"/>
      <c r="G2" s="60" t="s">
        <v>4</v>
      </c>
      <c r="H2" s="62"/>
      <c r="I2" s="61"/>
      <c r="J2" s="60" t="s">
        <v>5</v>
      </c>
      <c r="K2" s="61"/>
      <c r="L2" s="44"/>
      <c r="M2" s="45"/>
    </row>
    <row r="3" spans="1:13" ht="12.75">
      <c r="A3" s="58"/>
      <c r="B3" s="58"/>
      <c r="C3" s="5">
        <v>2013</v>
      </c>
      <c r="D3" s="5" t="s">
        <v>70</v>
      </c>
      <c r="E3" s="5"/>
      <c r="F3" s="4" t="s">
        <v>6</v>
      </c>
      <c r="G3" s="4" t="s">
        <v>7</v>
      </c>
      <c r="H3" s="4" t="s">
        <v>8</v>
      </c>
      <c r="I3" s="4" t="s">
        <v>9</v>
      </c>
      <c r="J3" s="4" t="s">
        <v>7</v>
      </c>
      <c r="K3" s="4" t="s">
        <v>9</v>
      </c>
      <c r="L3" s="46" t="s">
        <v>9</v>
      </c>
      <c r="M3" s="47" t="s">
        <v>9</v>
      </c>
    </row>
    <row r="4" spans="1:13" ht="12.75">
      <c r="A4" s="58"/>
      <c r="B4" s="58"/>
      <c r="C4" s="5" t="s">
        <v>10</v>
      </c>
      <c r="D4" s="5"/>
      <c r="E4" s="5" t="s">
        <v>11</v>
      </c>
      <c r="F4" s="5" t="s">
        <v>12</v>
      </c>
      <c r="G4" s="5" t="s">
        <v>13</v>
      </c>
      <c r="H4" s="5"/>
      <c r="I4" s="5" t="s">
        <v>14</v>
      </c>
      <c r="J4" s="5" t="s">
        <v>13</v>
      </c>
      <c r="K4" s="5" t="s">
        <v>14</v>
      </c>
      <c r="L4" s="46" t="s">
        <v>13</v>
      </c>
      <c r="M4" s="47" t="s">
        <v>13</v>
      </c>
    </row>
    <row r="5" spans="1:13" ht="12.75">
      <c r="A5" s="59"/>
      <c r="B5" s="59"/>
      <c r="C5" s="6"/>
      <c r="D5" s="6"/>
      <c r="E5" s="7"/>
      <c r="F5" s="7" t="s">
        <v>15</v>
      </c>
      <c r="G5" s="6"/>
      <c r="H5" s="6"/>
      <c r="I5" s="7" t="s">
        <v>42</v>
      </c>
      <c r="J5" s="7" t="s">
        <v>42</v>
      </c>
      <c r="K5" s="7" t="s">
        <v>42</v>
      </c>
      <c r="L5" s="46" t="s">
        <v>16</v>
      </c>
      <c r="M5" s="47" t="s">
        <v>43</v>
      </c>
    </row>
    <row r="6" spans="1:13" ht="12.7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8">
        <v>10</v>
      </c>
      <c r="M6" s="48">
        <v>11</v>
      </c>
    </row>
    <row r="7" spans="1:11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3" ht="12.75">
      <c r="A8" s="12">
        <v>1</v>
      </c>
      <c r="B8" s="13" t="s">
        <v>17</v>
      </c>
      <c r="C8" s="14">
        <v>158914</v>
      </c>
      <c r="D8" s="14">
        <v>282000</v>
      </c>
      <c r="E8" s="15">
        <f>C8*1000/D8</f>
        <v>563.5248226950355</v>
      </c>
      <c r="F8" s="16">
        <f>E8/E$28</f>
        <v>0.8190360525281231</v>
      </c>
      <c r="G8" s="17">
        <f>IF(E8&lt;E$28*1.2,(E$28*1.2-E8)*0.9,0)</f>
        <v>235.90460549406268</v>
      </c>
      <c r="H8" s="17">
        <f>H30</f>
        <v>-123.8461576532658</v>
      </c>
      <c r="I8" s="17">
        <f>G8+H8</f>
        <v>112.05844784079687</v>
      </c>
      <c r="J8" s="15">
        <f>(G8*D8)</f>
        <v>66525098.74932568</v>
      </c>
      <c r="K8" s="18">
        <f>I8*D8</f>
        <v>31600482.29110472</v>
      </c>
      <c r="L8" s="41">
        <f>jan!K8</f>
        <v>28094033.942383323</v>
      </c>
      <c r="M8" s="41">
        <f>K8-L8</f>
        <v>3506448.348721396</v>
      </c>
    </row>
    <row r="9" spans="1:13" ht="12.75">
      <c r="A9" s="12">
        <v>2</v>
      </c>
      <c r="B9" s="13" t="s">
        <v>18</v>
      </c>
      <c r="C9" s="14">
        <v>420451</v>
      </c>
      <c r="D9" s="14">
        <v>566399</v>
      </c>
      <c r="E9" s="15">
        <f aca="true" t="shared" si="0" ref="E9:E26">C9*1000/D9</f>
        <v>742.3229913894622</v>
      </c>
      <c r="F9" s="16">
        <f aca="true" t="shared" si="1" ref="F9:F25">E9/E$28</f>
        <v>1.0789041903439283</v>
      </c>
      <c r="G9" s="17">
        <f aca="true" t="shared" si="2" ref="G9:G26">IF(E9&lt;E$28*1.2,(E$28*1.2-E9)*0.9,0)</f>
        <v>74.9862536690786</v>
      </c>
      <c r="H9" s="17">
        <f>H8</f>
        <v>-123.8461576532658</v>
      </c>
      <c r="I9" s="17">
        <f aca="true" t="shared" si="3" ref="I9:I26">G9+H9</f>
        <v>-48.85990398418721</v>
      </c>
      <c r="J9" s="15">
        <f aca="true" t="shared" si="4" ref="J9:J26">(G9*D9)</f>
        <v>42472139.09191245</v>
      </c>
      <c r="K9" s="18">
        <f aca="true" t="shared" si="5" ref="K9:K26">I9*D9</f>
        <v>-27674200.756739654</v>
      </c>
      <c r="L9" s="41">
        <f>jan!K9</f>
        <v>-38051655.04421289</v>
      </c>
      <c r="M9" s="41">
        <f aca="true" t="shared" si="6" ref="M9:M28">K9-L9</f>
        <v>10377454.287473239</v>
      </c>
    </row>
    <row r="10" spans="1:13" ht="12.75">
      <c r="A10" s="12">
        <v>3</v>
      </c>
      <c r="B10" s="19" t="s">
        <v>19</v>
      </c>
      <c r="C10" s="14">
        <v>499107</v>
      </c>
      <c r="D10" s="14">
        <v>623966</v>
      </c>
      <c r="E10" s="15">
        <f t="shared" si="0"/>
        <v>799.894545536135</v>
      </c>
      <c r="F10" s="16">
        <f t="shared" si="1"/>
        <v>1.1625796142954266</v>
      </c>
      <c r="G10" s="17">
        <f t="shared" si="2"/>
        <v>23.171854937073135</v>
      </c>
      <c r="H10" s="17">
        <f aca="true" t="shared" si="7" ref="H10:H26">H9</f>
        <v>-123.8461576532658</v>
      </c>
      <c r="I10" s="17">
        <f t="shared" si="3"/>
        <v>-100.67430271619267</v>
      </c>
      <c r="J10" s="15">
        <f t="shared" si="4"/>
        <v>14458449.637665777</v>
      </c>
      <c r="K10" s="18">
        <f t="shared" si="5"/>
        <v>-62817341.96861187</v>
      </c>
      <c r="L10" s="41">
        <f>jan!K10</f>
        <v>-71626242.8110172</v>
      </c>
      <c r="M10" s="41">
        <f t="shared" si="6"/>
        <v>8808900.842405327</v>
      </c>
    </row>
    <row r="11" spans="1:13" ht="12.75">
      <c r="A11" s="12">
        <v>4</v>
      </c>
      <c r="B11" s="19" t="s">
        <v>20</v>
      </c>
      <c r="C11" s="14">
        <v>103828</v>
      </c>
      <c r="D11" s="14">
        <v>193719</v>
      </c>
      <c r="E11" s="15">
        <f t="shared" si="0"/>
        <v>535.9722071660498</v>
      </c>
      <c r="F11" s="16">
        <f t="shared" si="1"/>
        <v>0.7789906374002469</v>
      </c>
      <c r="G11" s="17">
        <f t="shared" si="2"/>
        <v>260.7019594701498</v>
      </c>
      <c r="H11" s="17">
        <f t="shared" si="7"/>
        <v>-123.8461576532658</v>
      </c>
      <c r="I11" s="17">
        <f t="shared" si="3"/>
        <v>136.855801816884</v>
      </c>
      <c r="J11" s="15">
        <f t="shared" si="4"/>
        <v>50502922.88659795</v>
      </c>
      <c r="K11" s="18">
        <f t="shared" si="5"/>
        <v>26511569.072164953</v>
      </c>
      <c r="L11" s="41">
        <f>jan!K11</f>
        <v>23703277.999590617</v>
      </c>
      <c r="M11" s="41">
        <f t="shared" si="6"/>
        <v>2808291.072574336</v>
      </c>
    </row>
    <row r="12" spans="1:13" ht="12.75">
      <c r="A12" s="12">
        <v>5</v>
      </c>
      <c r="B12" s="19" t="s">
        <v>21</v>
      </c>
      <c r="C12" s="14">
        <v>106899</v>
      </c>
      <c r="D12" s="14">
        <v>187254</v>
      </c>
      <c r="E12" s="15">
        <f t="shared" si="0"/>
        <v>570.8769906116826</v>
      </c>
      <c r="F12" s="16">
        <f t="shared" si="1"/>
        <v>0.8297218117803526</v>
      </c>
      <c r="G12" s="17">
        <f t="shared" si="2"/>
        <v>229.2876543690803</v>
      </c>
      <c r="H12" s="17">
        <f t="shared" si="7"/>
        <v>-123.8461576532658</v>
      </c>
      <c r="I12" s="17">
        <f t="shared" si="3"/>
        <v>105.44149671581448</v>
      </c>
      <c r="J12" s="15">
        <f t="shared" si="4"/>
        <v>42935030.43122776</v>
      </c>
      <c r="K12" s="18">
        <f t="shared" si="5"/>
        <v>19744342.026023123</v>
      </c>
      <c r="L12" s="41">
        <f>jan!K12</f>
        <v>21215427.7852732</v>
      </c>
      <c r="M12" s="41">
        <f t="shared" si="6"/>
        <v>-1471085.7592500784</v>
      </c>
    </row>
    <row r="13" spans="1:13" ht="12.75">
      <c r="A13" s="12">
        <v>6</v>
      </c>
      <c r="B13" s="19" t="s">
        <v>22</v>
      </c>
      <c r="C13" s="14">
        <v>184320</v>
      </c>
      <c r="D13" s="14">
        <v>269003</v>
      </c>
      <c r="E13" s="15">
        <f t="shared" si="0"/>
        <v>685.1968193663267</v>
      </c>
      <c r="F13" s="16">
        <f t="shared" si="1"/>
        <v>0.9958760919433863</v>
      </c>
      <c r="G13" s="17">
        <f t="shared" si="2"/>
        <v>126.39980848990054</v>
      </c>
      <c r="H13" s="17">
        <f t="shared" si="7"/>
        <v>-123.8461576532658</v>
      </c>
      <c r="I13" s="17">
        <f t="shared" si="3"/>
        <v>2.5536508366347306</v>
      </c>
      <c r="J13" s="15">
        <f t="shared" si="4"/>
        <v>34001927.68320871</v>
      </c>
      <c r="K13" s="18">
        <f t="shared" si="5"/>
        <v>686939.7360072525</v>
      </c>
      <c r="L13" s="41">
        <f>jan!K13</f>
        <v>4335043.449655818</v>
      </c>
      <c r="M13" s="41">
        <f t="shared" si="6"/>
        <v>-3648103.713648565</v>
      </c>
    </row>
    <row r="14" spans="1:13" ht="12.75">
      <c r="A14" s="12">
        <v>7</v>
      </c>
      <c r="B14" s="19" t="s">
        <v>23</v>
      </c>
      <c r="C14" s="14">
        <v>139595</v>
      </c>
      <c r="D14" s="14">
        <v>238748</v>
      </c>
      <c r="E14" s="15">
        <f t="shared" si="0"/>
        <v>584.6959974533818</v>
      </c>
      <c r="F14" s="16">
        <f t="shared" si="1"/>
        <v>0.8498065788707451</v>
      </c>
      <c r="G14" s="17">
        <f t="shared" si="2"/>
        <v>216.850548211551</v>
      </c>
      <c r="H14" s="17">
        <f t="shared" si="7"/>
        <v>-123.8461576532658</v>
      </c>
      <c r="I14" s="17">
        <f t="shared" si="3"/>
        <v>93.0043905582852</v>
      </c>
      <c r="J14" s="15">
        <f t="shared" si="4"/>
        <v>51772634.68441138</v>
      </c>
      <c r="K14" s="18">
        <f t="shared" si="5"/>
        <v>22204612.237009473</v>
      </c>
      <c r="L14" s="41">
        <f>jan!K14</f>
        <v>15327710.776156487</v>
      </c>
      <c r="M14" s="41">
        <f t="shared" si="6"/>
        <v>6876901.460852986</v>
      </c>
    </row>
    <row r="15" spans="1:13" ht="12.75">
      <c r="A15" s="12">
        <v>8</v>
      </c>
      <c r="B15" s="19" t="s">
        <v>24</v>
      </c>
      <c r="C15" s="14">
        <v>111274</v>
      </c>
      <c r="D15" s="14">
        <v>170902</v>
      </c>
      <c r="E15" s="15">
        <f t="shared" si="0"/>
        <v>651.0982902482124</v>
      </c>
      <c r="F15" s="16">
        <f t="shared" si="1"/>
        <v>0.9463167405871293</v>
      </c>
      <c r="G15" s="17">
        <f t="shared" si="2"/>
        <v>157.08848469620347</v>
      </c>
      <c r="H15" s="17">
        <f t="shared" si="7"/>
        <v>-123.8461576532658</v>
      </c>
      <c r="I15" s="17">
        <f t="shared" si="3"/>
        <v>33.24232704293766</v>
      </c>
      <c r="J15" s="15">
        <f t="shared" si="4"/>
        <v>26846736.211550564</v>
      </c>
      <c r="K15" s="18">
        <f t="shared" si="5"/>
        <v>5681180.176292132</v>
      </c>
      <c r="L15" s="41">
        <f>jan!K15</f>
        <v>11766124.381635437</v>
      </c>
      <c r="M15" s="41">
        <f t="shared" si="6"/>
        <v>-6084944.205343305</v>
      </c>
    </row>
    <row r="16" spans="1:13" ht="12.75">
      <c r="A16" s="12">
        <v>9</v>
      </c>
      <c r="B16" s="19" t="s">
        <v>25</v>
      </c>
      <c r="C16" s="14">
        <v>69696</v>
      </c>
      <c r="D16" s="14">
        <v>112772</v>
      </c>
      <c r="E16" s="15">
        <f t="shared" si="0"/>
        <v>618.0257510729614</v>
      </c>
      <c r="F16" s="16">
        <f t="shared" si="1"/>
        <v>0.8982485795367716</v>
      </c>
      <c r="G16" s="17">
        <f t="shared" si="2"/>
        <v>186.85376995392934</v>
      </c>
      <c r="H16" s="17">
        <f t="shared" si="7"/>
        <v>-123.8461576532658</v>
      </c>
      <c r="I16" s="17">
        <f t="shared" si="3"/>
        <v>63.00761230066354</v>
      </c>
      <c r="J16" s="15">
        <f t="shared" si="4"/>
        <v>21071873.34524452</v>
      </c>
      <c r="K16" s="18">
        <f t="shared" si="5"/>
        <v>7105494.454370429</v>
      </c>
      <c r="L16" s="41">
        <f>jan!K16</f>
        <v>9307379.221810117</v>
      </c>
      <c r="M16" s="41">
        <f t="shared" si="6"/>
        <v>-2201884.7674396886</v>
      </c>
    </row>
    <row r="17" spans="1:13" ht="12.75">
      <c r="A17" s="12">
        <v>10</v>
      </c>
      <c r="B17" s="19" t="s">
        <v>26</v>
      </c>
      <c r="C17" s="14">
        <v>111467</v>
      </c>
      <c r="D17" s="14">
        <v>176353</v>
      </c>
      <c r="E17" s="15">
        <f t="shared" si="0"/>
        <v>632.0675009781518</v>
      </c>
      <c r="F17" s="16">
        <f t="shared" si="1"/>
        <v>0.9186570849827831</v>
      </c>
      <c r="G17" s="17">
        <f t="shared" si="2"/>
        <v>174.216195039258</v>
      </c>
      <c r="H17" s="17">
        <f t="shared" si="7"/>
        <v>-123.8461576532658</v>
      </c>
      <c r="I17" s="17">
        <f t="shared" si="3"/>
        <v>50.37003738599219</v>
      </c>
      <c r="J17" s="15">
        <f t="shared" si="4"/>
        <v>30723548.643758267</v>
      </c>
      <c r="K17" s="18">
        <f t="shared" si="5"/>
        <v>8882907.20313188</v>
      </c>
      <c r="L17" s="41">
        <f>jan!K17</f>
        <v>11016986.1632664</v>
      </c>
      <c r="M17" s="41">
        <f t="shared" si="6"/>
        <v>-2134078.9601345193</v>
      </c>
    </row>
    <row r="18" spans="1:13" ht="12.75">
      <c r="A18" s="12">
        <v>11</v>
      </c>
      <c r="B18" s="19" t="s">
        <v>27</v>
      </c>
      <c r="C18" s="14">
        <v>373261</v>
      </c>
      <c r="D18" s="14">
        <v>452159</v>
      </c>
      <c r="E18" s="15">
        <f t="shared" si="0"/>
        <v>825.5082835905068</v>
      </c>
      <c r="F18" s="16">
        <f t="shared" si="1"/>
        <v>1.199807033677261</v>
      </c>
      <c r="G18" s="17">
        <f t="shared" si="2"/>
        <v>0.11949068813844406</v>
      </c>
      <c r="H18" s="17">
        <f t="shared" si="7"/>
        <v>-123.8461576532658</v>
      </c>
      <c r="I18" s="17">
        <f t="shared" si="3"/>
        <v>-123.72666696512736</v>
      </c>
      <c r="J18" s="15">
        <f t="shared" si="4"/>
        <v>54028.79005799073</v>
      </c>
      <c r="K18" s="18">
        <f t="shared" si="5"/>
        <v>-55944126.00828502</v>
      </c>
      <c r="L18" s="41">
        <f>jan!K18</f>
        <v>-53132237.45871699</v>
      </c>
      <c r="M18" s="41">
        <f t="shared" si="6"/>
        <v>-2811888.5495680347</v>
      </c>
    </row>
    <row r="19" spans="1:13" ht="12.75">
      <c r="A19" s="12">
        <v>12</v>
      </c>
      <c r="B19" s="19" t="s">
        <v>28</v>
      </c>
      <c r="C19" s="14">
        <v>361807</v>
      </c>
      <c r="D19" s="14">
        <v>498135</v>
      </c>
      <c r="E19" s="15">
        <f t="shared" si="0"/>
        <v>726.3231854818473</v>
      </c>
      <c r="F19" s="16">
        <f t="shared" si="1"/>
        <v>1.0556498147706967</v>
      </c>
      <c r="G19" s="17">
        <f t="shared" si="2"/>
        <v>89.38607898593203</v>
      </c>
      <c r="H19" s="17">
        <f t="shared" si="7"/>
        <v>-123.8461576532658</v>
      </c>
      <c r="I19" s="17">
        <f t="shared" si="3"/>
        <v>-34.460078667333775</v>
      </c>
      <c r="J19" s="15">
        <f t="shared" si="4"/>
        <v>44526334.45565725</v>
      </c>
      <c r="K19" s="18">
        <f t="shared" si="5"/>
        <v>-17165771.28695231</v>
      </c>
      <c r="L19" s="41">
        <f>jan!K19</f>
        <v>-13603692.883371923</v>
      </c>
      <c r="M19" s="41">
        <f t="shared" si="6"/>
        <v>-3562078.403580386</v>
      </c>
    </row>
    <row r="20" spans="1:13" ht="12.75">
      <c r="A20" s="12">
        <v>14</v>
      </c>
      <c r="B20" s="19" t="s">
        <v>29</v>
      </c>
      <c r="C20" s="14">
        <v>79510</v>
      </c>
      <c r="D20" s="14">
        <v>108700</v>
      </c>
      <c r="E20" s="15">
        <f>C20*1000/D20</f>
        <v>731.4627414903404</v>
      </c>
      <c r="F20" s="16">
        <f t="shared" si="1"/>
        <v>1.0631197282428517</v>
      </c>
      <c r="G20" s="17">
        <f t="shared" si="2"/>
        <v>84.76047857828827</v>
      </c>
      <c r="H20" s="17">
        <f t="shared" si="7"/>
        <v>-123.8461576532658</v>
      </c>
      <c r="I20" s="17">
        <f t="shared" si="3"/>
        <v>-39.085679074977534</v>
      </c>
      <c r="J20" s="15">
        <f t="shared" si="4"/>
        <v>9213464.021459935</v>
      </c>
      <c r="K20" s="18">
        <f t="shared" si="5"/>
        <v>-4248613.315450058</v>
      </c>
      <c r="L20" s="41">
        <f>jan!K20</f>
        <v>4417714.430982507</v>
      </c>
      <c r="M20" s="41">
        <f t="shared" si="6"/>
        <v>-8666327.746432565</v>
      </c>
    </row>
    <row r="21" spans="1:13" ht="12.75">
      <c r="A21" s="12">
        <v>15</v>
      </c>
      <c r="B21" s="19" t="s">
        <v>30</v>
      </c>
      <c r="C21" s="14">
        <v>176117</v>
      </c>
      <c r="D21" s="14">
        <v>259404</v>
      </c>
      <c r="E21" s="15">
        <f t="shared" si="0"/>
        <v>678.9293919908714</v>
      </c>
      <c r="F21" s="16">
        <f t="shared" si="1"/>
        <v>0.9867669120628088</v>
      </c>
      <c r="G21" s="17">
        <f t="shared" si="2"/>
        <v>132.04049312781032</v>
      </c>
      <c r="H21" s="17">
        <f t="shared" si="7"/>
        <v>-123.8461576532658</v>
      </c>
      <c r="I21" s="17">
        <f t="shared" si="3"/>
        <v>8.194335474544516</v>
      </c>
      <c r="J21" s="15">
        <f t="shared" si="4"/>
        <v>34251832.07932651</v>
      </c>
      <c r="K21" s="18">
        <f t="shared" si="5"/>
        <v>2125643.399438746</v>
      </c>
      <c r="L21" s="41">
        <f>jan!K21</f>
        <v>3075289.3418085184</v>
      </c>
      <c r="M21" s="41">
        <f t="shared" si="6"/>
        <v>-949645.9423697726</v>
      </c>
    </row>
    <row r="22" spans="1:13" ht="12.75">
      <c r="A22" s="12">
        <v>16</v>
      </c>
      <c r="B22" s="19" t="s">
        <v>31</v>
      </c>
      <c r="C22" s="14">
        <v>198092</v>
      </c>
      <c r="D22" s="14">
        <v>302755</v>
      </c>
      <c r="E22" s="15">
        <f t="shared" si="0"/>
        <v>654.298029760037</v>
      </c>
      <c r="F22" s="16">
        <f t="shared" si="1"/>
        <v>0.9509672935234663</v>
      </c>
      <c r="G22" s="17">
        <f t="shared" si="2"/>
        <v>154.20871913556127</v>
      </c>
      <c r="H22" s="17">
        <f t="shared" si="7"/>
        <v>-123.8461576532658</v>
      </c>
      <c r="I22" s="17">
        <f t="shared" si="3"/>
        <v>30.36256148229546</v>
      </c>
      <c r="J22" s="15">
        <f t="shared" si="4"/>
        <v>46687460.76188685</v>
      </c>
      <c r="K22" s="18">
        <f t="shared" si="5"/>
        <v>9192417.301572362</v>
      </c>
      <c r="L22" s="41">
        <f>jan!K22</f>
        <v>5445724.692291701</v>
      </c>
      <c r="M22" s="41">
        <f t="shared" si="6"/>
        <v>3746692.6092806607</v>
      </c>
    </row>
    <row r="23" spans="1:13" ht="12.75">
      <c r="A23" s="12">
        <v>17</v>
      </c>
      <c r="B23" s="19" t="s">
        <v>32</v>
      </c>
      <c r="C23" s="14">
        <v>74412</v>
      </c>
      <c r="D23" s="14">
        <v>134443</v>
      </c>
      <c r="E23" s="15">
        <f t="shared" si="0"/>
        <v>553.4836324687786</v>
      </c>
      <c r="F23" s="16">
        <f t="shared" si="1"/>
        <v>0.8044420249460443</v>
      </c>
      <c r="G23" s="17">
        <f t="shared" si="2"/>
        <v>244.94167669769382</v>
      </c>
      <c r="H23" s="17">
        <f t="shared" si="7"/>
        <v>-123.8461576532658</v>
      </c>
      <c r="I23" s="17">
        <f t="shared" si="3"/>
        <v>121.09551904442802</v>
      </c>
      <c r="J23" s="15">
        <f t="shared" si="4"/>
        <v>32930693.84026805</v>
      </c>
      <c r="K23" s="18">
        <f t="shared" si="5"/>
        <v>16280444.866890036</v>
      </c>
      <c r="L23" s="41">
        <f>jan!K23</f>
        <v>15559228.161403695</v>
      </c>
      <c r="M23" s="41">
        <f t="shared" si="6"/>
        <v>721216.7054863404</v>
      </c>
    </row>
    <row r="24" spans="1:13" ht="12.75">
      <c r="A24" s="12">
        <v>18</v>
      </c>
      <c r="B24" s="19" t="s">
        <v>33</v>
      </c>
      <c r="C24" s="14">
        <v>156271</v>
      </c>
      <c r="D24" s="14">
        <v>239611</v>
      </c>
      <c r="E24" s="15">
        <f t="shared" si="0"/>
        <v>652.1862518832608</v>
      </c>
      <c r="F24" s="16">
        <f t="shared" si="1"/>
        <v>0.9478980015484665</v>
      </c>
      <c r="G24" s="17">
        <f t="shared" si="2"/>
        <v>156.1093192246599</v>
      </c>
      <c r="H24" s="17">
        <f t="shared" si="7"/>
        <v>-123.8461576532658</v>
      </c>
      <c r="I24" s="17">
        <f t="shared" si="3"/>
        <v>32.26316157139411</v>
      </c>
      <c r="J24" s="15">
        <f t="shared" si="4"/>
        <v>37405510.088739984</v>
      </c>
      <c r="K24" s="18">
        <f t="shared" si="5"/>
        <v>7730608.407283314</v>
      </c>
      <c r="L24" s="41">
        <f>jan!K24</f>
        <v>14547426.079320593</v>
      </c>
      <c r="M24" s="41">
        <f t="shared" si="6"/>
        <v>-6816817.672037279</v>
      </c>
    </row>
    <row r="25" spans="1:13" ht="12.75">
      <c r="A25" s="12">
        <v>19</v>
      </c>
      <c r="B25" s="19" t="s">
        <v>34</v>
      </c>
      <c r="C25" s="14">
        <v>101489</v>
      </c>
      <c r="D25" s="14">
        <v>160418</v>
      </c>
      <c r="E25" s="15">
        <f t="shared" si="0"/>
        <v>632.6534428804748</v>
      </c>
      <c r="F25" s="16">
        <f t="shared" si="1"/>
        <v>0.9195087023798559</v>
      </c>
      <c r="G25" s="17">
        <f t="shared" si="2"/>
        <v>173.68884732716728</v>
      </c>
      <c r="H25" s="17">
        <f t="shared" si="7"/>
        <v>-123.8461576532658</v>
      </c>
      <c r="I25" s="17">
        <f t="shared" si="3"/>
        <v>49.842689673901475</v>
      </c>
      <c r="J25" s="15">
        <f t="shared" si="4"/>
        <v>27862817.51052952</v>
      </c>
      <c r="K25" s="18">
        <f t="shared" si="5"/>
        <v>7995664.5921079265</v>
      </c>
      <c r="L25" s="41">
        <f>jan!K25</f>
        <v>6486752.263011512</v>
      </c>
      <c r="M25" s="41">
        <f t="shared" si="6"/>
        <v>1508912.3290964141</v>
      </c>
    </row>
    <row r="26" spans="1:13" ht="12.75">
      <c r="A26" s="12">
        <v>20</v>
      </c>
      <c r="B26" s="19" t="s">
        <v>35</v>
      </c>
      <c r="C26" s="14">
        <v>48940</v>
      </c>
      <c r="D26" s="14">
        <v>74534</v>
      </c>
      <c r="E26" s="15">
        <f t="shared" si="0"/>
        <v>656.6130893283602</v>
      </c>
      <c r="F26" s="16">
        <f>E26/E$28</f>
        <v>0.9543320383826878</v>
      </c>
      <c r="G26" s="17">
        <f t="shared" si="2"/>
        <v>152.12516552407047</v>
      </c>
      <c r="H26" s="17">
        <f t="shared" si="7"/>
        <v>-123.8461576532658</v>
      </c>
      <c r="I26" s="17">
        <f t="shared" si="3"/>
        <v>28.279007870804662</v>
      </c>
      <c r="J26" s="15">
        <f t="shared" si="4"/>
        <v>11338497.087171068</v>
      </c>
      <c r="K26" s="18">
        <f t="shared" si="5"/>
        <v>2107747.5726425545</v>
      </c>
      <c r="L26" s="41">
        <f>jan!K26</f>
        <v>2115709.508729074</v>
      </c>
      <c r="M26" s="41">
        <f t="shared" si="6"/>
        <v>-7961.936086519621</v>
      </c>
    </row>
    <row r="27" spans="1:13" ht="12.75">
      <c r="A27" s="20"/>
      <c r="B27" s="21"/>
      <c r="C27" s="22"/>
      <c r="D27" s="23"/>
      <c r="E27" s="15"/>
      <c r="F27" s="15"/>
      <c r="G27" s="24"/>
      <c r="H27" s="24"/>
      <c r="I27" s="24"/>
      <c r="J27" s="15"/>
      <c r="K27" s="18"/>
      <c r="L27" s="41"/>
      <c r="M27" s="41"/>
    </row>
    <row r="28" spans="1:13" ht="13.5" thickBot="1">
      <c r="A28" s="25" t="s">
        <v>36</v>
      </c>
      <c r="B28" s="26"/>
      <c r="C28" s="27">
        <f>SUM(C8:C27)</f>
        <v>3475450</v>
      </c>
      <c r="D28" s="28">
        <f>SUM(D8:D27)</f>
        <v>5051275</v>
      </c>
      <c r="E28" s="29">
        <f>C28*1000/D28</f>
        <v>688.0342091848098</v>
      </c>
      <c r="F28" s="30">
        <f>E28/E$28</f>
        <v>1</v>
      </c>
      <c r="G28" s="31"/>
      <c r="H28" s="31"/>
      <c r="I28" s="31"/>
      <c r="J28" s="32">
        <f>SUM(J8:J27)</f>
        <v>625581000.0000002</v>
      </c>
      <c r="K28" s="32">
        <f>SUM(K8:K27)</f>
        <v>-2.0489096641540527E-08</v>
      </c>
      <c r="L28" s="32">
        <f>jan!K28</f>
        <v>0</v>
      </c>
      <c r="M28" s="32">
        <f t="shared" si="6"/>
        <v>-2.0489096641540527E-08</v>
      </c>
    </row>
    <row r="29" spans="1:11" ht="13.5" thickTop="1">
      <c r="A29" s="21"/>
      <c r="B29" s="21"/>
      <c r="C29" s="24"/>
      <c r="D29" s="11"/>
      <c r="E29" s="24"/>
      <c r="F29" s="24"/>
      <c r="G29" s="24"/>
      <c r="H29" s="24"/>
      <c r="I29" s="24"/>
      <c r="J29" s="23"/>
      <c r="K29" s="24"/>
    </row>
    <row r="30" spans="1:11" ht="12.75">
      <c r="A30" s="33" t="s">
        <v>37</v>
      </c>
      <c r="B30" s="34"/>
      <c r="C30" s="35"/>
      <c r="D30" s="36">
        <f>J28</f>
        <v>625581000.0000002</v>
      </c>
      <c r="E30" s="36" t="s">
        <v>38</v>
      </c>
      <c r="F30" s="37">
        <f>D28</f>
        <v>5051275</v>
      </c>
      <c r="G30" s="38" t="s">
        <v>39</v>
      </c>
      <c r="H30" s="34">
        <f>-J28/D28</f>
        <v>-123.8461576532658</v>
      </c>
      <c r="I30" s="39" t="s">
        <v>40</v>
      </c>
      <c r="J30" s="38"/>
      <c r="K30" s="24"/>
    </row>
    <row r="35" ht="12.75">
      <c r="F35" s="40"/>
    </row>
  </sheetData>
  <sheetProtection/>
  <mergeCells count="6">
    <mergeCell ref="C1:K1"/>
    <mergeCell ref="A2:A5"/>
    <mergeCell ref="B2:B5"/>
    <mergeCell ref="E2:F2"/>
    <mergeCell ref="G2:I2"/>
    <mergeCell ref="J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2013-09-25T10:13:34Z</cp:lastPrinted>
  <dcterms:created xsi:type="dcterms:W3CDTF">2012-02-27T18:26:41Z</dcterms:created>
  <dcterms:modified xsi:type="dcterms:W3CDTF">2014-01-27T09:07:34Z</dcterms:modified>
  <cp:category/>
  <cp:version/>
  <cp:contentType/>
  <cp:contentStatus/>
</cp:coreProperties>
</file>