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505" activeTab="0"/>
  </bookViews>
  <sheets>
    <sheet name="jan-des" sheetId="1" r:id="rId1"/>
    <sheet name="jan-nov" sheetId="2" r:id="rId2"/>
    <sheet name="jan-sep" sheetId="3" r:id="rId3"/>
    <sheet name="jan-aug" sheetId="4" r:id="rId4"/>
    <sheet name="jan-jul" sheetId="5" r:id="rId5"/>
    <sheet name="jan-mai" sheetId="6" r:id="rId6"/>
    <sheet name="jan-apr" sheetId="7" r:id="rId7"/>
    <sheet name="jan-mar" sheetId="8" r:id="rId8"/>
    <sheet name="jan-feb" sheetId="9" r:id="rId9"/>
    <sheet name="jan" sheetId="10" r:id="rId10"/>
  </sheets>
  <definedNames>
    <definedName name="_xlnm.Print_Titles" localSheetId="8">'jan-feb'!$1:$6</definedName>
  </definedNames>
  <calcPr fullCalcOnLoad="1"/>
</workbook>
</file>

<file path=xl/sharedStrings.xml><?xml version="1.0" encoding="utf-8"?>
<sst xmlns="http://schemas.openxmlformats.org/spreadsheetml/2006/main" count="554" uniqueCount="90">
  <si>
    <t>Fnr</t>
  </si>
  <si>
    <t>Fylkeskommune</t>
  </si>
  <si>
    <t>Skatt jan</t>
  </si>
  <si>
    <t>Innbyggere</t>
  </si>
  <si>
    <t>Inntektsutjevning i kr pr. innb.</t>
  </si>
  <si>
    <t>Inntektsutjevning totalt</t>
  </si>
  <si>
    <t>prosent av</t>
  </si>
  <si>
    <t>Brutto</t>
  </si>
  <si>
    <t>Finansiering</t>
  </si>
  <si>
    <t>Netto</t>
  </si>
  <si>
    <t>(1000 kr)</t>
  </si>
  <si>
    <t>kr pr. innb.</t>
  </si>
  <si>
    <t>lands-</t>
  </si>
  <si>
    <t>innt.utj.</t>
  </si>
  <si>
    <t>innt.utj</t>
  </si>
  <si>
    <t>gjennomsnitt</t>
  </si>
  <si>
    <t>jan</t>
  </si>
  <si>
    <t>Hele landet</t>
  </si>
  <si>
    <t>Finansiering av utjevningen:</t>
  </si>
  <si>
    <t>/</t>
  </si>
  <si>
    <t>innb =</t>
  </si>
  <si>
    <t xml:space="preserve"> kroner per innbygger</t>
  </si>
  <si>
    <t>Skatt jan-feb</t>
  </si>
  <si>
    <t>jan-feb</t>
  </si>
  <si>
    <t>feb</t>
  </si>
  <si>
    <t>Skatt jan-mar</t>
  </si>
  <si>
    <t>jan-mar</t>
  </si>
  <si>
    <t>mars</t>
  </si>
  <si>
    <t>Skatt jan-apr</t>
  </si>
  <si>
    <t>jan-apr</t>
  </si>
  <si>
    <t>april</t>
  </si>
  <si>
    <t>Skatt jan-mai</t>
  </si>
  <si>
    <t>jan-mai</t>
  </si>
  <si>
    <t>jan-april</t>
  </si>
  <si>
    <t>mai</t>
  </si>
  <si>
    <t>Skatt jan-juli</t>
  </si>
  <si>
    <t>jan-juli</t>
  </si>
  <si>
    <t>juli</t>
  </si>
  <si>
    <t>Skatt jan-august</t>
  </si>
  <si>
    <t>jan-august</t>
  </si>
  <si>
    <t>august</t>
  </si>
  <si>
    <t>Skatt jan-september</t>
  </si>
  <si>
    <t>jan-september</t>
  </si>
  <si>
    <t>september</t>
  </si>
  <si>
    <t>Skatt jan-november</t>
  </si>
  <si>
    <t>jan-november</t>
  </si>
  <si>
    <t>november</t>
  </si>
  <si>
    <t>Skatt jan-desember</t>
  </si>
  <si>
    <t>jan-desember</t>
  </si>
  <si>
    <t>desember</t>
  </si>
  <si>
    <t>Skatt jan 2013</t>
  </si>
  <si>
    <t>Skatt jan-feb 2013</t>
  </si>
  <si>
    <t>Skatt jan-desember 2013</t>
  </si>
  <si>
    <t>Beregninger av skatt og netto inntektsutjevning for fylkeskommunene, januar-desember 2014</t>
  </si>
  <si>
    <t>pr. 1.1.14</t>
  </si>
  <si>
    <t>Beregninger av skatt og netto inntektsutjevning for fylkeskommunene, januar-november 2014</t>
  </si>
  <si>
    <t>Skatt jan-november 2014</t>
  </si>
  <si>
    <t>Skatt jan-september 2014</t>
  </si>
  <si>
    <t>Beregninger av skatt og netto inntektsutjevning for fylkeskommunene, januar-september 2014</t>
  </si>
  <si>
    <t>Beregninger av skatt og netto inntektsutjevning for fylkeskommunene, januar-august 2014</t>
  </si>
  <si>
    <t>Skatt jan-august 2014</t>
  </si>
  <si>
    <t>Beregninger av skatt og netto inntektsutjevning for fylkeskommunene, januar-juli 2014</t>
  </si>
  <si>
    <t>Skatt jan-juli 2014</t>
  </si>
  <si>
    <t>Skatt jan-mai 2014</t>
  </si>
  <si>
    <t>Beregninger av skatt og netto inntektsutjevning for fylkeskommunene, januar-mai 2014</t>
  </si>
  <si>
    <t>Beregninger av skatt og netto inntektsutjevning for fylkeskommunene, januar-april 2014</t>
  </si>
  <si>
    <t>Skatt jan-apr 2014</t>
  </si>
  <si>
    <t>Beregninger av skatt og netto inntektsutjevning for fylkeskommunene, januar-mars 2014</t>
  </si>
  <si>
    <t>Skatt jan-mar 2014</t>
  </si>
  <si>
    <t>Beregninger av skatt og netto inntektsutjevning for fylkeskommunene, januar-februar 2014</t>
  </si>
  <si>
    <t>Beregninger av skatt og netto inntektsutjevning for fylkeskommunene, januar 2014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</si>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</sst>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_ * #,##0.0_ ;_ * \-#,##0.0_ ;_ * &quot;-&quot;?_ ;_ @_ "/>
    <numFmt numFmtId="171" formatCode="#,##0.0"/>
    <numFmt numFmtId="172" formatCode="_ * #,##0.00000000_ ;_ * \-#,##0.00000000_ ;_ * &quot;-&quot;??_ ;_ @_ "/>
    <numFmt numFmtId="173" formatCode="_(* #,##0_);_(* \(#,##0\);_(* &quot;-&quot;??_);_(@_)"/>
    <numFmt numFmtId="174" formatCode="0.000E+00"/>
    <numFmt numFmtId="175" formatCode="0.0E+00"/>
    <numFmt numFmtId="176" formatCode="0E+00"/>
    <numFmt numFmtId="177" formatCode="[$-414]d\.\ mmmm\ yyyy"/>
    <numFmt numFmtId="178" formatCode="0.0"/>
    <numFmt numFmtId="179" formatCode="#,##0_ ;\-#,##0\ 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sz val="10"/>
      <name val="MS Sans Serif"/>
      <family val="2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5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6" borderId="12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14" xfId="0" applyFont="1" applyFill="1" applyBorder="1" applyAlignment="1">
      <alignment/>
    </xf>
    <xf numFmtId="0" fontId="23" fillId="6" borderId="14" xfId="0" applyFont="1" applyFill="1" applyBorder="1" applyAlignment="1">
      <alignment horizontal="center"/>
    </xf>
    <xf numFmtId="0" fontId="24" fillId="34" borderId="15" xfId="44" applyFont="1" applyFill="1" applyBorder="1" applyAlignment="1">
      <alignment horizontal="center"/>
      <protection/>
    </xf>
    <xf numFmtId="0" fontId="23" fillId="0" borderId="0" xfId="44" applyFont="1" applyBorder="1" applyAlignment="1">
      <alignment/>
      <protection/>
    </xf>
    <xf numFmtId="0" fontId="24" fillId="0" borderId="0" xfId="44" applyFont="1" applyBorder="1" applyAlignment="1">
      <alignment horizontal="right"/>
      <protection/>
    </xf>
    <xf numFmtId="0" fontId="23" fillId="0" borderId="0" xfId="44" applyFont="1">
      <alignment/>
      <protection/>
    </xf>
    <xf numFmtId="164" fontId="23" fillId="0" borderId="0" xfId="45" applyNumberFormat="1" applyFont="1" applyAlignment="1">
      <alignment horizontal="left"/>
      <protection/>
    </xf>
    <xf numFmtId="3" fontId="23" fillId="0" borderId="0" xfId="45" applyNumberFormat="1" applyFont="1">
      <alignment/>
      <protection/>
    </xf>
    <xf numFmtId="3" fontId="23" fillId="0" borderId="0" xfId="0" applyNumberFormat="1" applyFont="1" applyBorder="1" applyAlignment="1">
      <alignment/>
    </xf>
    <xf numFmtId="166" fontId="23" fillId="0" borderId="0" xfId="55" applyNumberFormat="1" applyFont="1" applyAlignment="1">
      <alignment/>
    </xf>
    <xf numFmtId="167" fontId="23" fillId="0" borderId="0" xfId="51" applyNumberFormat="1" applyFont="1" applyAlignment="1">
      <alignment/>
    </xf>
    <xf numFmtId="3" fontId="23" fillId="0" borderId="0" xfId="58" applyNumberFormat="1" applyFont="1" applyAlignment="1">
      <alignment/>
    </xf>
    <xf numFmtId="166" fontId="23" fillId="0" borderId="0" xfId="55" applyNumberFormat="1" applyFont="1" applyAlignment="1">
      <alignment horizontal="left"/>
    </xf>
    <xf numFmtId="0" fontId="23" fillId="0" borderId="0" xfId="45" applyFont="1">
      <alignment/>
      <protection/>
    </xf>
    <xf numFmtId="168" fontId="23" fillId="0" borderId="0" xfId="44" applyNumberFormat="1" applyFont="1" applyBorder="1">
      <alignment/>
      <protection/>
    </xf>
    <xf numFmtId="0" fontId="23" fillId="0" borderId="0" xfId="44" applyFont="1" applyBorder="1">
      <alignment/>
      <protection/>
    </xf>
    <xf numFmtId="3" fontId="23" fillId="0" borderId="0" xfId="55" applyNumberFormat="1" applyFont="1" applyAlignment="1">
      <alignment/>
    </xf>
    <xf numFmtId="3" fontId="23" fillId="0" borderId="0" xfId="44" applyNumberFormat="1" applyFont="1">
      <alignment/>
      <protection/>
    </xf>
    <xf numFmtId="169" fontId="23" fillId="0" borderId="0" xfId="55" applyNumberFormat="1" applyFont="1" applyAlignment="1">
      <alignment/>
    </xf>
    <xf numFmtId="0" fontId="25" fillId="0" borderId="16" xfId="44" applyFont="1" applyBorder="1">
      <alignment/>
      <protection/>
    </xf>
    <xf numFmtId="0" fontId="23" fillId="0" borderId="16" xfId="44" applyFont="1" applyBorder="1">
      <alignment/>
      <protection/>
    </xf>
    <xf numFmtId="3" fontId="23" fillId="0" borderId="16" xfId="55" applyNumberFormat="1" applyFont="1" applyBorder="1" applyAlignment="1">
      <alignment horizontal="right"/>
    </xf>
    <xf numFmtId="3" fontId="23" fillId="0" borderId="16" xfId="58" applyNumberFormat="1" applyFont="1" applyBorder="1" applyAlignment="1">
      <alignment/>
    </xf>
    <xf numFmtId="166" fontId="23" fillId="0" borderId="16" xfId="55" applyNumberFormat="1" applyFont="1" applyBorder="1" applyAlignment="1">
      <alignment/>
    </xf>
    <xf numFmtId="167" fontId="23" fillId="0" borderId="16" xfId="55" applyNumberFormat="1" applyFont="1" applyBorder="1" applyAlignment="1">
      <alignment/>
    </xf>
    <xf numFmtId="169" fontId="23" fillId="0" borderId="16" xfId="55" applyNumberFormat="1" applyFont="1" applyBorder="1" applyAlignment="1">
      <alignment/>
    </xf>
    <xf numFmtId="166" fontId="23" fillId="0" borderId="16" xfId="55" applyNumberFormat="1" applyFont="1" applyBorder="1" applyAlignment="1">
      <alignment horizontal="left"/>
    </xf>
    <xf numFmtId="0" fontId="23" fillId="35" borderId="0" xfId="44" applyFont="1" applyFill="1" applyBorder="1">
      <alignment/>
      <protection/>
    </xf>
    <xf numFmtId="4" fontId="23" fillId="35" borderId="0" xfId="55" applyNumberFormat="1" applyFont="1" applyFill="1" applyAlignment="1">
      <alignment/>
    </xf>
    <xf numFmtId="169" fontId="23" fillId="35" borderId="0" xfId="55" applyNumberFormat="1" applyFont="1" applyFill="1" applyAlignment="1">
      <alignment/>
    </xf>
    <xf numFmtId="3" fontId="23" fillId="35" borderId="0" xfId="55" applyNumberFormat="1" applyFont="1" applyFill="1" applyAlignment="1">
      <alignment/>
    </xf>
    <xf numFmtId="166" fontId="23" fillId="35" borderId="0" xfId="55" applyNumberFormat="1" applyFont="1" applyFill="1" applyAlignment="1">
      <alignment/>
    </xf>
    <xf numFmtId="0" fontId="23" fillId="35" borderId="0" xfId="44" applyFont="1" applyFill="1">
      <alignment/>
      <protection/>
    </xf>
    <xf numFmtId="4" fontId="23" fillId="35" borderId="0" xfId="55" applyNumberFormat="1" applyFont="1" applyFill="1" applyAlignment="1">
      <alignment horizontal="left"/>
    </xf>
    <xf numFmtId="165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3" fillId="2" borderId="12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6" fillId="2" borderId="2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4" fillId="34" borderId="15" xfId="44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6" fillId="0" borderId="0" xfId="39" applyNumberFormat="1" applyFont="1" applyAlignment="1">
      <alignment/>
    </xf>
    <xf numFmtId="166" fontId="23" fillId="0" borderId="16" xfId="55" applyNumberFormat="1" applyFont="1" applyBorder="1" applyAlignment="1">
      <alignment horizontal="right"/>
    </xf>
    <xf numFmtId="179" fontId="23" fillId="0" borderId="16" xfId="55" applyNumberFormat="1" applyFont="1" applyBorder="1" applyAlignment="1">
      <alignment horizontal="right"/>
    </xf>
    <xf numFmtId="0" fontId="0" fillId="0" borderId="0" xfId="0" applyAlignment="1">
      <alignment/>
    </xf>
    <xf numFmtId="166" fontId="0" fillId="0" borderId="0" xfId="55" applyNumberFormat="1" applyFont="1" applyAlignment="1">
      <alignment/>
    </xf>
    <xf numFmtId="0" fontId="25" fillId="33" borderId="2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left" vertical="center"/>
    </xf>
    <xf numFmtId="0" fontId="23" fillId="6" borderId="13" xfId="0" applyFont="1" applyFill="1" applyBorder="1" applyAlignment="1">
      <alignment horizontal="left" vertical="center"/>
    </xf>
    <xf numFmtId="0" fontId="23" fillId="6" borderId="14" xfId="0" applyFont="1" applyFill="1" applyBorder="1" applyAlignment="1">
      <alignment horizontal="left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</cellXfs>
  <cellStyles count="55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mma 2" xfId="39"/>
    <cellStyle name="Kontrollcelle" xfId="40"/>
    <cellStyle name="Merknad" xfId="41"/>
    <cellStyle name="Normal 2" xfId="42"/>
    <cellStyle name="Normal 3" xfId="43"/>
    <cellStyle name="Normal_innutj" xfId="44"/>
    <cellStyle name="Normal_TABELL1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Prosent 2" xfId="52"/>
    <cellStyle name="Tittel" xfId="53"/>
    <cellStyle name="Totalt" xfId="54"/>
    <cellStyle name="Comma" xfId="55"/>
    <cellStyle name="Comma [0]" xfId="56"/>
    <cellStyle name="Tusenskille 2" xfId="57"/>
    <cellStyle name="Tusenskille_innutj" xfId="58"/>
    <cellStyle name="Utdata" xfId="59"/>
    <cellStyle name="Uthevingsfarge1" xfId="60"/>
    <cellStyle name="Uthevingsfarge2" xfId="61"/>
    <cellStyle name="Uthevingsfarge3" xfId="62"/>
    <cellStyle name="Uthevingsfarge4" xfId="63"/>
    <cellStyle name="Uthevingsfarge5" xfId="64"/>
    <cellStyle name="Uthevingsfarge6" xfId="65"/>
    <cellStyle name="Currency" xfId="66"/>
    <cellStyle name="Currency [0]" xfId="67"/>
    <cellStyle name="Varselteks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4.7109375" style="0" bestFit="1" customWidth="1"/>
    <col min="3" max="3" width="14.8515625" style="0" customWidth="1"/>
    <col min="4" max="4" width="13.140625" style="0" customWidth="1"/>
    <col min="10" max="10" width="17.8515625" style="0" customWidth="1"/>
    <col min="11" max="11" width="15.7109375" style="0" customWidth="1"/>
  </cols>
  <sheetData>
    <row r="1" spans="1:13" ht="15">
      <c r="A1" s="1"/>
      <c r="B1" s="2"/>
      <c r="C1" s="56" t="s">
        <v>53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5">
      <c r="A2" s="59" t="s">
        <v>0</v>
      </c>
      <c r="B2" s="59" t="s">
        <v>1</v>
      </c>
      <c r="C2" s="4" t="s">
        <v>47</v>
      </c>
      <c r="D2" s="4" t="s">
        <v>3</v>
      </c>
      <c r="E2" s="62" t="s">
        <v>52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61"/>
      <c r="B5" s="61"/>
      <c r="C5" s="6"/>
      <c r="D5" s="6"/>
      <c r="E5" s="7"/>
      <c r="F5" s="7" t="s">
        <v>15</v>
      </c>
      <c r="G5" s="6"/>
      <c r="H5" s="6"/>
      <c r="I5" s="7" t="s">
        <v>48</v>
      </c>
      <c r="J5" s="7" t="s">
        <v>48</v>
      </c>
      <c r="K5" s="7" t="s">
        <v>48</v>
      </c>
      <c r="L5" s="7" t="s">
        <v>45</v>
      </c>
      <c r="M5" s="7" t="s">
        <v>49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6" ht="15">
      <c r="A8" s="12">
        <v>1</v>
      </c>
      <c r="B8" s="13" t="s">
        <v>71</v>
      </c>
      <c r="C8" s="14">
        <v>1279866</v>
      </c>
      <c r="D8" s="14">
        <v>284962</v>
      </c>
      <c r="E8" s="15">
        <f>C8*1000/D8</f>
        <v>4491.356742302482</v>
      </c>
      <c r="F8" s="16">
        <f>E8/E$28</f>
        <v>0.826942876770063</v>
      </c>
      <c r="G8" s="17">
        <f>IF(E8&lt;E$28*1.2,(E$28*1.2-E8)*0.9,0)</f>
        <v>1823.5592874376682</v>
      </c>
      <c r="H8" s="17">
        <f>H30</f>
        <v>-1010.13257993299</v>
      </c>
      <c r="I8" s="17">
        <f>G8+H8</f>
        <v>813.4267075046782</v>
      </c>
      <c r="J8" s="15">
        <f>(G8*D8)</f>
        <v>519645101.66681284</v>
      </c>
      <c r="K8" s="18">
        <f>I8*D8</f>
        <v>231795701.4239481</v>
      </c>
      <c r="L8" s="41">
        <f>'jan-nov'!K8</f>
        <v>228984976.3738287</v>
      </c>
      <c r="M8" s="41">
        <f>K8-L8</f>
        <v>2810725.0501194</v>
      </c>
      <c r="P8" s="51"/>
    </row>
    <row r="9" spans="1:16" ht="15">
      <c r="A9" s="12">
        <v>2</v>
      </c>
      <c r="B9" s="13" t="s">
        <v>72</v>
      </c>
      <c r="C9" s="14">
        <v>3636900</v>
      </c>
      <c r="D9" s="14">
        <v>575757</v>
      </c>
      <c r="E9" s="15">
        <f aca="true" t="shared" si="0" ref="E9:E26">C9*1000/D9</f>
        <v>6316.727369358949</v>
      </c>
      <c r="F9" s="16">
        <f aca="true" t="shared" si="1" ref="F9:F25">E9/E$28</f>
        <v>1.1630277892181038</v>
      </c>
      <c r="G9" s="17">
        <f aca="true" t="shared" si="2" ref="G9:G26">IF(E9&lt;E$28*1.2,(E$28*1.2-E9)*0.9,0)</f>
        <v>180.72572308684857</v>
      </c>
      <c r="H9" s="17">
        <f>H8</f>
        <v>-1010.13257993299</v>
      </c>
      <c r="I9" s="17">
        <f aca="true" t="shared" si="3" ref="I9:I26">G9+H9</f>
        <v>-829.4068568461414</v>
      </c>
      <c r="J9" s="15">
        <f aca="true" t="shared" si="4" ref="J9:J26">(G9*D9)</f>
        <v>104054100.14731467</v>
      </c>
      <c r="K9" s="18">
        <f aca="true" t="shared" si="5" ref="K9:K26">I9*D9</f>
        <v>-477536803.67716384</v>
      </c>
      <c r="L9" s="41">
        <f>'jan-nov'!K9</f>
        <v>-469396645.0289284</v>
      </c>
      <c r="M9" s="41">
        <f aca="true" t="shared" si="6" ref="M9:M28">K9-L9</f>
        <v>-8140158.64823544</v>
      </c>
      <c r="O9" s="54"/>
      <c r="P9" s="51"/>
    </row>
    <row r="10" spans="1:16" ht="15">
      <c r="A10" s="12">
        <v>3</v>
      </c>
      <c r="B10" s="19" t="s">
        <v>73</v>
      </c>
      <c r="C10" s="14">
        <v>4319642</v>
      </c>
      <c r="D10" s="14">
        <v>634463</v>
      </c>
      <c r="E10" s="15">
        <f t="shared" si="0"/>
        <v>6808.343433738452</v>
      </c>
      <c r="F10" s="16">
        <f t="shared" si="1"/>
        <v>1.2535435121655427</v>
      </c>
      <c r="G10" s="17">
        <f t="shared" si="2"/>
        <v>0</v>
      </c>
      <c r="H10" s="17">
        <f aca="true" t="shared" si="7" ref="H10:H26">H9</f>
        <v>-1010.13257993299</v>
      </c>
      <c r="I10" s="17">
        <f t="shared" si="3"/>
        <v>-1010.13257993299</v>
      </c>
      <c r="J10" s="15">
        <f t="shared" si="4"/>
        <v>0</v>
      </c>
      <c r="K10" s="18">
        <f t="shared" si="5"/>
        <v>-640891747.0620246</v>
      </c>
      <c r="L10" s="41">
        <f>'jan-nov'!K10</f>
        <v>-634645925.0254391</v>
      </c>
      <c r="M10" s="41">
        <f t="shared" si="6"/>
        <v>-6245822.03658545</v>
      </c>
      <c r="O10" s="54"/>
      <c r="P10" s="51"/>
    </row>
    <row r="11" spans="1:16" ht="15">
      <c r="A11" s="12">
        <v>4</v>
      </c>
      <c r="B11" s="19" t="s">
        <v>74</v>
      </c>
      <c r="C11" s="14">
        <v>832573</v>
      </c>
      <c r="D11" s="14">
        <v>194433</v>
      </c>
      <c r="E11" s="15">
        <f t="shared" si="0"/>
        <v>4282.056029583456</v>
      </c>
      <c r="F11" s="16">
        <f t="shared" si="1"/>
        <v>0.7884066964093002</v>
      </c>
      <c r="G11" s="17">
        <f t="shared" si="2"/>
        <v>2011.9299288847922</v>
      </c>
      <c r="H11" s="17">
        <f t="shared" si="7"/>
        <v>-1010.13257993299</v>
      </c>
      <c r="I11" s="17">
        <f t="shared" si="3"/>
        <v>1001.7973489518022</v>
      </c>
      <c r="J11" s="15">
        <f t="shared" si="4"/>
        <v>391185571.8628568</v>
      </c>
      <c r="K11" s="18">
        <f t="shared" si="5"/>
        <v>194782463.94874576</v>
      </c>
      <c r="L11" s="41">
        <f>'jan-nov'!K11</f>
        <v>192648766.38180748</v>
      </c>
      <c r="M11" s="41">
        <f t="shared" si="6"/>
        <v>2133697.566938281</v>
      </c>
      <c r="O11" s="54"/>
      <c r="P11" s="51"/>
    </row>
    <row r="12" spans="1:16" ht="15">
      <c r="A12" s="12">
        <v>5</v>
      </c>
      <c r="B12" s="19" t="s">
        <v>75</v>
      </c>
      <c r="C12" s="14">
        <v>831157</v>
      </c>
      <c r="D12" s="14">
        <v>187820</v>
      </c>
      <c r="E12" s="15">
        <f t="shared" si="0"/>
        <v>4425.284847194122</v>
      </c>
      <c r="F12" s="16">
        <f t="shared" si="1"/>
        <v>0.814777803686479</v>
      </c>
      <c r="G12" s="17">
        <f t="shared" si="2"/>
        <v>1883.0239930351922</v>
      </c>
      <c r="H12" s="17">
        <f t="shared" si="7"/>
        <v>-1010.13257993299</v>
      </c>
      <c r="I12" s="17">
        <f t="shared" si="3"/>
        <v>872.8914131022023</v>
      </c>
      <c r="J12" s="15">
        <f t="shared" si="4"/>
        <v>353669566.3718698</v>
      </c>
      <c r="K12" s="18">
        <f t="shared" si="5"/>
        <v>163946465.20885563</v>
      </c>
      <c r="L12" s="41">
        <f>'jan-nov'!K12</f>
        <v>162342371.28435543</v>
      </c>
      <c r="M12" s="41">
        <f t="shared" si="6"/>
        <v>1604093.9245001972</v>
      </c>
      <c r="O12" s="54"/>
      <c r="P12" s="51"/>
    </row>
    <row r="13" spans="1:16" ht="15">
      <c r="A13" s="12">
        <v>6</v>
      </c>
      <c r="B13" s="19" t="s">
        <v>76</v>
      </c>
      <c r="C13" s="14">
        <v>1434548</v>
      </c>
      <c r="D13" s="14">
        <v>272228</v>
      </c>
      <c r="E13" s="15">
        <f t="shared" si="0"/>
        <v>5269.656317498568</v>
      </c>
      <c r="F13" s="16">
        <f t="shared" si="1"/>
        <v>0.9702424021984581</v>
      </c>
      <c r="G13" s="17">
        <f t="shared" si="2"/>
        <v>1123.0896697611915</v>
      </c>
      <c r="H13" s="17">
        <f t="shared" si="7"/>
        <v>-1010.13257993299</v>
      </c>
      <c r="I13" s="17">
        <f t="shared" si="3"/>
        <v>112.95708982820156</v>
      </c>
      <c r="J13" s="15">
        <f t="shared" si="4"/>
        <v>305736454.61974967</v>
      </c>
      <c r="K13" s="18">
        <f t="shared" si="5"/>
        <v>30750082.649751656</v>
      </c>
      <c r="L13" s="41">
        <f>'jan-nov'!K13</f>
        <v>30816798.60716396</v>
      </c>
      <c r="M13" s="41">
        <f t="shared" si="6"/>
        <v>-66715.9574123025</v>
      </c>
      <c r="O13" s="54"/>
      <c r="P13" s="51"/>
    </row>
    <row r="14" spans="1:16" ht="15">
      <c r="A14" s="12">
        <v>7</v>
      </c>
      <c r="B14" s="19" t="s">
        <v>77</v>
      </c>
      <c r="C14" s="14">
        <v>1172912</v>
      </c>
      <c r="D14" s="14">
        <v>240860</v>
      </c>
      <c r="E14" s="15">
        <f t="shared" si="0"/>
        <v>4869.683633646101</v>
      </c>
      <c r="F14" s="16">
        <f t="shared" si="1"/>
        <v>0.8965999416254329</v>
      </c>
      <c r="G14" s="17">
        <f t="shared" si="2"/>
        <v>1483.0650852284114</v>
      </c>
      <c r="H14" s="17">
        <f t="shared" si="7"/>
        <v>-1010.13257993299</v>
      </c>
      <c r="I14" s="17">
        <f t="shared" si="3"/>
        <v>472.9325052954214</v>
      </c>
      <c r="J14" s="15">
        <f t="shared" si="4"/>
        <v>357211056.4281152</v>
      </c>
      <c r="K14" s="18">
        <f t="shared" si="5"/>
        <v>113910523.2254552</v>
      </c>
      <c r="L14" s="41">
        <f>'jan-nov'!K14</f>
        <v>112123286.71893221</v>
      </c>
      <c r="M14" s="41">
        <f t="shared" si="6"/>
        <v>1787236.5065229833</v>
      </c>
      <c r="O14" s="54"/>
      <c r="P14" s="51"/>
    </row>
    <row r="15" spans="1:16" ht="15">
      <c r="A15" s="12">
        <v>8</v>
      </c>
      <c r="B15" s="19" t="s">
        <v>78</v>
      </c>
      <c r="C15" s="14">
        <v>816353</v>
      </c>
      <c r="D15" s="14">
        <v>171469</v>
      </c>
      <c r="E15" s="15">
        <f t="shared" si="0"/>
        <v>4760.936379170579</v>
      </c>
      <c r="F15" s="16">
        <f t="shared" si="1"/>
        <v>0.8765775357876073</v>
      </c>
      <c r="G15" s="17">
        <f t="shared" si="2"/>
        <v>1580.9376142563813</v>
      </c>
      <c r="H15" s="17">
        <f t="shared" si="7"/>
        <v>-1010.13257993299</v>
      </c>
      <c r="I15" s="17">
        <f t="shared" si="3"/>
        <v>570.8050343233913</v>
      </c>
      <c r="J15" s="15">
        <f t="shared" si="4"/>
        <v>271081791.77892745</v>
      </c>
      <c r="K15" s="18">
        <f t="shared" si="5"/>
        <v>97875368.43039759</v>
      </c>
      <c r="L15" s="41">
        <f>'jan-nov'!K15</f>
        <v>96194393.61333807</v>
      </c>
      <c r="M15" s="41">
        <f t="shared" si="6"/>
        <v>1680974.817059517</v>
      </c>
      <c r="O15" s="54"/>
      <c r="P15" s="51"/>
    </row>
    <row r="16" spans="1:16" ht="15">
      <c r="A16" s="12">
        <v>9</v>
      </c>
      <c r="B16" s="19" t="s">
        <v>79</v>
      </c>
      <c r="C16" s="14">
        <v>541881</v>
      </c>
      <c r="D16" s="14">
        <v>113747</v>
      </c>
      <c r="E16" s="15">
        <f t="shared" si="0"/>
        <v>4763.914652694137</v>
      </c>
      <c r="F16" s="16">
        <f t="shared" si="1"/>
        <v>0.8771258917113713</v>
      </c>
      <c r="G16" s="17">
        <f t="shared" si="2"/>
        <v>1578.2571680851793</v>
      </c>
      <c r="H16" s="17">
        <f t="shared" si="7"/>
        <v>-1010.13257993299</v>
      </c>
      <c r="I16" s="17">
        <f t="shared" si="3"/>
        <v>568.1245881521893</v>
      </c>
      <c r="J16" s="15">
        <f t="shared" si="4"/>
        <v>179522018.09818488</v>
      </c>
      <c r="K16" s="18">
        <f t="shared" si="5"/>
        <v>64622467.52854708</v>
      </c>
      <c r="L16" s="41">
        <f>'jan-nov'!K16</f>
        <v>69653974.54254912</v>
      </c>
      <c r="M16" s="41">
        <f t="shared" si="6"/>
        <v>-5031507.01400204</v>
      </c>
      <c r="O16" s="54"/>
      <c r="P16" s="51"/>
    </row>
    <row r="17" spans="1:16" ht="15">
      <c r="A17" s="12">
        <v>10</v>
      </c>
      <c r="B17" s="19" t="s">
        <v>80</v>
      </c>
      <c r="C17" s="14">
        <v>862823</v>
      </c>
      <c r="D17" s="14">
        <v>178478</v>
      </c>
      <c r="E17" s="15">
        <f t="shared" si="0"/>
        <v>4834.33812570737</v>
      </c>
      <c r="F17" s="16">
        <f t="shared" si="1"/>
        <v>0.8900921717704002</v>
      </c>
      <c r="G17" s="17">
        <f t="shared" si="2"/>
        <v>1514.8760423732697</v>
      </c>
      <c r="H17" s="17">
        <f t="shared" si="7"/>
        <v>-1010.13257993299</v>
      </c>
      <c r="I17" s="17">
        <f t="shared" si="3"/>
        <v>504.7434624402797</v>
      </c>
      <c r="J17" s="15">
        <f t="shared" si="4"/>
        <v>270372046.29069644</v>
      </c>
      <c r="K17" s="18">
        <f t="shared" si="5"/>
        <v>90085603.68941624</v>
      </c>
      <c r="L17" s="41">
        <f>'jan-nov'!K17</f>
        <v>89166274.32376309</v>
      </c>
      <c r="M17" s="41">
        <f t="shared" si="6"/>
        <v>919329.3656531572</v>
      </c>
      <c r="O17" s="54"/>
      <c r="P17" s="51"/>
    </row>
    <row r="18" spans="1:16" ht="15">
      <c r="A18" s="12">
        <v>11</v>
      </c>
      <c r="B18" s="19" t="s">
        <v>81</v>
      </c>
      <c r="C18" s="14">
        <v>2967934</v>
      </c>
      <c r="D18" s="14">
        <v>459625</v>
      </c>
      <c r="E18" s="15">
        <f t="shared" si="0"/>
        <v>6457.294533587164</v>
      </c>
      <c r="F18" s="16">
        <f t="shared" si="1"/>
        <v>1.1889088362681983</v>
      </c>
      <c r="G18" s="17">
        <f t="shared" si="2"/>
        <v>54.21527528145507</v>
      </c>
      <c r="H18" s="17">
        <f t="shared" si="7"/>
        <v>-1010.13257993299</v>
      </c>
      <c r="I18" s="17">
        <f t="shared" si="3"/>
        <v>-955.9173046515349</v>
      </c>
      <c r="J18" s="15">
        <f t="shared" si="4"/>
        <v>24918695.901238788</v>
      </c>
      <c r="K18" s="18">
        <f t="shared" si="5"/>
        <v>-439363491.15046173</v>
      </c>
      <c r="L18" s="41">
        <f>'jan-nov'!K18</f>
        <v>-433808642.0132475</v>
      </c>
      <c r="M18" s="41">
        <f t="shared" si="6"/>
        <v>-5554849.137214243</v>
      </c>
      <c r="O18" s="54"/>
      <c r="P18" s="51"/>
    </row>
    <row r="19" spans="1:16" ht="15">
      <c r="A19" s="12">
        <v>12</v>
      </c>
      <c r="B19" s="19" t="s">
        <v>82</v>
      </c>
      <c r="C19" s="14">
        <v>2825909</v>
      </c>
      <c r="D19" s="14">
        <v>505246</v>
      </c>
      <c r="E19" s="15">
        <f t="shared" si="0"/>
        <v>5593.134829370248</v>
      </c>
      <c r="F19" s="16">
        <f t="shared" si="1"/>
        <v>1.0298008533588827</v>
      </c>
      <c r="G19" s="17">
        <f t="shared" si="2"/>
        <v>831.9590090766795</v>
      </c>
      <c r="H19" s="17">
        <f t="shared" si="7"/>
        <v>-1010.13257993299</v>
      </c>
      <c r="I19" s="17">
        <f t="shared" si="3"/>
        <v>-178.17357085631045</v>
      </c>
      <c r="J19" s="15">
        <f t="shared" si="4"/>
        <v>420343961.499956</v>
      </c>
      <c r="K19" s="18">
        <f t="shared" si="5"/>
        <v>-90021483.98086743</v>
      </c>
      <c r="L19" s="41">
        <f>'jan-nov'!K19</f>
        <v>-90385017.64596176</v>
      </c>
      <c r="M19" s="41">
        <f t="shared" si="6"/>
        <v>363533.6650943309</v>
      </c>
      <c r="O19" s="54"/>
      <c r="P19" s="51"/>
    </row>
    <row r="20" spans="1:16" ht="15">
      <c r="A20" s="12">
        <v>14</v>
      </c>
      <c r="B20" s="19" t="s">
        <v>83</v>
      </c>
      <c r="C20" s="14">
        <v>546978</v>
      </c>
      <c r="D20" s="14">
        <v>108965</v>
      </c>
      <c r="E20" s="15">
        <f t="shared" si="0"/>
        <v>5019.758638094801</v>
      </c>
      <c r="F20" s="16">
        <f t="shared" si="1"/>
        <v>0.9242315600941245</v>
      </c>
      <c r="G20" s="17">
        <f>IF(E20&lt;E$28*1.2,(E$28*1.2-E20)*0.9,0)</f>
        <v>1347.9975812245812</v>
      </c>
      <c r="H20" s="17">
        <f t="shared" si="7"/>
        <v>-1010.13257993299</v>
      </c>
      <c r="I20" s="17">
        <f t="shared" si="3"/>
        <v>337.86500129159117</v>
      </c>
      <c r="J20" s="15">
        <f t="shared" si="4"/>
        <v>146884556.4381365</v>
      </c>
      <c r="K20" s="18">
        <f t="shared" si="5"/>
        <v>36815459.865738235</v>
      </c>
      <c r="L20" s="41">
        <f>'jan-nov'!K20</f>
        <v>36321351.30710139</v>
      </c>
      <c r="M20" s="41">
        <f t="shared" si="6"/>
        <v>494108.55863684416</v>
      </c>
      <c r="O20" s="54"/>
      <c r="P20" s="51"/>
    </row>
    <row r="21" spans="1:16" ht="15">
      <c r="A21" s="12">
        <v>15</v>
      </c>
      <c r="B21" s="19" t="s">
        <v>84</v>
      </c>
      <c r="C21" s="14">
        <v>1321353</v>
      </c>
      <c r="D21" s="14">
        <v>261530</v>
      </c>
      <c r="E21" s="15">
        <f t="shared" si="0"/>
        <v>5052.395518678545</v>
      </c>
      <c r="F21" s="16">
        <f t="shared" si="1"/>
        <v>0.9302406209341428</v>
      </c>
      <c r="G21" s="17">
        <f t="shared" si="2"/>
        <v>1318.6243886992117</v>
      </c>
      <c r="H21" s="17">
        <f t="shared" si="7"/>
        <v>-1010.13257993299</v>
      </c>
      <c r="I21" s="17">
        <f t="shared" si="3"/>
        <v>308.49180876622177</v>
      </c>
      <c r="J21" s="15">
        <f t="shared" si="4"/>
        <v>344859836.37650484</v>
      </c>
      <c r="K21" s="18">
        <f t="shared" si="5"/>
        <v>80679862.74662998</v>
      </c>
      <c r="L21" s="41">
        <f>'jan-nov'!K21</f>
        <v>78839247.88093649</v>
      </c>
      <c r="M21" s="41">
        <f t="shared" si="6"/>
        <v>1840614.8656934947</v>
      </c>
      <c r="O21" s="54"/>
      <c r="P21" s="51"/>
    </row>
    <row r="22" spans="1:16" ht="15">
      <c r="A22" s="12">
        <v>16</v>
      </c>
      <c r="B22" s="19" t="s">
        <v>85</v>
      </c>
      <c r="C22" s="14">
        <v>1547414</v>
      </c>
      <c r="D22" s="14">
        <v>306197</v>
      </c>
      <c r="E22" s="15">
        <f t="shared" si="0"/>
        <v>5053.654999885694</v>
      </c>
      <c r="F22" s="16">
        <f t="shared" si="1"/>
        <v>0.9304725150081247</v>
      </c>
      <c r="G22" s="17">
        <f t="shared" si="2"/>
        <v>1317.4908556127773</v>
      </c>
      <c r="H22" s="17">
        <f t="shared" si="7"/>
        <v>-1010.13257993299</v>
      </c>
      <c r="I22" s="17">
        <f t="shared" si="3"/>
        <v>307.3582756797873</v>
      </c>
      <c r="J22" s="15">
        <f t="shared" si="4"/>
        <v>403411747.5160656</v>
      </c>
      <c r="K22" s="18">
        <f t="shared" si="5"/>
        <v>94112181.93832384</v>
      </c>
      <c r="L22" s="41">
        <f>'jan-nov'!K22</f>
        <v>91297243.27151416</v>
      </c>
      <c r="M22" s="41">
        <f t="shared" si="6"/>
        <v>2814938.666809678</v>
      </c>
      <c r="O22" s="54"/>
      <c r="P22" s="51"/>
    </row>
    <row r="23" spans="1:16" ht="15">
      <c r="A23" s="12">
        <v>17</v>
      </c>
      <c r="B23" s="19" t="s">
        <v>86</v>
      </c>
      <c r="C23" s="14">
        <v>577617</v>
      </c>
      <c r="D23" s="14">
        <v>135142</v>
      </c>
      <c r="E23" s="15">
        <f t="shared" si="0"/>
        <v>4274.148673247399</v>
      </c>
      <c r="F23" s="16">
        <f t="shared" si="1"/>
        <v>0.7869508040428361</v>
      </c>
      <c r="G23" s="17">
        <f t="shared" si="2"/>
        <v>2019.0465495872436</v>
      </c>
      <c r="H23" s="17">
        <f t="shared" si="7"/>
        <v>-1010.13257993299</v>
      </c>
      <c r="I23" s="17">
        <f t="shared" si="3"/>
        <v>1008.9139696542536</v>
      </c>
      <c r="J23" s="15">
        <f t="shared" si="4"/>
        <v>272857988.80431926</v>
      </c>
      <c r="K23" s="18">
        <f t="shared" si="5"/>
        <v>136346651.68701515</v>
      </c>
      <c r="L23" s="41">
        <f>'jan-nov'!K23</f>
        <v>133815952.79901163</v>
      </c>
      <c r="M23" s="41">
        <f t="shared" si="6"/>
        <v>2530698.888003513</v>
      </c>
      <c r="O23" s="54"/>
      <c r="P23" s="51"/>
    </row>
    <row r="24" spans="1:16" ht="15">
      <c r="A24" s="12">
        <v>18</v>
      </c>
      <c r="B24" s="19" t="s">
        <v>87</v>
      </c>
      <c r="C24" s="14">
        <v>1117578</v>
      </c>
      <c r="D24" s="14">
        <v>240877</v>
      </c>
      <c r="E24" s="15">
        <f t="shared" si="0"/>
        <v>4639.62105140798</v>
      </c>
      <c r="F24" s="16">
        <f t="shared" si="1"/>
        <v>0.8542411123208583</v>
      </c>
      <c r="G24" s="17">
        <f t="shared" si="2"/>
        <v>1690.1214092427201</v>
      </c>
      <c r="H24" s="17">
        <f t="shared" si="7"/>
        <v>-1010.13257993299</v>
      </c>
      <c r="I24" s="17">
        <f t="shared" si="3"/>
        <v>679.9888293097301</v>
      </c>
      <c r="J24" s="15">
        <f t="shared" si="4"/>
        <v>407111374.6941587</v>
      </c>
      <c r="K24" s="18">
        <f t="shared" si="5"/>
        <v>163793669.23763987</v>
      </c>
      <c r="L24" s="41">
        <f>'jan-nov'!K24</f>
        <v>160159081.0508024</v>
      </c>
      <c r="M24" s="41">
        <f t="shared" si="6"/>
        <v>3634588.1868374646</v>
      </c>
      <c r="O24" s="54"/>
      <c r="P24" s="51"/>
    </row>
    <row r="25" spans="1:16" ht="15">
      <c r="A25" s="12">
        <v>19</v>
      </c>
      <c r="B25" s="19" t="s">
        <v>88</v>
      </c>
      <c r="C25" s="14">
        <v>771520</v>
      </c>
      <c r="D25" s="14">
        <v>162050</v>
      </c>
      <c r="E25" s="15">
        <f t="shared" si="0"/>
        <v>4760.999691453255</v>
      </c>
      <c r="F25" s="16">
        <f t="shared" si="1"/>
        <v>0.8765891927643684</v>
      </c>
      <c r="G25" s="17">
        <f t="shared" si="2"/>
        <v>1580.880633201973</v>
      </c>
      <c r="H25" s="17">
        <f t="shared" si="7"/>
        <v>-1010.13257993299</v>
      </c>
      <c r="I25" s="17">
        <f t="shared" si="3"/>
        <v>570.7480532689831</v>
      </c>
      <c r="J25" s="15">
        <f t="shared" si="4"/>
        <v>256181706.61037973</v>
      </c>
      <c r="K25" s="18">
        <f t="shared" si="5"/>
        <v>92489722.0322387</v>
      </c>
      <c r="L25" s="41">
        <f>'jan-nov'!K25</f>
        <v>90103710.56133431</v>
      </c>
      <c r="M25" s="41">
        <f t="shared" si="6"/>
        <v>2386011.470904395</v>
      </c>
      <c r="O25" s="54"/>
      <c r="P25" s="51"/>
    </row>
    <row r="26" spans="1:16" ht="15">
      <c r="A26" s="12">
        <v>20</v>
      </c>
      <c r="B26" s="19" t="s">
        <v>89</v>
      </c>
      <c r="C26" s="14">
        <v>343746</v>
      </c>
      <c r="D26" s="14">
        <v>75207</v>
      </c>
      <c r="E26" s="15">
        <f t="shared" si="0"/>
        <v>4570.664964697435</v>
      </c>
      <c r="F26" s="16">
        <f>E26/E$28</f>
        <v>0.841545005556916</v>
      </c>
      <c r="G26" s="17">
        <f t="shared" si="2"/>
        <v>1752.1818872822112</v>
      </c>
      <c r="H26" s="17">
        <f t="shared" si="7"/>
        <v>-1010.13257993299</v>
      </c>
      <c r="I26" s="17">
        <f t="shared" si="3"/>
        <v>742.0493073492212</v>
      </c>
      <c r="J26" s="15">
        <f t="shared" si="4"/>
        <v>131776343.19683325</v>
      </c>
      <c r="K26" s="18">
        <f t="shared" si="5"/>
        <v>55807302.25781288</v>
      </c>
      <c r="L26" s="41">
        <f>'jan-nov'!K26</f>
        <v>55768800.99713834</v>
      </c>
      <c r="M26" s="41">
        <f t="shared" si="6"/>
        <v>38501.26067454368</v>
      </c>
      <c r="O26" s="54"/>
      <c r="P26" s="51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17</v>
      </c>
      <c r="B28" s="26"/>
      <c r="C28" s="27">
        <f>SUM(C8:C27)</f>
        <v>27748704</v>
      </c>
      <c r="D28" s="28">
        <f>SUM(D8:D27)</f>
        <v>5109056</v>
      </c>
      <c r="E28" s="29">
        <f>C28*1000/D28</f>
        <v>5431.278106953613</v>
      </c>
      <c r="F28" s="30">
        <f>E28/E$28</f>
        <v>1</v>
      </c>
      <c r="G28" s="31"/>
      <c r="H28" s="31"/>
      <c r="I28" s="31"/>
      <c r="J28" s="32">
        <f>SUM(J8:J27)</f>
        <v>5160823918.302122</v>
      </c>
      <c r="K28" s="32">
        <f>SUM(K8:K27)</f>
        <v>-1.691281795501709E-06</v>
      </c>
      <c r="L28" s="32">
        <f>jan!K28</f>
        <v>1.6205012798309326E-07</v>
      </c>
      <c r="M28" s="32">
        <f t="shared" si="6"/>
        <v>-1.8533319234848022E-06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18</v>
      </c>
      <c r="B30" s="34"/>
      <c r="C30" s="35"/>
      <c r="D30" s="36">
        <f>J28</f>
        <v>5160823918.302122</v>
      </c>
      <c r="E30" s="36" t="s">
        <v>19</v>
      </c>
      <c r="F30" s="37">
        <f>D28</f>
        <v>5109056</v>
      </c>
      <c r="G30" s="38" t="s">
        <v>20</v>
      </c>
      <c r="H30" s="34">
        <f>-J28/D28</f>
        <v>-1010.13257993299</v>
      </c>
      <c r="I30" s="39" t="s">
        <v>21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9.140625" style="3" bestFit="1" customWidth="1"/>
    <col min="4" max="4" width="10.8515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1" width="11.8515625" style="3" customWidth="1"/>
    <col min="12" max="252" width="11.421875" style="3" customWidth="1"/>
    <col min="253" max="253" width="3.421875" style="3" customWidth="1"/>
    <col min="254" max="16384" width="20.140625" style="3" customWidth="1"/>
  </cols>
  <sheetData>
    <row r="1" spans="1:11" ht="26.25" customHeight="1">
      <c r="A1" s="1"/>
      <c r="B1" s="2"/>
      <c r="C1" s="56" t="s">
        <v>70</v>
      </c>
      <c r="D1" s="57"/>
      <c r="E1" s="57"/>
      <c r="F1" s="57"/>
      <c r="G1" s="57"/>
      <c r="H1" s="57"/>
      <c r="I1" s="57"/>
      <c r="J1" s="57"/>
      <c r="K1" s="58"/>
    </row>
    <row r="2" spans="1:11" ht="12.75">
      <c r="A2" s="59" t="s">
        <v>0</v>
      </c>
      <c r="B2" s="59" t="s">
        <v>1</v>
      </c>
      <c r="C2" s="4" t="s">
        <v>2</v>
      </c>
      <c r="D2" s="4" t="s">
        <v>3</v>
      </c>
      <c r="E2" s="62" t="s">
        <v>50</v>
      </c>
      <c r="F2" s="63"/>
      <c r="G2" s="62" t="s">
        <v>4</v>
      </c>
      <c r="H2" s="64"/>
      <c r="I2" s="63"/>
      <c r="J2" s="62" t="s">
        <v>5</v>
      </c>
      <c r="K2" s="63"/>
    </row>
    <row r="3" spans="1:11" ht="12.7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</row>
    <row r="4" spans="1:11" ht="12.7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</row>
    <row r="5" spans="1:11" ht="12.75">
      <c r="A5" s="61"/>
      <c r="B5" s="61"/>
      <c r="C5" s="6"/>
      <c r="D5" s="6"/>
      <c r="E5" s="7"/>
      <c r="F5" s="7" t="s">
        <v>15</v>
      </c>
      <c r="G5" s="6"/>
      <c r="H5" s="6"/>
      <c r="I5" s="7" t="s">
        <v>16</v>
      </c>
      <c r="J5" s="7" t="s">
        <v>16</v>
      </c>
      <c r="K5" s="7" t="s">
        <v>16</v>
      </c>
    </row>
    <row r="6" spans="1:11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2">
        <v>1</v>
      </c>
      <c r="B8" s="13" t="s">
        <v>71</v>
      </c>
      <c r="C8" s="14">
        <v>156171</v>
      </c>
      <c r="D8" s="14">
        <v>284962</v>
      </c>
      <c r="E8" s="15">
        <f>C8*1000/D8</f>
        <v>548.0414932517318</v>
      </c>
      <c r="F8" s="16">
        <f>E8/E$28</f>
        <v>0.8235883360443518</v>
      </c>
      <c r="G8" s="17">
        <f>IF(E8&lt;E$28*1.2,(E$28*1.2-E8)*0.9,0)</f>
        <v>225.4285074557711</v>
      </c>
      <c r="H8" s="17">
        <f>H30</f>
        <v>-120.09386625130216</v>
      </c>
      <c r="I8" s="17">
        <f>G8+H8</f>
        <v>105.33464120446894</v>
      </c>
      <c r="J8" s="15">
        <f>(G8*D8)</f>
        <v>64238558.341611445</v>
      </c>
      <c r="K8" s="18">
        <f>I8*D8</f>
        <v>30016370.026907876</v>
      </c>
    </row>
    <row r="9" spans="1:11" ht="12.75">
      <c r="A9" s="12">
        <v>2</v>
      </c>
      <c r="B9" s="13" t="s">
        <v>72</v>
      </c>
      <c r="C9" s="14">
        <v>427777</v>
      </c>
      <c r="D9" s="14">
        <v>575757</v>
      </c>
      <c r="E9" s="15">
        <f aca="true" t="shared" si="0" ref="E9:E26">C9*1000/D9</f>
        <v>742.9818482450062</v>
      </c>
      <c r="F9" s="16">
        <f aca="true" t="shared" si="1" ref="F9:F25">E9/E$28</f>
        <v>1.116541706498476</v>
      </c>
      <c r="G9" s="17">
        <f aca="true" t="shared" si="2" ref="G9:G26">IF(E9&lt;E$28*1.2,(E$28*1.2-E9)*0.9,0)</f>
        <v>49.98218796182419</v>
      </c>
      <c r="H9" s="17">
        <f>H8</f>
        <v>-120.09386625130216</v>
      </c>
      <c r="I9" s="17">
        <f aca="true" t="shared" si="3" ref="I9:I26">G9+H9</f>
        <v>-70.11167828947796</v>
      </c>
      <c r="J9" s="15">
        <f aca="true" t="shared" si="4" ref="J9:J26">(G9*D9)</f>
        <v>28777594.59433601</v>
      </c>
      <c r="K9" s="18">
        <f aca="true" t="shared" si="5" ref="K9:K26">I9*D9</f>
        <v>-40367289.55691496</v>
      </c>
    </row>
    <row r="10" spans="1:11" ht="12.75">
      <c r="A10" s="12">
        <v>3</v>
      </c>
      <c r="B10" s="19" t="s">
        <v>73</v>
      </c>
      <c r="C10" s="14">
        <v>508425</v>
      </c>
      <c r="D10" s="14">
        <v>634463</v>
      </c>
      <c r="E10" s="15">
        <f t="shared" si="0"/>
        <v>801.3469658593173</v>
      </c>
      <c r="F10" s="16">
        <f t="shared" si="1"/>
        <v>1.2042519085377292</v>
      </c>
      <c r="G10" s="17">
        <f t="shared" si="2"/>
        <v>0</v>
      </c>
      <c r="H10" s="17">
        <f aca="true" t="shared" si="6" ref="H10:H26">H9</f>
        <v>-120.09386625130216</v>
      </c>
      <c r="I10" s="17">
        <f t="shared" si="3"/>
        <v>-120.09386625130216</v>
      </c>
      <c r="J10" s="15">
        <f t="shared" si="4"/>
        <v>0</v>
      </c>
      <c r="K10" s="18">
        <f t="shared" si="5"/>
        <v>-76195114.66339992</v>
      </c>
    </row>
    <row r="11" spans="1:11" ht="12.75">
      <c r="A11" s="12">
        <v>4</v>
      </c>
      <c r="B11" s="19" t="s">
        <v>74</v>
      </c>
      <c r="C11" s="14">
        <v>102796</v>
      </c>
      <c r="D11" s="14">
        <v>194433</v>
      </c>
      <c r="E11" s="15">
        <f t="shared" si="0"/>
        <v>528.6962604084698</v>
      </c>
      <c r="F11" s="16">
        <f t="shared" si="1"/>
        <v>0.7945166173442962</v>
      </c>
      <c r="G11" s="17">
        <f t="shared" si="2"/>
        <v>242.83921701470692</v>
      </c>
      <c r="H11" s="17">
        <f t="shared" si="6"/>
        <v>-120.09386625130216</v>
      </c>
      <c r="I11" s="17">
        <f t="shared" si="3"/>
        <v>122.74535076340476</v>
      </c>
      <c r="J11" s="15">
        <f t="shared" si="4"/>
        <v>47215957.48182051</v>
      </c>
      <c r="K11" s="18">
        <f t="shared" si="5"/>
        <v>23865746.784981076</v>
      </c>
    </row>
    <row r="12" spans="1:11" ht="12.75">
      <c r="A12" s="12">
        <v>5</v>
      </c>
      <c r="B12" s="19" t="s">
        <v>75</v>
      </c>
      <c r="C12" s="14">
        <v>101165</v>
      </c>
      <c r="D12" s="14">
        <v>187820</v>
      </c>
      <c r="E12" s="15">
        <f t="shared" si="0"/>
        <v>538.6274092215951</v>
      </c>
      <c r="F12" s="16">
        <f t="shared" si="1"/>
        <v>0.809440995200215</v>
      </c>
      <c r="G12" s="17">
        <f t="shared" si="2"/>
        <v>233.9011830828941</v>
      </c>
      <c r="H12" s="17">
        <f t="shared" si="6"/>
        <v>-120.09386625130216</v>
      </c>
      <c r="I12" s="17">
        <f t="shared" si="3"/>
        <v>113.80731683159195</v>
      </c>
      <c r="J12" s="15">
        <f t="shared" si="4"/>
        <v>43931320.20662917</v>
      </c>
      <c r="K12" s="18">
        <f t="shared" si="5"/>
        <v>21375290.2473096</v>
      </c>
    </row>
    <row r="13" spans="1:11" ht="12.75">
      <c r="A13" s="12">
        <v>6</v>
      </c>
      <c r="B13" s="19" t="s">
        <v>76</v>
      </c>
      <c r="C13" s="14">
        <v>173605</v>
      </c>
      <c r="D13" s="14">
        <v>272228</v>
      </c>
      <c r="E13" s="15">
        <f t="shared" si="0"/>
        <v>637.7191177983161</v>
      </c>
      <c r="F13" s="16">
        <f t="shared" si="1"/>
        <v>0.958354492421505</v>
      </c>
      <c r="G13" s="17">
        <f t="shared" si="2"/>
        <v>144.71864536384524</v>
      </c>
      <c r="H13" s="17">
        <f t="shared" si="6"/>
        <v>-120.09386625130216</v>
      </c>
      <c r="I13" s="17">
        <f t="shared" si="3"/>
        <v>24.62477911254308</v>
      </c>
      <c r="J13" s="15">
        <f t="shared" si="4"/>
        <v>39396467.39010886</v>
      </c>
      <c r="K13" s="18">
        <f t="shared" si="5"/>
        <v>6703554.368249378</v>
      </c>
    </row>
    <row r="14" spans="1:11" ht="12.75">
      <c r="A14" s="12">
        <v>7</v>
      </c>
      <c r="B14" s="19" t="s">
        <v>77</v>
      </c>
      <c r="C14" s="14">
        <v>142147</v>
      </c>
      <c r="D14" s="14">
        <v>240860</v>
      </c>
      <c r="E14" s="15">
        <f t="shared" si="0"/>
        <v>590.1644108610811</v>
      </c>
      <c r="F14" s="16">
        <f t="shared" si="1"/>
        <v>0.8868900094584892</v>
      </c>
      <c r="G14" s="17">
        <f t="shared" si="2"/>
        <v>187.5178816073567</v>
      </c>
      <c r="H14" s="17">
        <f t="shared" si="6"/>
        <v>-120.09386625130216</v>
      </c>
      <c r="I14" s="17">
        <f t="shared" si="3"/>
        <v>67.42401535605455</v>
      </c>
      <c r="J14" s="15">
        <f t="shared" si="4"/>
        <v>45165556.96394794</v>
      </c>
      <c r="K14" s="18">
        <f t="shared" si="5"/>
        <v>16239748.3386593</v>
      </c>
    </row>
    <row r="15" spans="1:11" ht="12.75">
      <c r="A15" s="12">
        <v>8</v>
      </c>
      <c r="B15" s="19" t="s">
        <v>78</v>
      </c>
      <c r="C15" s="14">
        <v>99137</v>
      </c>
      <c r="D15" s="14">
        <v>171469</v>
      </c>
      <c r="E15" s="15">
        <f t="shared" si="0"/>
        <v>578.1628166024179</v>
      </c>
      <c r="F15" s="16">
        <f t="shared" si="1"/>
        <v>0.8688541979969806</v>
      </c>
      <c r="G15" s="17">
        <f t="shared" si="2"/>
        <v>198.3193164401536</v>
      </c>
      <c r="H15" s="17">
        <f t="shared" si="6"/>
        <v>-120.09386625130216</v>
      </c>
      <c r="I15" s="17">
        <f t="shared" si="3"/>
        <v>78.22545018885145</v>
      </c>
      <c r="J15" s="15">
        <f t="shared" si="4"/>
        <v>34005614.8706767</v>
      </c>
      <c r="K15" s="18">
        <f t="shared" si="5"/>
        <v>13413239.71843217</v>
      </c>
    </row>
    <row r="16" spans="1:11" ht="12.75">
      <c r="A16" s="12">
        <v>9</v>
      </c>
      <c r="B16" s="19" t="s">
        <v>79</v>
      </c>
      <c r="C16" s="14">
        <v>64616</v>
      </c>
      <c r="D16" s="14">
        <v>113747</v>
      </c>
      <c r="E16" s="15">
        <f t="shared" si="0"/>
        <v>568.0677292587936</v>
      </c>
      <c r="F16" s="16">
        <f t="shared" si="1"/>
        <v>0.8536834558361512</v>
      </c>
      <c r="G16" s="17">
        <f t="shared" si="2"/>
        <v>207.40489504941547</v>
      </c>
      <c r="H16" s="17">
        <f t="shared" si="6"/>
        <v>-120.09386625130216</v>
      </c>
      <c r="I16" s="17">
        <f t="shared" si="3"/>
        <v>87.31102879811331</v>
      </c>
      <c r="J16" s="15">
        <f t="shared" si="4"/>
        <v>23591684.59718586</v>
      </c>
      <c r="K16" s="18">
        <f t="shared" si="5"/>
        <v>9931367.592698995</v>
      </c>
    </row>
    <row r="17" spans="1:11" ht="12.75">
      <c r="A17" s="12">
        <v>10</v>
      </c>
      <c r="B17" s="19" t="s">
        <v>80</v>
      </c>
      <c r="C17" s="14">
        <v>106042</v>
      </c>
      <c r="D17" s="14">
        <v>178478</v>
      </c>
      <c r="E17" s="15">
        <f t="shared" si="0"/>
        <v>594.146057217136</v>
      </c>
      <c r="F17" s="16">
        <f t="shared" si="1"/>
        <v>0.892873566429045</v>
      </c>
      <c r="G17" s="17">
        <f t="shared" si="2"/>
        <v>183.93439988690736</v>
      </c>
      <c r="H17" s="17">
        <f t="shared" si="6"/>
        <v>-120.09386625130216</v>
      </c>
      <c r="I17" s="17">
        <f t="shared" si="3"/>
        <v>63.8405336356052</v>
      </c>
      <c r="J17" s="15">
        <f t="shared" si="4"/>
        <v>32828243.82301545</v>
      </c>
      <c r="K17" s="18">
        <f t="shared" si="5"/>
        <v>11394130.762215544</v>
      </c>
    </row>
    <row r="18" spans="1:11" ht="12.75">
      <c r="A18" s="12">
        <v>11</v>
      </c>
      <c r="B18" s="19" t="s">
        <v>81</v>
      </c>
      <c r="C18" s="14">
        <v>365019</v>
      </c>
      <c r="D18" s="14">
        <v>459625</v>
      </c>
      <c r="E18" s="15">
        <f t="shared" si="0"/>
        <v>794.1669839543106</v>
      </c>
      <c r="F18" s="16">
        <f t="shared" si="1"/>
        <v>1.1934619420428805</v>
      </c>
      <c r="G18" s="17">
        <f>IF(E18&lt;E$28*1.2,(E$28*1.2-E18)*0.9,0)</f>
        <v>3.91556582345022</v>
      </c>
      <c r="H18" s="17">
        <f t="shared" si="6"/>
        <v>-120.09386625130216</v>
      </c>
      <c r="I18" s="17">
        <f t="shared" si="3"/>
        <v>-116.17830042785194</v>
      </c>
      <c r="J18" s="15">
        <f>(G18*D18)</f>
        <v>1799691.9416033074</v>
      </c>
      <c r="K18" s="18">
        <f t="shared" si="5"/>
        <v>-53398451.33415145</v>
      </c>
    </row>
    <row r="19" spans="1:11" ht="12.75">
      <c r="A19" s="12">
        <v>12</v>
      </c>
      <c r="B19" s="19" t="s">
        <v>82</v>
      </c>
      <c r="C19" s="14">
        <v>354386</v>
      </c>
      <c r="D19" s="14">
        <v>505246</v>
      </c>
      <c r="E19" s="15">
        <f t="shared" si="0"/>
        <v>701.4127771422238</v>
      </c>
      <c r="F19" s="16">
        <f t="shared" si="1"/>
        <v>1.0540723451052059</v>
      </c>
      <c r="G19" s="17">
        <f t="shared" si="2"/>
        <v>87.3943519543283</v>
      </c>
      <c r="H19" s="17">
        <f t="shared" si="6"/>
        <v>-120.09386625130216</v>
      </c>
      <c r="I19" s="17">
        <f t="shared" si="3"/>
        <v>-32.69951429697386</v>
      </c>
      <c r="J19" s="15">
        <f t="shared" si="4"/>
        <v>44155646.74751656</v>
      </c>
      <c r="K19" s="18">
        <f t="shared" si="5"/>
        <v>-16521298.800488854</v>
      </c>
    </row>
    <row r="20" spans="1:11" ht="12.75">
      <c r="A20" s="12">
        <v>14</v>
      </c>
      <c r="B20" s="19" t="s">
        <v>83</v>
      </c>
      <c r="C20" s="14">
        <v>67240</v>
      </c>
      <c r="D20" s="14">
        <v>108965</v>
      </c>
      <c r="E20" s="15">
        <f t="shared" si="0"/>
        <v>617.0788785389805</v>
      </c>
      <c r="F20" s="16">
        <f t="shared" si="1"/>
        <v>0.9273366579756278</v>
      </c>
      <c r="G20" s="17">
        <f t="shared" si="2"/>
        <v>163.29486069724734</v>
      </c>
      <c r="H20" s="17">
        <f t="shared" si="6"/>
        <v>-120.09386625130216</v>
      </c>
      <c r="I20" s="17">
        <f t="shared" si="3"/>
        <v>43.200994445945184</v>
      </c>
      <c r="J20" s="15">
        <f t="shared" si="4"/>
        <v>17793424.495875556</v>
      </c>
      <c r="K20" s="18">
        <f t="shared" si="5"/>
        <v>4707396.359802417</v>
      </c>
    </row>
    <row r="21" spans="1:11" ht="12.75">
      <c r="A21" s="12">
        <v>15</v>
      </c>
      <c r="B21" s="19" t="s">
        <v>84</v>
      </c>
      <c r="C21" s="14">
        <v>169832</v>
      </c>
      <c r="D21" s="14">
        <v>261530</v>
      </c>
      <c r="E21" s="15">
        <f t="shared" si="0"/>
        <v>649.3786563682943</v>
      </c>
      <c r="F21" s="16">
        <f t="shared" si="1"/>
        <v>0.9758762678493419</v>
      </c>
      <c r="G21" s="17">
        <f t="shared" si="2"/>
        <v>134.2250606508649</v>
      </c>
      <c r="H21" s="17">
        <f t="shared" si="6"/>
        <v>-120.09386625130216</v>
      </c>
      <c r="I21" s="17">
        <f t="shared" si="3"/>
        <v>14.13119439956273</v>
      </c>
      <c r="J21" s="15">
        <f t="shared" si="4"/>
        <v>35103880.11202069</v>
      </c>
      <c r="K21" s="18">
        <f t="shared" si="5"/>
        <v>3695731.271317641</v>
      </c>
    </row>
    <row r="22" spans="1:11" ht="12.75">
      <c r="A22" s="12">
        <v>16</v>
      </c>
      <c r="B22" s="19" t="s">
        <v>85</v>
      </c>
      <c r="C22" s="14">
        <v>197455</v>
      </c>
      <c r="D22" s="14">
        <v>306197</v>
      </c>
      <c r="E22" s="15">
        <f t="shared" si="0"/>
        <v>644.8626211230026</v>
      </c>
      <c r="F22" s="16">
        <f t="shared" si="1"/>
        <v>0.969089639466299</v>
      </c>
      <c r="G22" s="17">
        <f t="shared" si="2"/>
        <v>138.28949237162746</v>
      </c>
      <c r="H22" s="17">
        <f t="shared" si="6"/>
        <v>-120.09386625130216</v>
      </c>
      <c r="I22" s="17">
        <f t="shared" si="3"/>
        <v>18.1956261203253</v>
      </c>
      <c r="J22" s="15">
        <f t="shared" si="4"/>
        <v>42343827.69571521</v>
      </c>
      <c r="K22" s="18">
        <f t="shared" si="5"/>
        <v>5571446.1311652465</v>
      </c>
    </row>
    <row r="23" spans="1:11" ht="12.75">
      <c r="A23" s="12">
        <v>17</v>
      </c>
      <c r="B23" s="19" t="s">
        <v>86</v>
      </c>
      <c r="C23" s="14">
        <v>72590</v>
      </c>
      <c r="D23" s="14">
        <v>135142</v>
      </c>
      <c r="E23" s="15">
        <f t="shared" si="0"/>
        <v>537.1387133533616</v>
      </c>
      <c r="F23" s="16">
        <f t="shared" si="1"/>
        <v>0.8072038059214983</v>
      </c>
      <c r="G23" s="17">
        <f t="shared" si="2"/>
        <v>235.24100936430432</v>
      </c>
      <c r="H23" s="17">
        <f t="shared" si="6"/>
        <v>-120.09386625130216</v>
      </c>
      <c r="I23" s="17">
        <f t="shared" si="3"/>
        <v>115.14714311300216</v>
      </c>
      <c r="J23" s="15">
        <f t="shared" si="4"/>
        <v>31790940.487510815</v>
      </c>
      <c r="K23" s="18">
        <f t="shared" si="5"/>
        <v>15561215.214577338</v>
      </c>
    </row>
    <row r="24" spans="1:11" ht="12.75">
      <c r="A24" s="12">
        <v>18</v>
      </c>
      <c r="B24" s="19" t="s">
        <v>87</v>
      </c>
      <c r="C24" s="14">
        <v>143555</v>
      </c>
      <c r="D24" s="14">
        <v>240877</v>
      </c>
      <c r="E24" s="15">
        <f t="shared" si="0"/>
        <v>595.9680666896382</v>
      </c>
      <c r="F24" s="16">
        <f t="shared" si="1"/>
        <v>0.8956116542712843</v>
      </c>
      <c r="G24" s="17">
        <f t="shared" si="2"/>
        <v>182.29459136165534</v>
      </c>
      <c r="H24" s="17">
        <f t="shared" si="6"/>
        <v>-120.09386625130216</v>
      </c>
      <c r="I24" s="17">
        <f t="shared" si="3"/>
        <v>62.200725110353176</v>
      </c>
      <c r="J24" s="15">
        <f t="shared" si="4"/>
        <v>43910574.28342145</v>
      </c>
      <c r="K24" s="18">
        <f t="shared" si="5"/>
        <v>14982724.062406542</v>
      </c>
    </row>
    <row r="25" spans="1:11" ht="12.75">
      <c r="A25" s="12">
        <v>19</v>
      </c>
      <c r="B25" s="19" t="s">
        <v>88</v>
      </c>
      <c r="C25" s="14">
        <v>100329</v>
      </c>
      <c r="D25" s="14">
        <v>162050</v>
      </c>
      <c r="E25" s="15">
        <f t="shared" si="0"/>
        <v>619.1237272446775</v>
      </c>
      <c r="F25" s="16">
        <f t="shared" si="1"/>
        <v>0.9304096251938488</v>
      </c>
      <c r="G25" s="17">
        <f t="shared" si="2"/>
        <v>161.45449686211998</v>
      </c>
      <c r="H25" s="17">
        <f t="shared" si="6"/>
        <v>-120.09386625130216</v>
      </c>
      <c r="I25" s="17">
        <f t="shared" si="3"/>
        <v>41.36063061081782</v>
      </c>
      <c r="J25" s="15">
        <f t="shared" si="4"/>
        <v>26163701.216506545</v>
      </c>
      <c r="K25" s="18">
        <f t="shared" si="5"/>
        <v>6702490.190483028</v>
      </c>
    </row>
    <row r="26" spans="1:11" ht="12.75">
      <c r="A26" s="12">
        <v>20</v>
      </c>
      <c r="B26" s="19" t="s">
        <v>89</v>
      </c>
      <c r="C26" s="14">
        <v>47439</v>
      </c>
      <c r="D26" s="14">
        <v>75207</v>
      </c>
      <c r="E26" s="15">
        <f t="shared" si="0"/>
        <v>630.7790498224899</v>
      </c>
      <c r="F26" s="16">
        <f>E26/E$28</f>
        <v>0.9479250648934329</v>
      </c>
      <c r="G26" s="17">
        <f t="shared" si="2"/>
        <v>150.9647065420888</v>
      </c>
      <c r="H26" s="17">
        <f t="shared" si="6"/>
        <v>-120.09386625130216</v>
      </c>
      <c r="I26" s="17">
        <f t="shared" si="3"/>
        <v>30.870840290786646</v>
      </c>
      <c r="J26" s="15">
        <f t="shared" si="4"/>
        <v>11353602.684910873</v>
      </c>
      <c r="K26" s="18">
        <f t="shared" si="5"/>
        <v>2321703.2857491914</v>
      </c>
    </row>
    <row r="27" spans="1:11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</row>
    <row r="28" spans="1:11" ht="13.5" thickBot="1">
      <c r="A28" s="25" t="s">
        <v>17</v>
      </c>
      <c r="B28" s="26"/>
      <c r="C28" s="27">
        <f>SUM(C8:C27)</f>
        <v>3399726</v>
      </c>
      <c r="D28" s="28">
        <f>SUM(D8:D27)</f>
        <v>5109056</v>
      </c>
      <c r="E28" s="29">
        <f>C28*1000/D28</f>
        <v>665.4313438725276</v>
      </c>
      <c r="F28" s="30">
        <f>E28/E$28</f>
        <v>1</v>
      </c>
      <c r="G28" s="31"/>
      <c r="H28" s="31"/>
      <c r="I28" s="31"/>
      <c r="J28" s="32">
        <f>SUM(J8:J27)</f>
        <v>613566287.9344128</v>
      </c>
      <c r="K28" s="32">
        <f>SUM(K8:K27)</f>
        <v>1.6205012798309326E-07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18</v>
      </c>
      <c r="B30" s="34"/>
      <c r="C30" s="35"/>
      <c r="D30" s="36">
        <f>J28</f>
        <v>613566287.9344128</v>
      </c>
      <c r="E30" s="36" t="s">
        <v>19</v>
      </c>
      <c r="F30" s="37">
        <f>D28</f>
        <v>5109056</v>
      </c>
      <c r="G30" s="38" t="s">
        <v>20</v>
      </c>
      <c r="H30" s="34">
        <f>-J28/D28</f>
        <v>-120.09386625130216</v>
      </c>
      <c r="I30" s="39" t="s">
        <v>21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421875" style="0" customWidth="1"/>
    <col min="2" max="2" width="16.7109375" style="0" bestFit="1" customWidth="1"/>
    <col min="3" max="3" width="16.8515625" style="0" customWidth="1"/>
    <col min="4" max="4" width="14.140625" style="0" customWidth="1"/>
    <col min="5" max="9" width="11.57421875" style="0" bestFit="1" customWidth="1"/>
    <col min="10" max="10" width="14.7109375" style="0" customWidth="1"/>
    <col min="11" max="11" width="15.8515625" style="0" customWidth="1"/>
    <col min="12" max="12" width="13.421875" style="0" bestFit="1" customWidth="1"/>
    <col min="13" max="13" width="11.8515625" style="0" bestFit="1" customWidth="1"/>
  </cols>
  <sheetData>
    <row r="1" spans="1:13" ht="15">
      <c r="A1" s="1"/>
      <c r="B1" s="2"/>
      <c r="C1" s="56" t="s">
        <v>55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5">
      <c r="A2" s="59" t="s">
        <v>0</v>
      </c>
      <c r="B2" s="59" t="s">
        <v>1</v>
      </c>
      <c r="C2" s="4" t="s">
        <v>44</v>
      </c>
      <c r="D2" s="4" t="s">
        <v>3</v>
      </c>
      <c r="E2" s="62" t="s">
        <v>56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61"/>
      <c r="B5" s="61"/>
      <c r="C5" s="6"/>
      <c r="D5" s="6"/>
      <c r="E5" s="7"/>
      <c r="F5" s="7" t="s">
        <v>15</v>
      </c>
      <c r="G5" s="6"/>
      <c r="H5" s="6"/>
      <c r="I5" s="7" t="s">
        <v>45</v>
      </c>
      <c r="J5" s="7" t="s">
        <v>45</v>
      </c>
      <c r="K5" s="7" t="s">
        <v>45</v>
      </c>
      <c r="L5" s="7" t="s">
        <v>42</v>
      </c>
      <c r="M5" s="7" t="s">
        <v>46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8" ht="15">
      <c r="A8" s="12">
        <v>1</v>
      </c>
      <c r="B8" s="13" t="s">
        <v>71</v>
      </c>
      <c r="C8" s="14">
        <v>1272714</v>
      </c>
      <c r="D8" s="14">
        <v>284962</v>
      </c>
      <c r="E8" s="15">
        <f>C8*1000/D8</f>
        <v>4466.2586590492765</v>
      </c>
      <c r="F8" s="16">
        <f>E8/E$28</f>
        <v>0.8282943848423778</v>
      </c>
      <c r="G8" s="17">
        <f>IF(E8&lt;E$28*1.2,(E$28*1.2-E8)*0.9,0)</f>
        <v>1803.8515139370381</v>
      </c>
      <c r="H8" s="17">
        <f>H30</f>
        <v>-1000.2883147251126</v>
      </c>
      <c r="I8" s="17">
        <f>G8+H8</f>
        <v>803.5631992119255</v>
      </c>
      <c r="J8" s="15">
        <f>(G8*D8)</f>
        <v>514029135.1145263</v>
      </c>
      <c r="K8" s="18">
        <f>I8*D8</f>
        <v>228984976.3738287</v>
      </c>
      <c r="L8" s="41">
        <f>'jan-sep'!K8</f>
        <v>185409519.50833544</v>
      </c>
      <c r="M8" s="41">
        <f>K8-L8</f>
        <v>43575456.86549327</v>
      </c>
      <c r="Q8" s="49"/>
      <c r="R8" s="50"/>
    </row>
    <row r="9" spans="1:18" ht="15">
      <c r="A9" s="12">
        <v>2</v>
      </c>
      <c r="B9" s="13" t="s">
        <v>72</v>
      </c>
      <c r="C9" s="14">
        <v>3607095</v>
      </c>
      <c r="D9" s="14">
        <v>575757</v>
      </c>
      <c r="E9" s="15">
        <f aca="true" t="shared" si="0" ref="E9:E26">C9*1000/D9</f>
        <v>6264.960738644949</v>
      </c>
      <c r="F9" s="16">
        <f aca="true" t="shared" si="1" ref="F9:F25">E9/E$28</f>
        <v>1.1618744450824505</v>
      </c>
      <c r="G9" s="17">
        <f aca="true" t="shared" si="2" ref="G9:G26">IF(E9&lt;E$28*1.2,(E$28*1.2-E9)*0.9,0)</f>
        <v>185.019642300933</v>
      </c>
      <c r="H9" s="17">
        <f>H8</f>
        <v>-1000.2883147251126</v>
      </c>
      <c r="I9" s="17">
        <f aca="true" t="shared" si="3" ref="I9:I26">G9+H9</f>
        <v>-815.2686724241796</v>
      </c>
      <c r="J9" s="15">
        <f aca="true" t="shared" si="4" ref="J9:J26">(G9*D9)</f>
        <v>106526354.19225827</v>
      </c>
      <c r="K9" s="18">
        <f aca="true" t="shared" si="5" ref="K9:K26">I9*D9</f>
        <v>-469396645.0289284</v>
      </c>
      <c r="L9" s="41">
        <f>'jan-sep'!K9</f>
        <v>-352314488.3543746</v>
      </c>
      <c r="M9" s="41">
        <f aca="true" t="shared" si="6" ref="M9:M28">K9-L9</f>
        <v>-117082156.67455381</v>
      </c>
      <c r="Q9" s="49"/>
      <c r="R9" s="50"/>
    </row>
    <row r="10" spans="1:18" ht="15">
      <c r="A10" s="12">
        <v>3</v>
      </c>
      <c r="B10" s="19" t="s">
        <v>73</v>
      </c>
      <c r="C10" s="14">
        <v>4273959</v>
      </c>
      <c r="D10" s="14">
        <v>634463</v>
      </c>
      <c r="E10" s="15">
        <f t="shared" si="0"/>
        <v>6736.340811048083</v>
      </c>
      <c r="F10" s="16">
        <f t="shared" si="1"/>
        <v>1.24929469923791</v>
      </c>
      <c r="G10" s="17">
        <f t="shared" si="2"/>
        <v>0</v>
      </c>
      <c r="H10" s="17">
        <f aca="true" t="shared" si="7" ref="H10:H26">H9</f>
        <v>-1000.2883147251126</v>
      </c>
      <c r="I10" s="17">
        <f t="shared" si="3"/>
        <v>-1000.2883147251126</v>
      </c>
      <c r="J10" s="15">
        <f t="shared" si="4"/>
        <v>0</v>
      </c>
      <c r="K10" s="18">
        <f t="shared" si="5"/>
        <v>-634645925.0254391</v>
      </c>
      <c r="L10" s="41">
        <f>'jan-sep'!K10</f>
        <v>-519311383.6124151</v>
      </c>
      <c r="M10" s="41">
        <f t="shared" si="6"/>
        <v>-115334541.41302407</v>
      </c>
      <c r="Q10" s="49"/>
      <c r="R10" s="50"/>
    </row>
    <row r="11" spans="1:18" ht="15">
      <c r="A11" s="12">
        <v>4</v>
      </c>
      <c r="B11" s="19" t="s">
        <v>74</v>
      </c>
      <c r="C11" s="14">
        <v>827933</v>
      </c>
      <c r="D11" s="14">
        <v>194433</v>
      </c>
      <c r="E11" s="15">
        <f t="shared" si="0"/>
        <v>4258.191767858337</v>
      </c>
      <c r="F11" s="16">
        <f t="shared" si="1"/>
        <v>0.7897071352445789</v>
      </c>
      <c r="G11" s="17">
        <f t="shared" si="2"/>
        <v>1991.1117160088838</v>
      </c>
      <c r="H11" s="17">
        <f t="shared" si="7"/>
        <v>-1000.2883147251126</v>
      </c>
      <c r="I11" s="17">
        <f t="shared" si="3"/>
        <v>990.8234012837712</v>
      </c>
      <c r="J11" s="15">
        <f t="shared" si="4"/>
        <v>387137824.2787553</v>
      </c>
      <c r="K11" s="18">
        <f t="shared" si="5"/>
        <v>192648766.38180748</v>
      </c>
      <c r="L11" s="41">
        <f>'jan-sep'!K11</f>
        <v>159401681.92448184</v>
      </c>
      <c r="M11" s="41">
        <f t="shared" si="6"/>
        <v>33247084.457325637</v>
      </c>
      <c r="Q11" s="49"/>
      <c r="R11" s="50"/>
    </row>
    <row r="12" spans="1:18" ht="15">
      <c r="A12" s="12">
        <v>5</v>
      </c>
      <c r="B12" s="19" t="s">
        <v>75</v>
      </c>
      <c r="C12" s="14">
        <v>826167</v>
      </c>
      <c r="D12" s="14">
        <v>187820</v>
      </c>
      <c r="E12" s="15">
        <f t="shared" si="0"/>
        <v>4398.716856564796</v>
      </c>
      <c r="F12" s="16">
        <f t="shared" si="1"/>
        <v>0.8157683535462109</v>
      </c>
      <c r="G12" s="17">
        <f t="shared" si="2"/>
        <v>1864.6391361730705</v>
      </c>
      <c r="H12" s="17">
        <f t="shared" si="7"/>
        <v>-1000.2883147251126</v>
      </c>
      <c r="I12" s="17">
        <f t="shared" si="3"/>
        <v>864.3508214479579</v>
      </c>
      <c r="J12" s="15">
        <f t="shared" si="4"/>
        <v>350216522.5560261</v>
      </c>
      <c r="K12" s="18">
        <f t="shared" si="5"/>
        <v>162342371.28435543</v>
      </c>
      <c r="L12" s="41">
        <f>'jan-sep'!K12</f>
        <v>128528854.13513227</v>
      </c>
      <c r="M12" s="41">
        <f t="shared" si="6"/>
        <v>33813517.14922316</v>
      </c>
      <c r="Q12" s="49"/>
      <c r="R12" s="50"/>
    </row>
    <row r="13" spans="1:18" ht="15">
      <c r="A13" s="12">
        <v>6</v>
      </c>
      <c r="B13" s="19" t="s">
        <v>76</v>
      </c>
      <c r="C13" s="14">
        <v>1424658</v>
      </c>
      <c r="D13" s="14">
        <v>272228</v>
      </c>
      <c r="E13" s="15">
        <f t="shared" si="0"/>
        <v>5233.326476336012</v>
      </c>
      <c r="F13" s="16">
        <f t="shared" si="1"/>
        <v>0.9705517000483784</v>
      </c>
      <c r="G13" s="17">
        <f t="shared" si="2"/>
        <v>1113.4904783789761</v>
      </c>
      <c r="H13" s="17">
        <f t="shared" si="7"/>
        <v>-1000.2883147251126</v>
      </c>
      <c r="I13" s="17">
        <f t="shared" si="3"/>
        <v>113.20216365386352</v>
      </c>
      <c r="J13" s="15">
        <f t="shared" si="4"/>
        <v>303123285.94815195</v>
      </c>
      <c r="K13" s="18">
        <f t="shared" si="5"/>
        <v>30816798.60716396</v>
      </c>
      <c r="L13" s="41">
        <f>'jan-sep'!K13</f>
        <v>24752387.95388548</v>
      </c>
      <c r="M13" s="41">
        <f t="shared" si="6"/>
        <v>6064410.6532784775</v>
      </c>
      <c r="Q13" s="49"/>
      <c r="R13" s="50"/>
    </row>
    <row r="14" spans="1:18" ht="15">
      <c r="A14" s="12">
        <v>7</v>
      </c>
      <c r="B14" s="19" t="s">
        <v>77</v>
      </c>
      <c r="C14" s="14">
        <v>1166213</v>
      </c>
      <c r="D14" s="14">
        <v>240860</v>
      </c>
      <c r="E14" s="15">
        <f t="shared" si="0"/>
        <v>4841.870796313211</v>
      </c>
      <c r="F14" s="16">
        <f t="shared" si="1"/>
        <v>0.8979539025561568</v>
      </c>
      <c r="G14" s="17">
        <f t="shared" si="2"/>
        <v>1465.800590399497</v>
      </c>
      <c r="H14" s="17">
        <f t="shared" si="7"/>
        <v>-1000.2883147251126</v>
      </c>
      <c r="I14" s="17">
        <f t="shared" si="3"/>
        <v>465.51227567438434</v>
      </c>
      <c r="J14" s="15">
        <f t="shared" si="4"/>
        <v>353052730.2036228</v>
      </c>
      <c r="K14" s="18">
        <f t="shared" si="5"/>
        <v>112123286.71893221</v>
      </c>
      <c r="L14" s="41">
        <f>'jan-sep'!K14</f>
        <v>93438805.0419974</v>
      </c>
      <c r="M14" s="41">
        <f t="shared" si="6"/>
        <v>18684481.67693481</v>
      </c>
      <c r="Q14" s="49"/>
      <c r="R14" s="50"/>
    </row>
    <row r="15" spans="1:18" ht="15">
      <c r="A15" s="12">
        <v>8</v>
      </c>
      <c r="B15" s="19" t="s">
        <v>78</v>
      </c>
      <c r="C15" s="14">
        <v>812038</v>
      </c>
      <c r="D15" s="14">
        <v>171469</v>
      </c>
      <c r="E15" s="15">
        <f t="shared" si="0"/>
        <v>4735.771480559168</v>
      </c>
      <c r="F15" s="16">
        <f t="shared" si="1"/>
        <v>0.8782771497786095</v>
      </c>
      <c r="G15" s="17">
        <f t="shared" si="2"/>
        <v>1561.289974578136</v>
      </c>
      <c r="H15" s="17">
        <f t="shared" si="7"/>
        <v>-1000.2883147251126</v>
      </c>
      <c r="I15" s="17">
        <f t="shared" si="3"/>
        <v>561.0016598530234</v>
      </c>
      <c r="J15" s="15">
        <f t="shared" si="4"/>
        <v>267712830.6509384</v>
      </c>
      <c r="K15" s="18">
        <f t="shared" si="5"/>
        <v>96194393.61333807</v>
      </c>
      <c r="L15" s="41">
        <f>'jan-sep'!K15</f>
        <v>75735392.30485037</v>
      </c>
      <c r="M15" s="41">
        <f t="shared" si="6"/>
        <v>20459001.3084877</v>
      </c>
      <c r="Q15" s="49"/>
      <c r="R15" s="50"/>
    </row>
    <row r="16" spans="1:18" ht="15">
      <c r="A16" s="12">
        <v>9</v>
      </c>
      <c r="B16" s="19" t="s">
        <v>79</v>
      </c>
      <c r="C16" s="14">
        <v>532189</v>
      </c>
      <c r="D16" s="14">
        <v>113747</v>
      </c>
      <c r="E16" s="15">
        <f t="shared" si="0"/>
        <v>4678.7080098815795</v>
      </c>
      <c r="F16" s="16">
        <f t="shared" si="1"/>
        <v>0.8676943877959156</v>
      </c>
      <c r="G16" s="17">
        <f t="shared" si="2"/>
        <v>1612.6470981879654</v>
      </c>
      <c r="H16" s="17">
        <f t="shared" si="7"/>
        <v>-1000.2883147251126</v>
      </c>
      <c r="I16" s="17">
        <f t="shared" si="3"/>
        <v>612.3587834628528</v>
      </c>
      <c r="J16" s="15">
        <f t="shared" si="4"/>
        <v>183433769.4775865</v>
      </c>
      <c r="K16" s="18">
        <f t="shared" si="5"/>
        <v>69653974.54254912</v>
      </c>
      <c r="L16" s="41">
        <f>'jan-sep'!K16</f>
        <v>53193276.19161374</v>
      </c>
      <c r="M16" s="41">
        <f t="shared" si="6"/>
        <v>16460698.350935377</v>
      </c>
      <c r="Q16" s="49"/>
      <c r="R16" s="50"/>
    </row>
    <row r="17" spans="1:18" ht="15">
      <c r="A17" s="12">
        <v>10</v>
      </c>
      <c r="B17" s="19" t="s">
        <v>80</v>
      </c>
      <c r="C17" s="14">
        <v>857409</v>
      </c>
      <c r="D17" s="14">
        <v>178478</v>
      </c>
      <c r="E17" s="15">
        <f t="shared" si="0"/>
        <v>4804.00385481684</v>
      </c>
      <c r="F17" s="16">
        <f t="shared" si="1"/>
        <v>0.8909312517410167</v>
      </c>
      <c r="G17" s="17">
        <f t="shared" si="2"/>
        <v>1499.8808377462306</v>
      </c>
      <c r="H17" s="17">
        <f t="shared" si="7"/>
        <v>-1000.2883147251126</v>
      </c>
      <c r="I17" s="17">
        <f t="shared" si="3"/>
        <v>499.5925230211179</v>
      </c>
      <c r="J17" s="15">
        <f t="shared" si="4"/>
        <v>267695732.15927175</v>
      </c>
      <c r="K17" s="18">
        <f t="shared" si="5"/>
        <v>89166274.32376309</v>
      </c>
      <c r="L17" s="41">
        <f>'jan-sep'!K17</f>
        <v>70466500.40640049</v>
      </c>
      <c r="M17" s="41">
        <f t="shared" si="6"/>
        <v>18699773.9173626</v>
      </c>
      <c r="Q17" s="49"/>
      <c r="R17" s="50"/>
    </row>
    <row r="18" spans="1:18" ht="15">
      <c r="A18" s="12">
        <v>11</v>
      </c>
      <c r="B18" s="19" t="s">
        <v>81</v>
      </c>
      <c r="C18" s="14">
        <v>2945189</v>
      </c>
      <c r="D18" s="14">
        <v>459625</v>
      </c>
      <c r="E18" s="15">
        <f t="shared" si="0"/>
        <v>6407.808539570302</v>
      </c>
      <c r="F18" s="16">
        <f t="shared" si="1"/>
        <v>1.1883664242592091</v>
      </c>
      <c r="G18" s="17">
        <f t="shared" si="2"/>
        <v>56.456621468115195</v>
      </c>
      <c r="H18" s="17">
        <f t="shared" si="7"/>
        <v>-1000.2883147251126</v>
      </c>
      <c r="I18" s="17">
        <f t="shared" si="3"/>
        <v>-943.8316932569975</v>
      </c>
      <c r="J18" s="15">
        <f t="shared" si="4"/>
        <v>25948874.642282445</v>
      </c>
      <c r="K18" s="18">
        <f t="shared" si="5"/>
        <v>-433808642.0132475</v>
      </c>
      <c r="L18" s="41">
        <f>'jan-sep'!K18</f>
        <v>-352112900.5171963</v>
      </c>
      <c r="M18" s="41">
        <f t="shared" si="6"/>
        <v>-81695741.49605119</v>
      </c>
      <c r="Q18" s="49"/>
      <c r="R18" s="50"/>
    </row>
    <row r="19" spans="1:18" ht="15">
      <c r="A19" s="12">
        <v>12</v>
      </c>
      <c r="B19" s="19" t="s">
        <v>82</v>
      </c>
      <c r="C19" s="14">
        <v>2808095</v>
      </c>
      <c r="D19" s="14">
        <v>505246</v>
      </c>
      <c r="E19" s="15">
        <f t="shared" si="0"/>
        <v>5557.876757064875</v>
      </c>
      <c r="F19" s="16">
        <f t="shared" si="1"/>
        <v>1.0307414910229922</v>
      </c>
      <c r="G19" s="17">
        <f t="shared" si="2"/>
        <v>821.3952257229993</v>
      </c>
      <c r="H19" s="17">
        <f t="shared" si="7"/>
        <v>-1000.2883147251126</v>
      </c>
      <c r="I19" s="17">
        <f t="shared" si="3"/>
        <v>-178.89308900211336</v>
      </c>
      <c r="J19" s="15">
        <f t="shared" si="4"/>
        <v>415006652.2156425</v>
      </c>
      <c r="K19" s="18">
        <f t="shared" si="5"/>
        <v>-90385017.64596176</v>
      </c>
      <c r="L19" s="41">
        <f>'jan-sep'!K19</f>
        <v>-83324377.73208892</v>
      </c>
      <c r="M19" s="41">
        <f t="shared" si="6"/>
        <v>-7060639.913872838</v>
      </c>
      <c r="Q19" s="49"/>
      <c r="R19" s="50"/>
    </row>
    <row r="20" spans="1:18" ht="15">
      <c r="A20" s="12">
        <v>14</v>
      </c>
      <c r="B20" s="19" t="s">
        <v>83</v>
      </c>
      <c r="C20" s="14">
        <v>543598</v>
      </c>
      <c r="D20" s="14">
        <v>108965</v>
      </c>
      <c r="E20" s="15">
        <f t="shared" si="0"/>
        <v>4988.739503510302</v>
      </c>
      <c r="F20" s="16">
        <f t="shared" si="1"/>
        <v>0.9251915828534966</v>
      </c>
      <c r="G20" s="17">
        <f t="shared" si="2"/>
        <v>1333.6187539221153</v>
      </c>
      <c r="H20" s="17">
        <f t="shared" si="7"/>
        <v>-1000.2883147251126</v>
      </c>
      <c r="I20" s="17">
        <f t="shared" si="3"/>
        <v>333.33043919700265</v>
      </c>
      <c r="J20" s="15">
        <f t="shared" si="4"/>
        <v>145317767.5211233</v>
      </c>
      <c r="K20" s="18">
        <f t="shared" si="5"/>
        <v>36321351.30710139</v>
      </c>
      <c r="L20" s="41">
        <f>'jan-sep'!K20</f>
        <v>26211298.785191618</v>
      </c>
      <c r="M20" s="41">
        <f t="shared" si="6"/>
        <v>10110052.521909773</v>
      </c>
      <c r="Q20" s="49"/>
      <c r="R20" s="50"/>
    </row>
    <row r="21" spans="1:18" ht="15">
      <c r="A21" s="12">
        <v>15</v>
      </c>
      <c r="B21" s="19" t="s">
        <v>84</v>
      </c>
      <c r="C21" s="14">
        <v>1313968</v>
      </c>
      <c r="D21" s="14">
        <v>261530</v>
      </c>
      <c r="E21" s="15">
        <f t="shared" si="0"/>
        <v>5024.157840400719</v>
      </c>
      <c r="F21" s="16">
        <f t="shared" si="1"/>
        <v>0.9317601252972593</v>
      </c>
      <c r="G21" s="17">
        <f t="shared" si="2"/>
        <v>1301.7422507207402</v>
      </c>
      <c r="H21" s="17">
        <f t="shared" si="7"/>
        <v>-1000.2883147251126</v>
      </c>
      <c r="I21" s="17">
        <f t="shared" si="3"/>
        <v>301.4539359956276</v>
      </c>
      <c r="J21" s="15">
        <f t="shared" si="4"/>
        <v>340444650.8309952</v>
      </c>
      <c r="K21" s="18">
        <f t="shared" si="5"/>
        <v>78839247.88093649</v>
      </c>
      <c r="L21" s="41">
        <f>'jan-sep'!K21</f>
        <v>61566416.79246695</v>
      </c>
      <c r="M21" s="41">
        <f t="shared" si="6"/>
        <v>17272831.088469535</v>
      </c>
      <c r="Q21" s="49"/>
      <c r="R21" s="50"/>
    </row>
    <row r="22" spans="1:18" ht="15">
      <c r="A22" s="12">
        <v>16</v>
      </c>
      <c r="B22" s="19" t="s">
        <v>85</v>
      </c>
      <c r="C22" s="14">
        <v>1539501</v>
      </c>
      <c r="D22" s="14">
        <v>306197</v>
      </c>
      <c r="E22" s="15">
        <f t="shared" si="0"/>
        <v>5027.812160145266</v>
      </c>
      <c r="F22" s="16">
        <f t="shared" si="1"/>
        <v>0.9324378407535046</v>
      </c>
      <c r="G22" s="17">
        <f t="shared" si="2"/>
        <v>1298.4533629506477</v>
      </c>
      <c r="H22" s="17">
        <f t="shared" si="7"/>
        <v>-1000.2883147251126</v>
      </c>
      <c r="I22" s="17">
        <f t="shared" si="3"/>
        <v>298.1650482255351</v>
      </c>
      <c r="J22" s="15">
        <f t="shared" si="4"/>
        <v>397582524.3753995</v>
      </c>
      <c r="K22" s="18">
        <f t="shared" si="5"/>
        <v>91297243.27151416</v>
      </c>
      <c r="L22" s="41">
        <f>'jan-sep'!K22</f>
        <v>73242805.18909107</v>
      </c>
      <c r="M22" s="41">
        <f t="shared" si="6"/>
        <v>18054438.08242309</v>
      </c>
      <c r="Q22" s="49"/>
      <c r="R22" s="50"/>
    </row>
    <row r="23" spans="1:18" ht="15">
      <c r="A23" s="12">
        <v>17</v>
      </c>
      <c r="B23" s="19" t="s">
        <v>86</v>
      </c>
      <c r="C23" s="14">
        <v>575556</v>
      </c>
      <c r="D23" s="14">
        <v>135142</v>
      </c>
      <c r="E23" s="15">
        <f t="shared" si="0"/>
        <v>4258.898047979163</v>
      </c>
      <c r="F23" s="16">
        <f t="shared" si="1"/>
        <v>0.789838119117853</v>
      </c>
      <c r="G23" s="17">
        <f t="shared" si="2"/>
        <v>1990.4760639001406</v>
      </c>
      <c r="H23" s="17">
        <f t="shared" si="7"/>
        <v>-1000.2883147251126</v>
      </c>
      <c r="I23" s="17">
        <f t="shared" si="3"/>
        <v>990.187749175028</v>
      </c>
      <c r="J23" s="15">
        <f t="shared" si="4"/>
        <v>268996916.2275928</v>
      </c>
      <c r="K23" s="18">
        <f t="shared" si="5"/>
        <v>133815952.79901163</v>
      </c>
      <c r="L23" s="41">
        <f>'jan-sep'!K23</f>
        <v>110298001.39245045</v>
      </c>
      <c r="M23" s="41">
        <f t="shared" si="6"/>
        <v>23517951.40656118</v>
      </c>
      <c r="Q23" s="49"/>
      <c r="R23" s="50"/>
    </row>
    <row r="24" spans="1:18" ht="15">
      <c r="A24" s="12">
        <v>18</v>
      </c>
      <c r="B24" s="19" t="s">
        <v>87</v>
      </c>
      <c r="C24" s="14">
        <v>1112931</v>
      </c>
      <c r="D24" s="14">
        <v>240877</v>
      </c>
      <c r="E24" s="15">
        <f t="shared" si="0"/>
        <v>4620.329047605209</v>
      </c>
      <c r="F24" s="16">
        <f t="shared" si="1"/>
        <v>0.8568676600271445</v>
      </c>
      <c r="G24" s="17">
        <f t="shared" si="2"/>
        <v>1665.188164236699</v>
      </c>
      <c r="H24" s="17">
        <f t="shared" si="7"/>
        <v>-1000.2883147251126</v>
      </c>
      <c r="I24" s="17">
        <f t="shared" si="3"/>
        <v>664.8998495115865</v>
      </c>
      <c r="J24" s="15">
        <f t="shared" si="4"/>
        <v>401105529.4368434</v>
      </c>
      <c r="K24" s="18">
        <f t="shared" si="5"/>
        <v>160159081.0508024</v>
      </c>
      <c r="L24" s="41">
        <f>'jan-sep'!K24</f>
        <v>126559696.11600609</v>
      </c>
      <c r="M24" s="41">
        <f t="shared" si="6"/>
        <v>33599384.93479632</v>
      </c>
      <c r="Q24" s="49"/>
      <c r="R24" s="50"/>
    </row>
    <row r="25" spans="1:18" ht="15">
      <c r="A25" s="12">
        <v>19</v>
      </c>
      <c r="B25" s="19" t="s">
        <v>88</v>
      </c>
      <c r="C25" s="14">
        <v>768328</v>
      </c>
      <c r="D25" s="14">
        <v>162050</v>
      </c>
      <c r="E25" s="15">
        <f t="shared" si="0"/>
        <v>4741.30206726319</v>
      </c>
      <c r="F25" s="16">
        <f t="shared" si="1"/>
        <v>0.8793028301660506</v>
      </c>
      <c r="G25" s="17">
        <f t="shared" si="2"/>
        <v>1556.312446544516</v>
      </c>
      <c r="H25" s="17">
        <f t="shared" si="7"/>
        <v>-1000.2883147251126</v>
      </c>
      <c r="I25" s="17">
        <f t="shared" si="3"/>
        <v>556.0241318194034</v>
      </c>
      <c r="J25" s="15">
        <f t="shared" si="4"/>
        <v>252200431.9625388</v>
      </c>
      <c r="K25" s="18">
        <f t="shared" si="5"/>
        <v>90103710.56133431</v>
      </c>
      <c r="L25" s="41">
        <f>'jan-sep'!K25</f>
        <v>76745320.18207955</v>
      </c>
      <c r="M25" s="41">
        <f t="shared" si="6"/>
        <v>13358390.379254758</v>
      </c>
      <c r="Q25" s="49"/>
      <c r="R25" s="50"/>
    </row>
    <row r="26" spans="1:18" ht="15">
      <c r="A26" s="12">
        <v>20</v>
      </c>
      <c r="B26" s="19" t="s">
        <v>89</v>
      </c>
      <c r="C26" s="14">
        <v>341077</v>
      </c>
      <c r="D26" s="14">
        <v>75207</v>
      </c>
      <c r="E26" s="15">
        <f t="shared" si="0"/>
        <v>4535.176246891911</v>
      </c>
      <c r="F26" s="16">
        <f>E26/E$28</f>
        <v>0.8410755637629662</v>
      </c>
      <c r="G26" s="17">
        <f t="shared" si="2"/>
        <v>1741.8256848786666</v>
      </c>
      <c r="H26" s="17">
        <f t="shared" si="7"/>
        <v>-1000.2883147251126</v>
      </c>
      <c r="I26" s="17">
        <f t="shared" si="3"/>
        <v>741.537370153554</v>
      </c>
      <c r="J26" s="15">
        <f t="shared" si="4"/>
        <v>130997484.28266989</v>
      </c>
      <c r="K26" s="18">
        <f t="shared" si="5"/>
        <v>55768800.99713834</v>
      </c>
      <c r="L26" s="41">
        <f>'jan-sep'!K26</f>
        <v>41513194.29209292</v>
      </c>
      <c r="M26" s="41">
        <f t="shared" si="6"/>
        <v>14255606.705045417</v>
      </c>
      <c r="Q26" s="49"/>
      <c r="R26" s="50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17</v>
      </c>
      <c r="B28" s="26"/>
      <c r="C28" s="27">
        <f>SUM(C8:C27)</f>
        <v>27548618</v>
      </c>
      <c r="D28" s="28">
        <f>SUM(D8:D27)</f>
        <v>5109056</v>
      </c>
      <c r="E28" s="29">
        <f>C28*1000/D28</f>
        <v>5392.115099149432</v>
      </c>
      <c r="F28" s="30">
        <f>E28/E$28</f>
        <v>1</v>
      </c>
      <c r="G28" s="31"/>
      <c r="H28" s="31"/>
      <c r="I28" s="31"/>
      <c r="J28" s="32">
        <f>SUM(J8:J27)</f>
        <v>5110529016.076225</v>
      </c>
      <c r="K28" s="32">
        <f>SUM(K8:K27)</f>
        <v>-1.043081283569336E-07</v>
      </c>
      <c r="L28" s="32">
        <f>jan!K28</f>
        <v>1.6205012798309326E-07</v>
      </c>
      <c r="M28" s="32">
        <f t="shared" si="6"/>
        <v>-2.6635825634002686E-07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18</v>
      </c>
      <c r="B30" s="34"/>
      <c r="C30" s="35"/>
      <c r="D30" s="36">
        <f>J28</f>
        <v>5110529016.076225</v>
      </c>
      <c r="E30" s="36" t="s">
        <v>19</v>
      </c>
      <c r="F30" s="37">
        <f>D28</f>
        <v>5109056</v>
      </c>
      <c r="G30" s="38" t="s">
        <v>20</v>
      </c>
      <c r="H30" s="34">
        <f>-J28/D28</f>
        <v>-1000.2883147251126</v>
      </c>
      <c r="I30" s="39" t="s">
        <v>21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2.28125" style="0" bestFit="1" customWidth="1"/>
    <col min="4" max="4" width="14.140625" style="0" customWidth="1"/>
    <col min="10" max="10" width="13.28125" style="0" customWidth="1"/>
    <col min="11" max="11" width="13.7109375" style="0" customWidth="1"/>
  </cols>
  <sheetData>
    <row r="1" spans="1:13" ht="15">
      <c r="A1" s="1"/>
      <c r="B1" s="2"/>
      <c r="C1" s="56" t="s">
        <v>58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5">
      <c r="A2" s="59" t="s">
        <v>0</v>
      </c>
      <c r="B2" s="59" t="s">
        <v>1</v>
      </c>
      <c r="C2" s="4" t="s">
        <v>41</v>
      </c>
      <c r="D2" s="4" t="s">
        <v>3</v>
      </c>
      <c r="E2" s="62" t="s">
        <v>57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61"/>
      <c r="B5" s="61"/>
      <c r="C5" s="6"/>
      <c r="D5" s="6"/>
      <c r="E5" s="7"/>
      <c r="F5" s="7" t="s">
        <v>15</v>
      </c>
      <c r="G5" s="6"/>
      <c r="H5" s="6"/>
      <c r="I5" s="7" t="s">
        <v>39</v>
      </c>
      <c r="J5" s="7" t="s">
        <v>42</v>
      </c>
      <c r="K5" s="7" t="s">
        <v>42</v>
      </c>
      <c r="L5" s="7" t="s">
        <v>39</v>
      </c>
      <c r="M5" s="7" t="s">
        <v>43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5" ht="15">
      <c r="A8" s="12">
        <v>1</v>
      </c>
      <c r="B8" s="13" t="s">
        <v>71</v>
      </c>
      <c r="C8" s="55">
        <v>1034246</v>
      </c>
      <c r="D8" s="14">
        <v>284962</v>
      </c>
      <c r="E8" s="15">
        <f>C8*1000/D8</f>
        <v>3629.4172556340845</v>
      </c>
      <c r="F8" s="16">
        <f>E8/E$28</f>
        <v>0.8277193949182776</v>
      </c>
      <c r="G8" s="17">
        <f>IF(E8&lt;E$28*1.2,(E$28*1.2-E8)*0.9,0)</f>
        <v>1469.151857845996</v>
      </c>
      <c r="H8" s="17">
        <f>H30</f>
        <v>-818.5053874101643</v>
      </c>
      <c r="I8" s="17">
        <f>G8+H8</f>
        <v>650.6464704358316</v>
      </c>
      <c r="J8" s="15">
        <f>(G8*D8)</f>
        <v>418652451.71551067</v>
      </c>
      <c r="K8" s="18">
        <f>I8*D8</f>
        <v>185409519.50833544</v>
      </c>
      <c r="L8" s="41">
        <f>'jan-aug'!K8</f>
        <v>147058542.6065659</v>
      </c>
      <c r="M8" s="41">
        <f>K8-L8</f>
        <v>38350976.90176955</v>
      </c>
      <c r="O8" s="50"/>
    </row>
    <row r="9" spans="1:15" ht="15">
      <c r="A9" s="12">
        <v>2</v>
      </c>
      <c r="B9" s="13" t="s">
        <v>72</v>
      </c>
      <c r="C9" s="55">
        <v>2897361</v>
      </c>
      <c r="D9" s="14">
        <v>575757</v>
      </c>
      <c r="E9" s="15">
        <f aca="true" t="shared" si="0" ref="E9:E26">C9*1000/D9</f>
        <v>5032.263611210979</v>
      </c>
      <c r="F9" s="16">
        <f aca="true" t="shared" si="1" ref="F9:F25">E9/E$28</f>
        <v>1.1476504072037623</v>
      </c>
      <c r="G9" s="17">
        <f aca="true" t="shared" si="2" ref="G9:G26">IF(E9&lt;E$28*1.2,(E$28*1.2-E9)*0.9,0)</f>
        <v>206.5901378267904</v>
      </c>
      <c r="H9" s="17">
        <f>H8</f>
        <v>-818.5053874101643</v>
      </c>
      <c r="I9" s="17">
        <f aca="true" t="shared" si="3" ref="I9:I26">G9+H9</f>
        <v>-611.9152495833739</v>
      </c>
      <c r="J9" s="15">
        <f aca="true" t="shared" si="4" ref="J9:J26">(G9*D9)</f>
        <v>118945717.98473936</v>
      </c>
      <c r="K9" s="18">
        <f aca="true" t="shared" si="5" ref="K9:K26">I9*D9</f>
        <v>-352314488.3543746</v>
      </c>
      <c r="L9" s="41">
        <f>'jan-aug'!K9</f>
        <v>-273403456.5404211</v>
      </c>
      <c r="M9" s="41">
        <f aca="true" t="shared" si="6" ref="M9:M28">K9-L9</f>
        <v>-78911031.81395346</v>
      </c>
      <c r="O9" s="50"/>
    </row>
    <row r="10" spans="1:15" ht="15">
      <c r="A10" s="12">
        <v>3</v>
      </c>
      <c r="B10" s="19" t="s">
        <v>73</v>
      </c>
      <c r="C10" s="55">
        <v>3504377</v>
      </c>
      <c r="D10" s="14">
        <v>634463</v>
      </c>
      <c r="E10" s="15">
        <f t="shared" si="0"/>
        <v>5523.3748855331205</v>
      </c>
      <c r="F10" s="16">
        <f t="shared" si="1"/>
        <v>1.2596524996026006</v>
      </c>
      <c r="G10" s="17">
        <f t="shared" si="2"/>
        <v>0</v>
      </c>
      <c r="H10" s="17">
        <f aca="true" t="shared" si="7" ref="H10:H26">H9</f>
        <v>-818.5053874101643</v>
      </c>
      <c r="I10" s="17">
        <f t="shared" si="3"/>
        <v>-818.5053874101643</v>
      </c>
      <c r="J10" s="15">
        <f t="shared" si="4"/>
        <v>0</v>
      </c>
      <c r="K10" s="18">
        <f t="shared" si="5"/>
        <v>-519311383.6124151</v>
      </c>
      <c r="L10" s="41">
        <f>'jan-aug'!K10</f>
        <v>-407640172.594737</v>
      </c>
      <c r="M10" s="41">
        <f t="shared" si="6"/>
        <v>-111671211.01767808</v>
      </c>
      <c r="O10" s="50"/>
    </row>
    <row r="11" spans="1:15" ht="15">
      <c r="A11" s="12">
        <v>4</v>
      </c>
      <c r="B11" s="19" t="s">
        <v>74</v>
      </c>
      <c r="C11" s="55">
        <v>669129</v>
      </c>
      <c r="D11" s="14">
        <v>194433</v>
      </c>
      <c r="E11" s="15">
        <f t="shared" si="0"/>
        <v>3441.43741031615</v>
      </c>
      <c r="F11" s="16">
        <f t="shared" si="1"/>
        <v>0.7848489964867231</v>
      </c>
      <c r="G11" s="17">
        <f t="shared" si="2"/>
        <v>1638.333718632137</v>
      </c>
      <c r="H11" s="17">
        <f t="shared" si="7"/>
        <v>-818.5053874101643</v>
      </c>
      <c r="I11" s="17">
        <f t="shared" si="3"/>
        <v>819.8283312219728</v>
      </c>
      <c r="J11" s="15">
        <f t="shared" si="4"/>
        <v>318546139.9148023</v>
      </c>
      <c r="K11" s="18">
        <f t="shared" si="5"/>
        <v>159401681.92448184</v>
      </c>
      <c r="L11" s="41">
        <f>'jan-aug'!K11</f>
        <v>128558882.94727868</v>
      </c>
      <c r="M11" s="41">
        <f t="shared" si="6"/>
        <v>30842798.97720316</v>
      </c>
      <c r="O11" s="50"/>
    </row>
    <row r="12" spans="1:15" ht="15">
      <c r="A12" s="12">
        <v>5</v>
      </c>
      <c r="B12" s="19" t="s">
        <v>75</v>
      </c>
      <c r="C12" s="55">
        <v>674650</v>
      </c>
      <c r="D12" s="14">
        <v>187820</v>
      </c>
      <c r="E12" s="15">
        <f t="shared" si="0"/>
        <v>3592.0029815781068</v>
      </c>
      <c r="F12" s="16">
        <f t="shared" si="1"/>
        <v>0.8191867523198421</v>
      </c>
      <c r="G12" s="17">
        <f t="shared" si="2"/>
        <v>1502.824704496376</v>
      </c>
      <c r="H12" s="17">
        <f t="shared" si="7"/>
        <v>-818.5053874101643</v>
      </c>
      <c r="I12" s="17">
        <f t="shared" si="3"/>
        <v>684.3193170862116</v>
      </c>
      <c r="J12" s="15">
        <f t="shared" si="4"/>
        <v>282260535.99850935</v>
      </c>
      <c r="K12" s="18">
        <f t="shared" si="5"/>
        <v>128528854.13513227</v>
      </c>
      <c r="L12" s="41">
        <f>'jan-aug'!K12</f>
        <v>101606298.44809207</v>
      </c>
      <c r="M12" s="41">
        <f t="shared" si="6"/>
        <v>26922555.687040195</v>
      </c>
      <c r="O12" s="50"/>
    </row>
    <row r="13" spans="1:15" ht="15">
      <c r="A13" s="12">
        <v>6</v>
      </c>
      <c r="B13" s="19" t="s">
        <v>76</v>
      </c>
      <c r="C13" s="55">
        <v>1157331</v>
      </c>
      <c r="D13" s="14">
        <v>272228</v>
      </c>
      <c r="E13" s="15">
        <f t="shared" si="0"/>
        <v>4251.329767694727</v>
      </c>
      <c r="F13" s="16">
        <f t="shared" si="1"/>
        <v>0.969551819221613</v>
      </c>
      <c r="G13" s="17">
        <f t="shared" si="2"/>
        <v>909.4305969914178</v>
      </c>
      <c r="H13" s="17">
        <f t="shared" si="7"/>
        <v>-818.5053874101643</v>
      </c>
      <c r="I13" s="17">
        <f t="shared" si="3"/>
        <v>90.92520958125351</v>
      </c>
      <c r="J13" s="15">
        <f t="shared" si="4"/>
        <v>247572472.5577797</v>
      </c>
      <c r="K13" s="18">
        <f t="shared" si="5"/>
        <v>24752387.95388548</v>
      </c>
      <c r="L13" s="41">
        <f>'jan-aug'!K13</f>
        <v>16698768.62915129</v>
      </c>
      <c r="M13" s="41">
        <f t="shared" si="6"/>
        <v>8053619.3247341905</v>
      </c>
      <c r="O13" s="50"/>
    </row>
    <row r="14" spans="1:15" ht="15">
      <c r="A14" s="12">
        <v>7</v>
      </c>
      <c r="B14" s="19" t="s">
        <v>77</v>
      </c>
      <c r="C14" s="55">
        <v>944488</v>
      </c>
      <c r="D14" s="14">
        <v>240860</v>
      </c>
      <c r="E14" s="15">
        <f t="shared" si="0"/>
        <v>3921.315286888649</v>
      </c>
      <c r="F14" s="16">
        <f t="shared" si="1"/>
        <v>0.894289217231434</v>
      </c>
      <c r="G14" s="17">
        <f t="shared" si="2"/>
        <v>1206.4436297168877</v>
      </c>
      <c r="H14" s="17">
        <f t="shared" si="7"/>
        <v>-818.5053874101643</v>
      </c>
      <c r="I14" s="17">
        <f t="shared" si="3"/>
        <v>387.9382423067234</v>
      </c>
      <c r="J14" s="15">
        <f t="shared" si="4"/>
        <v>290584012.6536096</v>
      </c>
      <c r="K14" s="18">
        <f t="shared" si="5"/>
        <v>93438805.0419974</v>
      </c>
      <c r="L14" s="41">
        <f>'jan-aug'!K14</f>
        <v>80199183.63437033</v>
      </c>
      <c r="M14" s="41">
        <f t="shared" si="6"/>
        <v>13239621.407627076</v>
      </c>
      <c r="O14" s="50"/>
    </row>
    <row r="15" spans="1:15" ht="15">
      <c r="A15" s="12">
        <v>8</v>
      </c>
      <c r="B15" s="19" t="s">
        <v>78</v>
      </c>
      <c r="C15" s="55">
        <v>662144</v>
      </c>
      <c r="D15" s="14">
        <v>171469</v>
      </c>
      <c r="E15" s="15">
        <f t="shared" si="0"/>
        <v>3861.595973616222</v>
      </c>
      <c r="F15" s="16">
        <f t="shared" si="1"/>
        <v>0.880669721217286</v>
      </c>
      <c r="G15" s="17">
        <f t="shared" si="2"/>
        <v>1260.191011662072</v>
      </c>
      <c r="H15" s="17">
        <f t="shared" si="7"/>
        <v>-818.5053874101643</v>
      </c>
      <c r="I15" s="17">
        <f t="shared" si="3"/>
        <v>441.6856242519077</v>
      </c>
      <c r="J15" s="15">
        <f t="shared" si="4"/>
        <v>216083692.57868382</v>
      </c>
      <c r="K15" s="18">
        <f t="shared" si="5"/>
        <v>75735392.30485037</v>
      </c>
      <c r="L15" s="41">
        <f>'jan-aug'!K15</f>
        <v>57567945.424320556</v>
      </c>
      <c r="M15" s="41">
        <f t="shared" si="6"/>
        <v>18167446.880529813</v>
      </c>
      <c r="O15" s="50"/>
    </row>
    <row r="16" spans="1:15" ht="15">
      <c r="A16" s="12">
        <v>9</v>
      </c>
      <c r="B16" s="19" t="s">
        <v>79</v>
      </c>
      <c r="C16" s="55">
        <v>435964</v>
      </c>
      <c r="D16" s="14">
        <v>113747</v>
      </c>
      <c r="E16" s="15">
        <f t="shared" si="0"/>
        <v>3832.751633010101</v>
      </c>
      <c r="F16" s="16">
        <f t="shared" si="1"/>
        <v>0.8740915246441989</v>
      </c>
      <c r="G16" s="17">
        <f t="shared" si="2"/>
        <v>1286.1509182075808</v>
      </c>
      <c r="H16" s="17">
        <f t="shared" si="7"/>
        <v>-818.5053874101643</v>
      </c>
      <c r="I16" s="17">
        <f t="shared" si="3"/>
        <v>467.64553079741654</v>
      </c>
      <c r="J16" s="15">
        <f t="shared" si="4"/>
        <v>146295808.4933577</v>
      </c>
      <c r="K16" s="18">
        <f t="shared" si="5"/>
        <v>53193276.19161374</v>
      </c>
      <c r="L16" s="41">
        <f>'jan-aug'!K16</f>
        <v>39279651.115829654</v>
      </c>
      <c r="M16" s="41">
        <f t="shared" si="6"/>
        <v>13913625.075784087</v>
      </c>
      <c r="O16" s="50"/>
    </row>
    <row r="17" spans="1:15" ht="15">
      <c r="A17" s="12">
        <v>10</v>
      </c>
      <c r="B17" s="19" t="s">
        <v>80</v>
      </c>
      <c r="C17" s="55">
        <v>698504</v>
      </c>
      <c r="D17" s="14">
        <v>178478</v>
      </c>
      <c r="E17" s="15">
        <f t="shared" si="0"/>
        <v>3913.6700321608264</v>
      </c>
      <c r="F17" s="16">
        <f t="shared" si="1"/>
        <v>0.8925456520330578</v>
      </c>
      <c r="G17" s="17">
        <f t="shared" si="2"/>
        <v>1213.3243589719282</v>
      </c>
      <c r="H17" s="17">
        <f t="shared" si="7"/>
        <v>-818.5053874101643</v>
      </c>
      <c r="I17" s="17">
        <f t="shared" si="3"/>
        <v>394.8189715617639</v>
      </c>
      <c r="J17" s="15">
        <f t="shared" si="4"/>
        <v>216551704.94059178</v>
      </c>
      <c r="K17" s="18">
        <f t="shared" si="5"/>
        <v>70466500.40640049</v>
      </c>
      <c r="L17" s="41">
        <f>'jan-aug'!K17</f>
        <v>53087447.867205635</v>
      </c>
      <c r="M17" s="41">
        <f t="shared" si="6"/>
        <v>17379052.539194852</v>
      </c>
      <c r="O17" s="50"/>
    </row>
    <row r="18" spans="1:15" ht="15">
      <c r="A18" s="12">
        <v>11</v>
      </c>
      <c r="B18" s="19" t="s">
        <v>81</v>
      </c>
      <c r="C18" s="55">
        <v>2391689</v>
      </c>
      <c r="D18" s="14">
        <v>459625</v>
      </c>
      <c r="E18" s="15">
        <f t="shared" si="0"/>
        <v>5203.565950503127</v>
      </c>
      <c r="F18" s="16">
        <f t="shared" si="1"/>
        <v>1.1867173589043074</v>
      </c>
      <c r="G18" s="17">
        <f t="shared" si="2"/>
        <v>52.418032463857436</v>
      </c>
      <c r="H18" s="17">
        <f t="shared" si="7"/>
        <v>-818.5053874101643</v>
      </c>
      <c r="I18" s="17">
        <f t="shared" si="3"/>
        <v>-766.0873549463068</v>
      </c>
      <c r="J18" s="15">
        <f t="shared" si="4"/>
        <v>24092638.171200473</v>
      </c>
      <c r="K18" s="18">
        <f t="shared" si="5"/>
        <v>-352112900.5171963</v>
      </c>
      <c r="L18" s="41">
        <f>'jan-aug'!K18</f>
        <v>-282577097.5444346</v>
      </c>
      <c r="M18" s="41">
        <f t="shared" si="6"/>
        <v>-69535802.97276169</v>
      </c>
      <c r="O18" s="50"/>
    </row>
    <row r="19" spans="1:15" ht="15">
      <c r="A19" s="12">
        <v>12</v>
      </c>
      <c r="B19" s="19" t="s">
        <v>82</v>
      </c>
      <c r="C19" s="55">
        <v>2291594</v>
      </c>
      <c r="D19" s="14">
        <v>505246</v>
      </c>
      <c r="E19" s="15">
        <f t="shared" si="0"/>
        <v>4535.600479766292</v>
      </c>
      <c r="F19" s="16">
        <f t="shared" si="1"/>
        <v>1.0343821666895445</v>
      </c>
      <c r="G19" s="17">
        <f t="shared" si="2"/>
        <v>653.5869561270093</v>
      </c>
      <c r="H19" s="17">
        <f t="shared" si="7"/>
        <v>-818.5053874101643</v>
      </c>
      <c r="I19" s="17">
        <f t="shared" si="3"/>
        <v>-164.91843128315497</v>
      </c>
      <c r="J19" s="15">
        <f t="shared" si="4"/>
        <v>330222195.235347</v>
      </c>
      <c r="K19" s="18">
        <f t="shared" si="5"/>
        <v>-83324377.73208892</v>
      </c>
      <c r="L19" s="41">
        <f>'jan-aug'!K19</f>
        <v>-67472193.98517355</v>
      </c>
      <c r="M19" s="41">
        <f t="shared" si="6"/>
        <v>-15852183.74691537</v>
      </c>
      <c r="O19" s="50"/>
    </row>
    <row r="20" spans="1:15" ht="15">
      <c r="A20" s="12">
        <v>14</v>
      </c>
      <c r="B20" s="19" t="s">
        <v>83</v>
      </c>
      <c r="C20" s="55">
        <v>445131</v>
      </c>
      <c r="D20" s="14">
        <v>108965</v>
      </c>
      <c r="E20" s="15">
        <f t="shared" si="0"/>
        <v>4085.0823658973063</v>
      </c>
      <c r="F20" s="16">
        <f t="shared" si="1"/>
        <v>0.931637688899759</v>
      </c>
      <c r="G20" s="17">
        <f t="shared" si="2"/>
        <v>1059.0532586090962</v>
      </c>
      <c r="H20" s="17">
        <f t="shared" si="7"/>
        <v>-818.5053874101643</v>
      </c>
      <c r="I20" s="17">
        <f t="shared" si="3"/>
        <v>240.54787119893194</v>
      </c>
      <c r="J20" s="15">
        <f t="shared" si="4"/>
        <v>115399738.32434018</v>
      </c>
      <c r="K20" s="18">
        <f t="shared" si="5"/>
        <v>26211298.785191618</v>
      </c>
      <c r="L20" s="41">
        <f>'jan-aug'!K20</f>
        <v>17115561.70480431</v>
      </c>
      <c r="M20" s="41">
        <f t="shared" si="6"/>
        <v>9095737.08038731</v>
      </c>
      <c r="O20" s="50"/>
    </row>
    <row r="21" spans="1:15" ht="15">
      <c r="A21" s="12">
        <v>15</v>
      </c>
      <c r="B21" s="19" t="s">
        <v>84</v>
      </c>
      <c r="C21" s="55">
        <v>1069865</v>
      </c>
      <c r="D21" s="14">
        <v>261530</v>
      </c>
      <c r="E21" s="15">
        <f t="shared" si="0"/>
        <v>4090.7926432914005</v>
      </c>
      <c r="F21" s="16">
        <f t="shared" si="1"/>
        <v>0.9329399661020062</v>
      </c>
      <c r="G21" s="17">
        <f t="shared" si="2"/>
        <v>1053.9140089544114</v>
      </c>
      <c r="H21" s="17">
        <f t="shared" si="7"/>
        <v>-818.5053874101643</v>
      </c>
      <c r="I21" s="17">
        <f t="shared" si="3"/>
        <v>235.40862154424713</v>
      </c>
      <c r="J21" s="15">
        <f t="shared" si="4"/>
        <v>275630130.7618472</v>
      </c>
      <c r="K21" s="18">
        <f t="shared" si="5"/>
        <v>61566416.79246695</v>
      </c>
      <c r="L21" s="41">
        <f>'jan-aug'!K21</f>
        <v>44751729.331964165</v>
      </c>
      <c r="M21" s="41">
        <f t="shared" si="6"/>
        <v>16814687.46050279</v>
      </c>
      <c r="O21" s="50"/>
    </row>
    <row r="22" spans="1:15" ht="15">
      <c r="A22" s="12">
        <v>16</v>
      </c>
      <c r="B22" s="19" t="s">
        <v>85</v>
      </c>
      <c r="C22" s="55">
        <v>1251298</v>
      </c>
      <c r="D22" s="14">
        <v>306197</v>
      </c>
      <c r="E22" s="15">
        <f t="shared" si="0"/>
        <v>4086.578248643847</v>
      </c>
      <c r="F22" s="16">
        <f t="shared" si="1"/>
        <v>0.931978837650268</v>
      </c>
      <c r="G22" s="17">
        <f t="shared" si="2"/>
        <v>1057.7069641372095</v>
      </c>
      <c r="H22" s="17">
        <f t="shared" si="7"/>
        <v>-818.5053874101643</v>
      </c>
      <c r="I22" s="17">
        <f t="shared" si="3"/>
        <v>239.20157672704522</v>
      </c>
      <c r="J22" s="15">
        <f t="shared" si="4"/>
        <v>323866699.2979211</v>
      </c>
      <c r="K22" s="18">
        <f t="shared" si="5"/>
        <v>73242805.18909107</v>
      </c>
      <c r="L22" s="41">
        <f>'jan-aug'!K22</f>
        <v>62532216.93595165</v>
      </c>
      <c r="M22" s="41">
        <f t="shared" si="6"/>
        <v>10710588.253139421</v>
      </c>
      <c r="O22" s="50"/>
    </row>
    <row r="23" spans="1:15" ht="15">
      <c r="A23" s="12">
        <v>17</v>
      </c>
      <c r="B23" s="19" t="s">
        <v>86</v>
      </c>
      <c r="C23" s="55">
        <v>465633</v>
      </c>
      <c r="D23" s="14">
        <v>135142</v>
      </c>
      <c r="E23" s="15">
        <f t="shared" si="0"/>
        <v>3445.5091681342587</v>
      </c>
      <c r="F23" s="16">
        <f t="shared" si="1"/>
        <v>0.7857775953994623</v>
      </c>
      <c r="G23" s="17">
        <f t="shared" si="2"/>
        <v>1634.669136595839</v>
      </c>
      <c r="H23" s="17">
        <f t="shared" si="7"/>
        <v>-818.5053874101643</v>
      </c>
      <c r="I23" s="17">
        <f t="shared" si="3"/>
        <v>816.1637491856748</v>
      </c>
      <c r="J23" s="15">
        <f t="shared" si="4"/>
        <v>220912456.45783487</v>
      </c>
      <c r="K23" s="18">
        <f t="shared" si="5"/>
        <v>110298001.39245045</v>
      </c>
      <c r="L23" s="41">
        <f>'jan-aug'!K23</f>
        <v>88348253.9073158</v>
      </c>
      <c r="M23" s="41">
        <f t="shared" si="6"/>
        <v>21949747.485134646</v>
      </c>
      <c r="O23" s="50"/>
    </row>
    <row r="24" spans="1:15" ht="15">
      <c r="A24" s="12">
        <v>18</v>
      </c>
      <c r="B24" s="19" t="s">
        <v>87</v>
      </c>
      <c r="C24" s="55">
        <v>907761</v>
      </c>
      <c r="D24" s="14">
        <v>240877</v>
      </c>
      <c r="E24" s="15">
        <f t="shared" si="0"/>
        <v>3768.5665298056683</v>
      </c>
      <c r="F24" s="16">
        <f t="shared" si="1"/>
        <v>0.8594535673510084</v>
      </c>
      <c r="G24" s="17">
        <f t="shared" si="2"/>
        <v>1343.9175110915705</v>
      </c>
      <c r="H24" s="17">
        <f t="shared" si="7"/>
        <v>-818.5053874101643</v>
      </c>
      <c r="I24" s="17">
        <f t="shared" si="3"/>
        <v>525.4121236814062</v>
      </c>
      <c r="J24" s="15">
        <f t="shared" si="4"/>
        <v>323718818.3192042</v>
      </c>
      <c r="K24" s="18">
        <f t="shared" si="5"/>
        <v>126559696.11600609</v>
      </c>
      <c r="L24" s="41">
        <f>'jan-aug'!K24</f>
        <v>98249672.28346859</v>
      </c>
      <c r="M24" s="41">
        <f t="shared" si="6"/>
        <v>28310023.832537502</v>
      </c>
      <c r="O24" s="50"/>
    </row>
    <row r="25" spans="1:15" ht="15">
      <c r="A25" s="12">
        <v>19</v>
      </c>
      <c r="B25" s="19" t="s">
        <v>88</v>
      </c>
      <c r="C25" s="55">
        <v>620027</v>
      </c>
      <c r="D25" s="14">
        <v>162050</v>
      </c>
      <c r="E25" s="15">
        <f t="shared" si="0"/>
        <v>3826.1462511570503</v>
      </c>
      <c r="F25" s="16">
        <f t="shared" si="1"/>
        <v>0.8725851112765642</v>
      </c>
      <c r="G25" s="17">
        <f t="shared" si="2"/>
        <v>1292.0957618753266</v>
      </c>
      <c r="H25" s="17">
        <f t="shared" si="7"/>
        <v>-818.5053874101643</v>
      </c>
      <c r="I25" s="17">
        <f t="shared" si="3"/>
        <v>473.5903744651623</v>
      </c>
      <c r="J25" s="15">
        <f t="shared" si="4"/>
        <v>209384118.2118967</v>
      </c>
      <c r="K25" s="18">
        <f t="shared" si="5"/>
        <v>76745320.18207955</v>
      </c>
      <c r="L25" s="41">
        <f>'jan-aug'!K25</f>
        <v>63323458.02104843</v>
      </c>
      <c r="M25" s="41">
        <f t="shared" si="6"/>
        <v>13421862.161031127</v>
      </c>
      <c r="O25" s="50"/>
    </row>
    <row r="26" spans="1:15" ht="15">
      <c r="A26" s="12">
        <v>20</v>
      </c>
      <c r="B26" s="19" t="s">
        <v>89</v>
      </c>
      <c r="C26" s="55">
        <v>281202</v>
      </c>
      <c r="D26" s="14">
        <v>75207</v>
      </c>
      <c r="E26" s="15">
        <f t="shared" si="0"/>
        <v>3739.040248913</v>
      </c>
      <c r="F26" s="16">
        <f>E26/E$28</f>
        <v>0.8527198485104073</v>
      </c>
      <c r="G26" s="17">
        <f t="shared" si="2"/>
        <v>1370.4911638949718</v>
      </c>
      <c r="H26" s="17">
        <f t="shared" si="7"/>
        <v>-818.5053874101643</v>
      </c>
      <c r="I26" s="17">
        <f t="shared" si="3"/>
        <v>551.9857764848075</v>
      </c>
      <c r="J26" s="15">
        <f t="shared" si="4"/>
        <v>103070528.96304914</v>
      </c>
      <c r="K26" s="18">
        <f t="shared" si="5"/>
        <v>41513194.29209292</v>
      </c>
      <c r="L26" s="41">
        <f>'jan-aug'!K26</f>
        <v>32715307.807398874</v>
      </c>
      <c r="M26" s="41">
        <f t="shared" si="6"/>
        <v>8797886.484694045</v>
      </c>
      <c r="O26" s="50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17</v>
      </c>
      <c r="B28" s="26"/>
      <c r="C28" s="27">
        <f>SUM(C8:C27)</f>
        <v>22402394</v>
      </c>
      <c r="D28" s="28">
        <f>SUM(D8:D27)</f>
        <v>5109056</v>
      </c>
      <c r="E28" s="29">
        <f>C28*1000/D28</f>
        <v>4384.840173996919</v>
      </c>
      <c r="F28" s="30">
        <f>E28/E$28</f>
        <v>1</v>
      </c>
      <c r="G28" s="31"/>
      <c r="H28" s="31"/>
      <c r="I28" s="31"/>
      <c r="J28" s="32">
        <f>SUM(J8:J27)</f>
        <v>4181789860.5802245</v>
      </c>
      <c r="K28" s="52">
        <f>SUM(K8:K27)</f>
        <v>7.897615432739258E-07</v>
      </c>
      <c r="L28" s="53">
        <f>jan!K28</f>
        <v>1.6205012798309326E-07</v>
      </c>
      <c r="M28" s="52">
        <f t="shared" si="6"/>
        <v>6.277114152908325E-07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18</v>
      </c>
      <c r="B30" s="34"/>
      <c r="C30" s="35"/>
      <c r="D30" s="36">
        <f>J28</f>
        <v>4181789860.5802245</v>
      </c>
      <c r="E30" s="36" t="s">
        <v>19</v>
      </c>
      <c r="F30" s="37">
        <f>D28</f>
        <v>5109056</v>
      </c>
      <c r="G30" s="38" t="s">
        <v>20</v>
      </c>
      <c r="H30" s="34">
        <f>-J28/D28</f>
        <v>-818.5053874101643</v>
      </c>
      <c r="I30" s="39" t="s">
        <v>21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11.421875" defaultRowHeight="15"/>
  <cols>
    <col min="1" max="1" width="11.57421875" style="0" bestFit="1" customWidth="1"/>
    <col min="3" max="3" width="12.8515625" style="0" customWidth="1"/>
    <col min="4" max="4" width="15.28125" style="0" customWidth="1"/>
    <col min="5" max="9" width="11.57421875" style="0" bestFit="1" customWidth="1"/>
    <col min="10" max="10" width="14.7109375" style="0" customWidth="1"/>
    <col min="11" max="11" width="14.8515625" style="0" customWidth="1"/>
    <col min="12" max="12" width="13.421875" style="0" bestFit="1" customWidth="1"/>
    <col min="13" max="13" width="11.57421875" style="0" bestFit="1" customWidth="1"/>
  </cols>
  <sheetData>
    <row r="1" spans="1:13" ht="15">
      <c r="A1" s="1"/>
      <c r="B1" s="2"/>
      <c r="C1" s="56" t="s">
        <v>59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5">
      <c r="A2" s="59" t="s">
        <v>0</v>
      </c>
      <c r="B2" s="59" t="s">
        <v>1</v>
      </c>
      <c r="C2" s="4" t="s">
        <v>38</v>
      </c>
      <c r="D2" s="4" t="s">
        <v>3</v>
      </c>
      <c r="E2" s="62" t="s">
        <v>60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61"/>
      <c r="B5" s="61"/>
      <c r="C5" s="6"/>
      <c r="D5" s="6"/>
      <c r="E5" s="7"/>
      <c r="F5" s="7" t="s">
        <v>15</v>
      </c>
      <c r="G5" s="6"/>
      <c r="H5" s="6"/>
      <c r="I5" s="7" t="s">
        <v>36</v>
      </c>
      <c r="J5" s="7" t="s">
        <v>39</v>
      </c>
      <c r="K5" s="7" t="s">
        <v>39</v>
      </c>
      <c r="L5" s="7" t="s">
        <v>36</v>
      </c>
      <c r="M5" s="7" t="s">
        <v>40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5" ht="15">
      <c r="A8" s="12">
        <v>1</v>
      </c>
      <c r="B8" s="13" t="s">
        <v>71</v>
      </c>
      <c r="C8" s="14">
        <v>810476</v>
      </c>
      <c r="D8" s="14">
        <v>284962</v>
      </c>
      <c r="E8" s="15">
        <f>C8*1000/D8</f>
        <v>2844.15465921772</v>
      </c>
      <c r="F8" s="16">
        <f>E8/E$28</f>
        <v>0.8261000046165496</v>
      </c>
      <c r="G8" s="17">
        <f>IF(E8&lt;E$28*1.2,(E$28*1.2-E8)*0.9,0)</f>
        <v>1158.5600619872193</v>
      </c>
      <c r="H8" s="17">
        <f>H30</f>
        <v>-642.4963671557474</v>
      </c>
      <c r="I8" s="17">
        <f>G8+H8</f>
        <v>516.0636948314719</v>
      </c>
      <c r="J8" s="15">
        <f>(G8*D8)</f>
        <v>330145592.384002</v>
      </c>
      <c r="K8" s="18">
        <f>I8*D8</f>
        <v>147058542.6065659</v>
      </c>
      <c r="L8" s="41">
        <f>'jan-jul'!K8</f>
        <v>144007453.61144644</v>
      </c>
      <c r="M8" s="41">
        <f>K8-L8</f>
        <v>3051088.9951194525</v>
      </c>
      <c r="O8" s="51"/>
    </row>
    <row r="9" spans="1:15" ht="15">
      <c r="A9" s="12">
        <v>2</v>
      </c>
      <c r="B9" s="13" t="s">
        <v>72</v>
      </c>
      <c r="C9" s="14">
        <v>2271465</v>
      </c>
      <c r="D9" s="14">
        <v>575757</v>
      </c>
      <c r="E9" s="15">
        <f aca="true" t="shared" si="0" ref="E9:E26">C9*1000/D9</f>
        <v>3945.179997811577</v>
      </c>
      <c r="F9" s="16">
        <f aca="true" t="shared" si="1" ref="F9:F25">E9/E$28</f>
        <v>1.1458987308734034</v>
      </c>
      <c r="G9" s="17">
        <f aca="true" t="shared" si="2" ref="G9:G26">IF(E9&lt;E$28*1.2,(E$28*1.2-E9)*0.9,0)</f>
        <v>167.63725725274819</v>
      </c>
      <c r="H9" s="17">
        <f>H8</f>
        <v>-642.4963671557474</v>
      </c>
      <c r="I9" s="17">
        <f aca="true" t="shared" si="3" ref="I9:I26">G9+H9</f>
        <v>-474.8591099029992</v>
      </c>
      <c r="J9" s="15">
        <f aca="true" t="shared" si="4" ref="J9:J26">(G9*D9)</f>
        <v>96518324.32407054</v>
      </c>
      <c r="K9" s="18">
        <f aca="true" t="shared" si="5" ref="K9:K26">I9*D9</f>
        <v>-273403456.5404211</v>
      </c>
      <c r="L9" s="41">
        <f>'jan-jul'!K9</f>
        <v>-262492302.36780512</v>
      </c>
      <c r="M9" s="41">
        <f aca="true" t="shared" si="6" ref="M9:M28">K9-L9</f>
        <v>-10911154.172616005</v>
      </c>
      <c r="O9" s="51"/>
    </row>
    <row r="10" spans="1:15" ht="15">
      <c r="A10" s="12">
        <v>3</v>
      </c>
      <c r="B10" s="19" t="s">
        <v>73</v>
      </c>
      <c r="C10" s="14">
        <v>2750563</v>
      </c>
      <c r="D10" s="14">
        <v>634463</v>
      </c>
      <c r="E10" s="15">
        <f t="shared" si="0"/>
        <v>4335.261473088265</v>
      </c>
      <c r="F10" s="16">
        <f t="shared" si="1"/>
        <v>1.259199991577537</v>
      </c>
      <c r="G10" s="17">
        <f t="shared" si="2"/>
        <v>0</v>
      </c>
      <c r="H10" s="17">
        <f aca="true" t="shared" si="7" ref="H10:H26">H9</f>
        <v>-642.4963671557474</v>
      </c>
      <c r="I10" s="17">
        <f t="shared" si="3"/>
        <v>-642.4963671557474</v>
      </c>
      <c r="J10" s="15">
        <f t="shared" si="4"/>
        <v>0</v>
      </c>
      <c r="K10" s="18">
        <f t="shared" si="5"/>
        <v>-407640172.594737</v>
      </c>
      <c r="L10" s="41">
        <f>'jan-jul'!K10</f>
        <v>-398379589.2389257</v>
      </c>
      <c r="M10" s="41">
        <f t="shared" si="6"/>
        <v>-9260583.355811298</v>
      </c>
      <c r="O10" s="51"/>
    </row>
    <row r="11" spans="1:15" ht="15">
      <c r="A11" s="12">
        <v>4</v>
      </c>
      <c r="B11" s="19" t="s">
        <v>74</v>
      </c>
      <c r="C11" s="14">
        <v>521643</v>
      </c>
      <c r="D11" s="14">
        <v>194433</v>
      </c>
      <c r="E11" s="15">
        <f t="shared" si="0"/>
        <v>2682.8933360077763</v>
      </c>
      <c r="F11" s="16">
        <f t="shared" si="1"/>
        <v>0.7792607867081793</v>
      </c>
      <c r="G11" s="17">
        <f t="shared" si="2"/>
        <v>1303.6952528761688</v>
      </c>
      <c r="H11" s="17">
        <f t="shared" si="7"/>
        <v>-642.4963671557474</v>
      </c>
      <c r="I11" s="17">
        <f t="shared" si="3"/>
        <v>661.1988857204213</v>
      </c>
      <c r="J11" s="15">
        <f t="shared" si="4"/>
        <v>253481379.10247213</v>
      </c>
      <c r="K11" s="18">
        <f t="shared" si="5"/>
        <v>128558882.94727868</v>
      </c>
      <c r="L11" s="41">
        <f>'jan-jul'!K11</f>
        <v>126784771.00151724</v>
      </c>
      <c r="M11" s="41">
        <f t="shared" si="6"/>
        <v>1774111.9457614422</v>
      </c>
      <c r="O11" s="51"/>
    </row>
    <row r="12" spans="1:15" ht="15">
      <c r="A12" s="12">
        <v>5</v>
      </c>
      <c r="B12" s="19" t="s">
        <v>75</v>
      </c>
      <c r="C12" s="14">
        <v>528990</v>
      </c>
      <c r="D12" s="14">
        <v>187820</v>
      </c>
      <c r="E12" s="15">
        <f t="shared" si="0"/>
        <v>2816.4732190395057</v>
      </c>
      <c r="F12" s="16">
        <f t="shared" si="1"/>
        <v>0.8180597815629603</v>
      </c>
      <c r="G12" s="17">
        <f t="shared" si="2"/>
        <v>1183.4733581476123</v>
      </c>
      <c r="H12" s="17">
        <f t="shared" si="7"/>
        <v>-642.4963671557474</v>
      </c>
      <c r="I12" s="17">
        <f t="shared" si="3"/>
        <v>540.9769909918649</v>
      </c>
      <c r="J12" s="15">
        <f t="shared" si="4"/>
        <v>222279966.12728456</v>
      </c>
      <c r="K12" s="18">
        <f t="shared" si="5"/>
        <v>101606298.44809207</v>
      </c>
      <c r="L12" s="41">
        <f>'jan-jul'!K12</f>
        <v>99343298.57279871</v>
      </c>
      <c r="M12" s="41">
        <f t="shared" si="6"/>
        <v>2262999.875293359</v>
      </c>
      <c r="O12" s="51"/>
    </row>
    <row r="13" spans="1:15" ht="15">
      <c r="A13" s="12">
        <v>6</v>
      </c>
      <c r="B13" s="19" t="s">
        <v>76</v>
      </c>
      <c r="C13" s="14">
        <v>911801</v>
      </c>
      <c r="D13" s="14">
        <v>272228</v>
      </c>
      <c r="E13" s="15">
        <f t="shared" si="0"/>
        <v>3349.4019718765153</v>
      </c>
      <c r="F13" s="16">
        <f t="shared" si="1"/>
        <v>0.9728518016635959</v>
      </c>
      <c r="G13" s="17">
        <f t="shared" si="2"/>
        <v>703.8374805943037</v>
      </c>
      <c r="H13" s="17">
        <f t="shared" si="7"/>
        <v>-642.4963671557474</v>
      </c>
      <c r="I13" s="17">
        <f t="shared" si="3"/>
        <v>61.34111343855625</v>
      </c>
      <c r="J13" s="15">
        <f t="shared" si="4"/>
        <v>191604269.6672261</v>
      </c>
      <c r="K13" s="18">
        <f t="shared" si="5"/>
        <v>16698768.62915129</v>
      </c>
      <c r="L13" s="41">
        <f>'jan-jul'!K13</f>
        <v>19417948.181641117</v>
      </c>
      <c r="M13" s="41">
        <f t="shared" si="6"/>
        <v>-2719179.5524898265</v>
      </c>
      <c r="O13" s="51"/>
    </row>
    <row r="14" spans="1:15" ht="15">
      <c r="A14" s="12">
        <v>7</v>
      </c>
      <c r="B14" s="19" t="s">
        <v>77</v>
      </c>
      <c r="C14" s="14">
        <v>734043</v>
      </c>
      <c r="D14" s="14">
        <v>240860</v>
      </c>
      <c r="E14" s="15">
        <f t="shared" si="0"/>
        <v>3047.5919621356807</v>
      </c>
      <c r="F14" s="16">
        <f t="shared" si="1"/>
        <v>0.8851894624753321</v>
      </c>
      <c r="G14" s="17">
        <f t="shared" si="2"/>
        <v>975.4664893610548</v>
      </c>
      <c r="H14" s="17">
        <f t="shared" si="7"/>
        <v>-642.4963671557474</v>
      </c>
      <c r="I14" s="17">
        <f t="shared" si="3"/>
        <v>332.97012220530735</v>
      </c>
      <c r="J14" s="15">
        <f t="shared" si="4"/>
        <v>234950858.62750363</v>
      </c>
      <c r="K14" s="18">
        <f t="shared" si="5"/>
        <v>80199183.63437033</v>
      </c>
      <c r="L14" s="41">
        <f>'jan-jul'!K14</f>
        <v>78991375.89311202</v>
      </c>
      <c r="M14" s="41">
        <f t="shared" si="6"/>
        <v>1207807.7412583083</v>
      </c>
      <c r="O14" s="51"/>
    </row>
    <row r="15" spans="1:15" ht="15">
      <c r="A15" s="12">
        <v>8</v>
      </c>
      <c r="B15" s="19" t="s">
        <v>78</v>
      </c>
      <c r="C15" s="14">
        <v>522041</v>
      </c>
      <c r="D15" s="14">
        <v>171469</v>
      </c>
      <c r="E15" s="15">
        <f t="shared" si="0"/>
        <v>3044.5211670914277</v>
      </c>
      <c r="F15" s="16">
        <f t="shared" si="1"/>
        <v>0.8842975335529677</v>
      </c>
      <c r="G15" s="17">
        <f t="shared" si="2"/>
        <v>978.2302049008824</v>
      </c>
      <c r="H15" s="17">
        <f t="shared" si="7"/>
        <v>-642.4963671557474</v>
      </c>
      <c r="I15" s="17">
        <f t="shared" si="3"/>
        <v>335.733837745135</v>
      </c>
      <c r="J15" s="15">
        <f t="shared" si="4"/>
        <v>167736155.0041494</v>
      </c>
      <c r="K15" s="18">
        <f t="shared" si="5"/>
        <v>57567945.424320556</v>
      </c>
      <c r="L15" s="41">
        <f>'jan-jul'!K15</f>
        <v>55153586.009366535</v>
      </c>
      <c r="M15" s="41">
        <f t="shared" si="6"/>
        <v>2414359.4149540216</v>
      </c>
      <c r="O15" s="51"/>
    </row>
    <row r="16" spans="1:15" ht="15">
      <c r="A16" s="12">
        <v>9</v>
      </c>
      <c r="B16" s="19" t="s">
        <v>79</v>
      </c>
      <c r="C16" s="14">
        <v>345093</v>
      </c>
      <c r="D16" s="14">
        <v>113747</v>
      </c>
      <c r="E16" s="15">
        <f t="shared" si="0"/>
        <v>3033.864629396819</v>
      </c>
      <c r="F16" s="16">
        <f t="shared" si="1"/>
        <v>0.8812022849137344</v>
      </c>
      <c r="G16" s="17">
        <f t="shared" si="2"/>
        <v>987.8210888260302</v>
      </c>
      <c r="H16" s="17">
        <f t="shared" si="7"/>
        <v>-642.4963671557474</v>
      </c>
      <c r="I16" s="17">
        <f t="shared" si="3"/>
        <v>345.32472167028277</v>
      </c>
      <c r="J16" s="15">
        <f t="shared" si="4"/>
        <v>112361685.39069445</v>
      </c>
      <c r="K16" s="18">
        <f t="shared" si="5"/>
        <v>39279651.115829654</v>
      </c>
      <c r="L16" s="41">
        <f>'jan-jul'!K16</f>
        <v>38645160.72122316</v>
      </c>
      <c r="M16" s="41">
        <f t="shared" si="6"/>
        <v>634490.3946064934</v>
      </c>
      <c r="O16" s="51"/>
    </row>
    <row r="17" spans="1:15" ht="15">
      <c r="A17" s="12">
        <v>10</v>
      </c>
      <c r="B17" s="19" t="s">
        <v>80</v>
      </c>
      <c r="C17" s="14">
        <v>550973</v>
      </c>
      <c r="D17" s="14">
        <v>178478</v>
      </c>
      <c r="E17" s="15">
        <f t="shared" si="0"/>
        <v>3087.063951859613</v>
      </c>
      <c r="F17" s="16">
        <f t="shared" si="1"/>
        <v>0.8966543140042338</v>
      </c>
      <c r="G17" s="17">
        <f t="shared" si="2"/>
        <v>939.9416986095156</v>
      </c>
      <c r="H17" s="17">
        <f t="shared" si="7"/>
        <v>-642.4963671557474</v>
      </c>
      <c r="I17" s="17">
        <f t="shared" si="3"/>
        <v>297.4453314537682</v>
      </c>
      <c r="J17" s="15">
        <f t="shared" si="4"/>
        <v>167758914.48442912</v>
      </c>
      <c r="K17" s="18">
        <f t="shared" si="5"/>
        <v>53087447.867205635</v>
      </c>
      <c r="L17" s="41">
        <f>'jan-jul'!K17</f>
        <v>52603717.00178876</v>
      </c>
      <c r="M17" s="41">
        <f t="shared" si="6"/>
        <v>483730.865416877</v>
      </c>
      <c r="O17" s="51"/>
    </row>
    <row r="18" spans="1:15" ht="15">
      <c r="A18" s="12">
        <v>11</v>
      </c>
      <c r="B18" s="19" t="s">
        <v>81</v>
      </c>
      <c r="C18" s="14">
        <v>1884770</v>
      </c>
      <c r="D18" s="14">
        <v>459625</v>
      </c>
      <c r="E18" s="15">
        <f t="shared" si="0"/>
        <v>4100.669023660593</v>
      </c>
      <c r="F18" s="16">
        <f t="shared" si="1"/>
        <v>1.1910613539942658</v>
      </c>
      <c r="G18" s="17">
        <f t="shared" si="2"/>
        <v>27.69713398863387</v>
      </c>
      <c r="H18" s="17">
        <f t="shared" si="7"/>
        <v>-642.4963671557474</v>
      </c>
      <c r="I18" s="17">
        <f t="shared" si="3"/>
        <v>-614.7992331671136</v>
      </c>
      <c r="J18" s="15">
        <f t="shared" si="4"/>
        <v>12730295.209525842</v>
      </c>
      <c r="K18" s="18">
        <f t="shared" si="5"/>
        <v>-282577097.5444346</v>
      </c>
      <c r="L18" s="41">
        <f>'jan-jul'!K18</f>
        <v>-278303565.80224365</v>
      </c>
      <c r="M18" s="41">
        <f t="shared" si="6"/>
        <v>-4273531.742190957</v>
      </c>
      <c r="O18" s="51"/>
    </row>
    <row r="19" spans="1:15" ht="15">
      <c r="A19" s="12">
        <v>12</v>
      </c>
      <c r="B19" s="19" t="s">
        <v>82</v>
      </c>
      <c r="C19" s="14">
        <v>1801677</v>
      </c>
      <c r="D19" s="14">
        <v>505246</v>
      </c>
      <c r="E19" s="15">
        <f t="shared" si="0"/>
        <v>3565.94015588446</v>
      </c>
      <c r="F19" s="16">
        <f t="shared" si="1"/>
        <v>1.0357464808361496</v>
      </c>
      <c r="G19" s="17">
        <f t="shared" si="2"/>
        <v>508.9531149871532</v>
      </c>
      <c r="H19" s="17">
        <f t="shared" si="7"/>
        <v>-642.4963671557474</v>
      </c>
      <c r="I19" s="17">
        <f t="shared" si="3"/>
        <v>-133.54325216859422</v>
      </c>
      <c r="J19" s="15">
        <f t="shared" si="4"/>
        <v>257146525.5347992</v>
      </c>
      <c r="K19" s="18">
        <f t="shared" si="5"/>
        <v>-67472193.98517355</v>
      </c>
      <c r="L19" s="41">
        <f>'jan-jul'!K19</f>
        <v>-65346868.99737905</v>
      </c>
      <c r="M19" s="41">
        <f t="shared" si="6"/>
        <v>-2125324.9877945036</v>
      </c>
      <c r="O19" s="51"/>
    </row>
    <row r="20" spans="1:15" ht="15">
      <c r="A20" s="12">
        <v>14</v>
      </c>
      <c r="B20" s="19" t="s">
        <v>83</v>
      </c>
      <c r="C20" s="14">
        <v>353377</v>
      </c>
      <c r="D20" s="14">
        <v>108965</v>
      </c>
      <c r="E20" s="15">
        <f t="shared" si="0"/>
        <v>3243.0321662919287</v>
      </c>
      <c r="F20" s="16">
        <f t="shared" si="1"/>
        <v>0.9419561200241672</v>
      </c>
      <c r="G20" s="17">
        <f t="shared" si="2"/>
        <v>799.5703056204316</v>
      </c>
      <c r="H20" s="17">
        <f t="shared" si="7"/>
        <v>-642.4963671557474</v>
      </c>
      <c r="I20" s="17">
        <f t="shared" si="3"/>
        <v>157.07393846468415</v>
      </c>
      <c r="J20" s="15">
        <f t="shared" si="4"/>
        <v>87125178.35193032</v>
      </c>
      <c r="K20" s="18">
        <f t="shared" si="5"/>
        <v>17115561.70480431</v>
      </c>
      <c r="L20" s="41">
        <f>'jan-jul'!K20</f>
        <v>15535520.186801257</v>
      </c>
      <c r="M20" s="41">
        <f t="shared" si="6"/>
        <v>1580041.518003052</v>
      </c>
      <c r="O20" s="51"/>
    </row>
    <row r="21" spans="1:15" ht="15">
      <c r="A21" s="12">
        <v>15</v>
      </c>
      <c r="B21" s="19" t="s">
        <v>84</v>
      </c>
      <c r="C21" s="14">
        <v>844070</v>
      </c>
      <c r="D21" s="14">
        <v>261530</v>
      </c>
      <c r="E21" s="15">
        <f t="shared" si="0"/>
        <v>3227.4308874698886</v>
      </c>
      <c r="F21" s="16">
        <f t="shared" si="1"/>
        <v>0.9374246447525459</v>
      </c>
      <c r="G21" s="17">
        <f t="shared" si="2"/>
        <v>813.6114565602676</v>
      </c>
      <c r="H21" s="17">
        <f t="shared" si="7"/>
        <v>-642.4963671557474</v>
      </c>
      <c r="I21" s="17">
        <f t="shared" si="3"/>
        <v>171.11508940452018</v>
      </c>
      <c r="J21" s="15">
        <f t="shared" si="4"/>
        <v>212783804.2342068</v>
      </c>
      <c r="K21" s="18">
        <f t="shared" si="5"/>
        <v>44751729.331964165</v>
      </c>
      <c r="L21" s="41">
        <f>'jan-jul'!K21</f>
        <v>41913499.40764589</v>
      </c>
      <c r="M21" s="41">
        <f t="shared" si="6"/>
        <v>2838229.9243182763</v>
      </c>
      <c r="O21" s="51"/>
    </row>
    <row r="22" spans="1:15" ht="15">
      <c r="A22" s="12">
        <v>16</v>
      </c>
      <c r="B22" s="19" t="s">
        <v>85</v>
      </c>
      <c r="C22" s="14">
        <v>976966</v>
      </c>
      <c r="D22" s="14">
        <v>306197</v>
      </c>
      <c r="E22" s="15">
        <f t="shared" si="0"/>
        <v>3190.6452381963245</v>
      </c>
      <c r="F22" s="16">
        <f t="shared" si="1"/>
        <v>0.9267400552432425</v>
      </c>
      <c r="G22" s="17">
        <f t="shared" si="2"/>
        <v>846.7185409064754</v>
      </c>
      <c r="H22" s="17">
        <f t="shared" si="7"/>
        <v>-642.4963671557474</v>
      </c>
      <c r="I22" s="17">
        <f t="shared" si="3"/>
        <v>204.22217375072796</v>
      </c>
      <c r="J22" s="15">
        <f t="shared" si="4"/>
        <v>259262677.06994003</v>
      </c>
      <c r="K22" s="18">
        <f t="shared" si="5"/>
        <v>62532216.93595165</v>
      </c>
      <c r="L22" s="41">
        <f>'jan-jul'!K22</f>
        <v>61733255.12722413</v>
      </c>
      <c r="M22" s="41">
        <f t="shared" si="6"/>
        <v>798961.8087275177</v>
      </c>
      <c r="O22" s="51"/>
    </row>
    <row r="23" spans="1:15" ht="15">
      <c r="A23" s="12">
        <v>17</v>
      </c>
      <c r="B23" s="19" t="s">
        <v>86</v>
      </c>
      <c r="C23" s="14">
        <v>363691</v>
      </c>
      <c r="D23" s="14">
        <v>135142</v>
      </c>
      <c r="E23" s="15">
        <f t="shared" si="0"/>
        <v>2691.176688224238</v>
      </c>
      <c r="F23" s="16">
        <f t="shared" si="1"/>
        <v>0.7816667308723204</v>
      </c>
      <c r="G23" s="17">
        <f t="shared" si="2"/>
        <v>1296.240235881353</v>
      </c>
      <c r="H23" s="17">
        <f t="shared" si="7"/>
        <v>-642.4963671557474</v>
      </c>
      <c r="I23" s="17">
        <f t="shared" si="3"/>
        <v>653.7438687256057</v>
      </c>
      <c r="J23" s="15">
        <f t="shared" si="4"/>
        <v>175176497.9574778</v>
      </c>
      <c r="K23" s="18">
        <f t="shared" si="5"/>
        <v>88348253.9073158</v>
      </c>
      <c r="L23" s="41">
        <f>'jan-jul'!K23</f>
        <v>86629130.34354787</v>
      </c>
      <c r="M23" s="41">
        <f t="shared" si="6"/>
        <v>1719123.5637679398</v>
      </c>
      <c r="O23" s="51"/>
    </row>
    <row r="24" spans="1:15" ht="15">
      <c r="A24" s="12">
        <v>18</v>
      </c>
      <c r="B24" s="19" t="s">
        <v>87</v>
      </c>
      <c r="C24" s="14">
        <v>714045</v>
      </c>
      <c r="D24" s="14">
        <v>240877</v>
      </c>
      <c r="E24" s="15">
        <f t="shared" si="0"/>
        <v>2964.3552518505294</v>
      </c>
      <c r="F24" s="16">
        <f t="shared" si="1"/>
        <v>0.8610129126776701</v>
      </c>
      <c r="G24" s="17">
        <f t="shared" si="2"/>
        <v>1050.379528617691</v>
      </c>
      <c r="H24" s="17">
        <f t="shared" si="7"/>
        <v>-642.4963671557474</v>
      </c>
      <c r="I24" s="17">
        <f t="shared" si="3"/>
        <v>407.8831614619436</v>
      </c>
      <c r="J24" s="15">
        <f t="shared" si="4"/>
        <v>253012269.71484354</v>
      </c>
      <c r="K24" s="18">
        <f t="shared" si="5"/>
        <v>98249672.28346859</v>
      </c>
      <c r="L24" s="41">
        <f>'jan-jul'!K24</f>
        <v>92724650.62943262</v>
      </c>
      <c r="M24" s="41">
        <f t="shared" si="6"/>
        <v>5525021.654035971</v>
      </c>
      <c r="O24" s="51"/>
    </row>
    <row r="25" spans="1:15" ht="15">
      <c r="A25" s="12">
        <v>19</v>
      </c>
      <c r="B25" s="19" t="s">
        <v>88</v>
      </c>
      <c r="C25" s="14">
        <v>483456</v>
      </c>
      <c r="D25" s="14">
        <v>162050</v>
      </c>
      <c r="E25" s="15">
        <f t="shared" si="0"/>
        <v>2983.37550138846</v>
      </c>
      <c r="F25" s="16">
        <f t="shared" si="1"/>
        <v>0.8665374463665005</v>
      </c>
      <c r="G25" s="17">
        <f t="shared" si="2"/>
        <v>1033.2613040335532</v>
      </c>
      <c r="H25" s="17">
        <f t="shared" si="7"/>
        <v>-642.4963671557474</v>
      </c>
      <c r="I25" s="17">
        <f t="shared" si="3"/>
        <v>390.7649368778058</v>
      </c>
      <c r="J25" s="15">
        <f t="shared" si="4"/>
        <v>167439994.31863728</v>
      </c>
      <c r="K25" s="18">
        <f t="shared" si="5"/>
        <v>63323458.02104843</v>
      </c>
      <c r="L25" s="41">
        <f>'jan-jul'!K25</f>
        <v>58947154.16208088</v>
      </c>
      <c r="M25" s="41">
        <f t="shared" si="6"/>
        <v>4376303.85896755</v>
      </c>
      <c r="O25" s="51"/>
    </row>
    <row r="26" spans="1:15" ht="15">
      <c r="A26" s="12">
        <v>20</v>
      </c>
      <c r="B26" s="19" t="s">
        <v>89</v>
      </c>
      <c r="C26" s="14">
        <v>220674</v>
      </c>
      <c r="D26" s="14">
        <v>75207</v>
      </c>
      <c r="E26" s="15">
        <f t="shared" si="0"/>
        <v>2934.221548526068</v>
      </c>
      <c r="F26" s="16">
        <f>E26/E$28</f>
        <v>0.8522604166153434</v>
      </c>
      <c r="G26" s="17">
        <f t="shared" si="2"/>
        <v>1077.4998616097062</v>
      </c>
      <c r="H26" s="17">
        <f t="shared" si="7"/>
        <v>-642.4963671557474</v>
      </c>
      <c r="I26" s="17">
        <f t="shared" si="3"/>
        <v>435.00349445395875</v>
      </c>
      <c r="J26" s="15">
        <f t="shared" si="4"/>
        <v>81035532.09208117</v>
      </c>
      <c r="K26" s="18">
        <f t="shared" si="5"/>
        <v>32715307.807398874</v>
      </c>
      <c r="L26" s="41">
        <f>'jan-jul'!K26</f>
        <v>32091805.556727037</v>
      </c>
      <c r="M26" s="41">
        <f t="shared" si="6"/>
        <v>623502.2506718375</v>
      </c>
      <c r="O26" s="51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17</v>
      </c>
      <c r="B28" s="26"/>
      <c r="C28" s="27">
        <f>SUM(C8:C27)</f>
        <v>17589814</v>
      </c>
      <c r="D28" s="28">
        <f>SUM(D8:D27)</f>
        <v>5109056</v>
      </c>
      <c r="E28" s="29">
        <f>C28*1000/D28</f>
        <v>3442.869680817748</v>
      </c>
      <c r="F28" s="30">
        <f>E28/E$28</f>
        <v>1</v>
      </c>
      <c r="G28" s="31"/>
      <c r="H28" s="31"/>
      <c r="I28" s="31"/>
      <c r="J28" s="32">
        <f>SUM(J8:J27)</f>
        <v>3282549919.5952744</v>
      </c>
      <c r="K28" s="32">
        <f>SUM(K8:K27)</f>
        <v>-4.1350722312927246E-07</v>
      </c>
      <c r="L28" s="32">
        <f>jan!K28</f>
        <v>1.6205012798309326E-07</v>
      </c>
      <c r="M28" s="32">
        <f t="shared" si="6"/>
        <v>-5.755573511123657E-07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18</v>
      </c>
      <c r="B30" s="34"/>
      <c r="C30" s="35"/>
      <c r="D30" s="36">
        <f>J28</f>
        <v>3282549919.5952744</v>
      </c>
      <c r="E30" s="36" t="s">
        <v>19</v>
      </c>
      <c r="F30" s="37">
        <f>D28</f>
        <v>5109056</v>
      </c>
      <c r="G30" s="38" t="s">
        <v>20</v>
      </c>
      <c r="H30" s="34">
        <f>-J28/D28</f>
        <v>-642.4963671557474</v>
      </c>
      <c r="I30" s="39" t="s">
        <v>21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9" width="11.421875" style="3" customWidth="1"/>
    <col min="240" max="240" width="3.421875" style="3" customWidth="1"/>
    <col min="241" max="16384" width="20.140625" style="3" customWidth="1"/>
  </cols>
  <sheetData>
    <row r="1" spans="1:13" ht="26.25" customHeight="1">
      <c r="A1" s="1"/>
      <c r="B1" s="2"/>
      <c r="C1" s="56" t="s">
        <v>61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2.75">
      <c r="A2" s="59" t="s">
        <v>0</v>
      </c>
      <c r="B2" s="59" t="s">
        <v>1</v>
      </c>
      <c r="C2" s="4" t="s">
        <v>35</v>
      </c>
      <c r="D2" s="4" t="s">
        <v>3</v>
      </c>
      <c r="E2" s="62" t="s">
        <v>62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2.7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8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  <c r="O4"/>
      <c r="P4"/>
      <c r="Q4"/>
      <c r="R4"/>
    </row>
    <row r="5" spans="1:18" ht="15">
      <c r="A5" s="61"/>
      <c r="B5" s="61"/>
      <c r="C5" s="6"/>
      <c r="D5" s="6"/>
      <c r="E5" s="7"/>
      <c r="F5" s="7" t="s">
        <v>15</v>
      </c>
      <c r="G5" s="6"/>
      <c r="H5" s="6"/>
      <c r="I5" s="7" t="s">
        <v>36</v>
      </c>
      <c r="J5" s="7" t="s">
        <v>36</v>
      </c>
      <c r="K5" s="7" t="s">
        <v>36</v>
      </c>
      <c r="L5" s="7" t="s">
        <v>32</v>
      </c>
      <c r="M5" s="7" t="s">
        <v>37</v>
      </c>
      <c r="O5"/>
      <c r="P5"/>
      <c r="Q5"/>
      <c r="R5"/>
    </row>
    <row r="6" spans="1:18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  <c r="O6"/>
      <c r="P6"/>
      <c r="Q6"/>
      <c r="R6"/>
    </row>
    <row r="7" spans="1:18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O7"/>
      <c r="P7"/>
      <c r="Q7"/>
      <c r="R7"/>
    </row>
    <row r="8" spans="1:18" ht="15">
      <c r="A8" s="12">
        <v>1</v>
      </c>
      <c r="B8" s="13" t="s">
        <v>71</v>
      </c>
      <c r="C8" s="14">
        <v>798707</v>
      </c>
      <c r="D8" s="14">
        <v>284962</v>
      </c>
      <c r="E8" s="15">
        <f>C8*1000/D8</f>
        <v>2802.854415676476</v>
      </c>
      <c r="F8" s="16">
        <f>E8/E$28</f>
        <v>0.8280160738446782</v>
      </c>
      <c r="G8" s="17">
        <f>IF(E8&lt;E$28*1.2,(E$28*1.2-E8)*0.9,0)</f>
        <v>1133.2571197918842</v>
      </c>
      <c r="H8" s="17">
        <f>H30</f>
        <v>-627.9004279822869</v>
      </c>
      <c r="I8" s="17">
        <f>G8+H8</f>
        <v>505.35669180959724</v>
      </c>
      <c r="J8" s="15">
        <f>(G8*D8)</f>
        <v>322935215.3701349</v>
      </c>
      <c r="K8" s="18">
        <f>I8*D8</f>
        <v>144007453.61144644</v>
      </c>
      <c r="L8" s="41">
        <f>'jan-mai'!K8</f>
        <v>117419632.98126197</v>
      </c>
      <c r="M8" s="41">
        <f>K8-L8</f>
        <v>26587820.63018447</v>
      </c>
      <c r="O8"/>
      <c r="P8"/>
      <c r="Q8"/>
      <c r="R8"/>
    </row>
    <row r="9" spans="1:18" ht="15">
      <c r="A9" s="12">
        <v>2</v>
      </c>
      <c r="B9" s="13" t="s">
        <v>72</v>
      </c>
      <c r="C9" s="14">
        <v>2228713</v>
      </c>
      <c r="D9" s="14">
        <v>575757</v>
      </c>
      <c r="E9" s="15">
        <f aca="true" t="shared" si="0" ref="E9:E26">C9*1000/D9</f>
        <v>3870.9264498738185</v>
      </c>
      <c r="F9" s="16">
        <f aca="true" t="shared" si="1" ref="F9:F25">E9/E$28</f>
        <v>1.1435447032993533</v>
      </c>
      <c r="G9" s="17">
        <f aca="true" t="shared" si="2" ref="G9:G26">IF(E9&lt;E$28*1.2,(E$28*1.2-E9)*0.9,0)</f>
        <v>171.9922890142759</v>
      </c>
      <c r="H9" s="17">
        <f>H8</f>
        <v>-627.9004279822869</v>
      </c>
      <c r="I9" s="17">
        <f aca="true" t="shared" si="3" ref="I9:I26">G9+H9</f>
        <v>-455.90813896801103</v>
      </c>
      <c r="J9" s="15">
        <f aca="true" t="shared" si="4" ref="J9:J26">(G9*D9)</f>
        <v>99025764.34599246</v>
      </c>
      <c r="K9" s="18">
        <f aca="true" t="shared" si="5" ref="K9:K26">I9*D9</f>
        <v>-262492302.36780512</v>
      </c>
      <c r="L9" s="41">
        <f>'jan-mai'!K9</f>
        <v>-224263376.9148433</v>
      </c>
      <c r="M9" s="41">
        <f aca="true" t="shared" si="6" ref="M9:M28">K9-L9</f>
        <v>-38228925.45296183</v>
      </c>
      <c r="O9"/>
      <c r="P9"/>
      <c r="Q9"/>
      <c r="R9"/>
    </row>
    <row r="10" spans="1:18" ht="15">
      <c r="A10" s="12">
        <v>3</v>
      </c>
      <c r="B10" s="19" t="s">
        <v>73</v>
      </c>
      <c r="C10" s="14">
        <v>2682772</v>
      </c>
      <c r="D10" s="14">
        <v>634463</v>
      </c>
      <c r="E10" s="15">
        <f t="shared" si="0"/>
        <v>4228.4136348376505</v>
      </c>
      <c r="F10" s="16">
        <f t="shared" si="1"/>
        <v>1.2491531621932472</v>
      </c>
      <c r="G10" s="17">
        <f t="shared" si="2"/>
        <v>0</v>
      </c>
      <c r="H10" s="17">
        <f aca="true" t="shared" si="7" ref="H10:H26">H9</f>
        <v>-627.9004279822869</v>
      </c>
      <c r="I10" s="17">
        <f t="shared" si="3"/>
        <v>-627.9004279822869</v>
      </c>
      <c r="J10" s="15">
        <f t="shared" si="4"/>
        <v>0</v>
      </c>
      <c r="K10" s="18">
        <f t="shared" si="5"/>
        <v>-398379589.2389257</v>
      </c>
      <c r="L10" s="41">
        <f>'jan-mai'!K10</f>
        <v>-321017955.5517014</v>
      </c>
      <c r="M10" s="41">
        <f t="shared" si="6"/>
        <v>-77361633.68722427</v>
      </c>
      <c r="O10"/>
      <c r="P10"/>
      <c r="Q10"/>
      <c r="R10"/>
    </row>
    <row r="11" spans="1:18" ht="15">
      <c r="A11" s="12">
        <v>4</v>
      </c>
      <c r="B11" s="19" t="s">
        <v>74</v>
      </c>
      <c r="C11" s="14">
        <v>513271</v>
      </c>
      <c r="D11" s="14">
        <v>194433</v>
      </c>
      <c r="E11" s="15">
        <f t="shared" si="0"/>
        <v>2639.834801705472</v>
      </c>
      <c r="F11" s="16">
        <f t="shared" si="1"/>
        <v>0.7798570043029348</v>
      </c>
      <c r="G11" s="17">
        <f t="shared" si="2"/>
        <v>1279.9747723657879</v>
      </c>
      <c r="H11" s="17">
        <f t="shared" si="7"/>
        <v>-627.9004279822869</v>
      </c>
      <c r="I11" s="17">
        <f t="shared" si="3"/>
        <v>652.0743443835009</v>
      </c>
      <c r="J11" s="15">
        <f t="shared" si="4"/>
        <v>248869334.91539723</v>
      </c>
      <c r="K11" s="18">
        <f t="shared" si="5"/>
        <v>126784771.00151724</v>
      </c>
      <c r="L11" s="41">
        <f>'jan-mai'!K11</f>
        <v>103257165.69944665</v>
      </c>
      <c r="M11" s="41">
        <f t="shared" si="6"/>
        <v>23527605.302070588</v>
      </c>
      <c r="O11"/>
      <c r="P11"/>
      <c r="Q11"/>
      <c r="R11"/>
    </row>
    <row r="12" spans="1:18" ht="15">
      <c r="A12" s="12">
        <v>5</v>
      </c>
      <c r="B12" s="19" t="s">
        <v>75</v>
      </c>
      <c r="C12" s="14">
        <v>521513</v>
      </c>
      <c r="D12" s="14">
        <v>187820</v>
      </c>
      <c r="E12" s="15">
        <f t="shared" si="0"/>
        <v>2776.66382706847</v>
      </c>
      <c r="F12" s="16">
        <f t="shared" si="1"/>
        <v>0.8202788798507303</v>
      </c>
      <c r="G12" s="17">
        <f t="shared" si="2"/>
        <v>1156.8286495390898</v>
      </c>
      <c r="H12" s="17">
        <f t="shared" si="7"/>
        <v>-627.9004279822869</v>
      </c>
      <c r="I12" s="17">
        <f t="shared" si="3"/>
        <v>528.9282215568029</v>
      </c>
      <c r="J12" s="15">
        <f t="shared" si="4"/>
        <v>217275556.95643187</v>
      </c>
      <c r="K12" s="18">
        <f t="shared" si="5"/>
        <v>99343298.57279871</v>
      </c>
      <c r="L12" s="41">
        <f>'jan-mai'!K12</f>
        <v>80085679.91992128</v>
      </c>
      <c r="M12" s="41">
        <f t="shared" si="6"/>
        <v>19257618.652877435</v>
      </c>
      <c r="O12"/>
      <c r="P12"/>
      <c r="Q12"/>
      <c r="R12"/>
    </row>
    <row r="13" spans="1:18" ht="15">
      <c r="A13" s="12">
        <v>6</v>
      </c>
      <c r="B13" s="19" t="s">
        <v>76</v>
      </c>
      <c r="C13" s="14">
        <v>894298</v>
      </c>
      <c r="D13" s="14">
        <v>272228</v>
      </c>
      <c r="E13" s="15">
        <f t="shared" si="0"/>
        <v>3285.1066018190636</v>
      </c>
      <c r="F13" s="16">
        <f t="shared" si="1"/>
        <v>0.9704824679390084</v>
      </c>
      <c r="G13" s="17">
        <f t="shared" si="2"/>
        <v>699.2301522635553</v>
      </c>
      <c r="H13" s="17">
        <f t="shared" si="7"/>
        <v>-627.9004279822869</v>
      </c>
      <c r="I13" s="17">
        <f t="shared" si="3"/>
        <v>71.32972428126834</v>
      </c>
      <c r="J13" s="15">
        <f t="shared" si="4"/>
        <v>190350025.89040312</v>
      </c>
      <c r="K13" s="18">
        <f t="shared" si="5"/>
        <v>19417948.181641117</v>
      </c>
      <c r="L13" s="41">
        <f>'jan-mai'!K13</f>
        <v>15125722.57502049</v>
      </c>
      <c r="M13" s="41">
        <f t="shared" si="6"/>
        <v>4292225.6066206265</v>
      </c>
      <c r="O13"/>
      <c r="P13"/>
      <c r="Q13"/>
      <c r="R13"/>
    </row>
    <row r="14" spans="1:18" ht="15">
      <c r="A14" s="12">
        <v>7</v>
      </c>
      <c r="B14" s="19" t="s">
        <v>77</v>
      </c>
      <c r="C14" s="14">
        <v>722572</v>
      </c>
      <c r="D14" s="14">
        <v>240860</v>
      </c>
      <c r="E14" s="15">
        <f t="shared" si="0"/>
        <v>2999.96678568463</v>
      </c>
      <c r="F14" s="16">
        <f t="shared" si="1"/>
        <v>0.8862467867234917</v>
      </c>
      <c r="G14" s="17">
        <f t="shared" si="2"/>
        <v>955.8559867845456</v>
      </c>
      <c r="H14" s="17">
        <f t="shared" si="7"/>
        <v>-627.9004279822869</v>
      </c>
      <c r="I14" s="17">
        <f t="shared" si="3"/>
        <v>327.9555588022587</v>
      </c>
      <c r="J14" s="15">
        <f t="shared" si="4"/>
        <v>230227472.97692567</v>
      </c>
      <c r="K14" s="18">
        <f t="shared" si="5"/>
        <v>78991375.89311202</v>
      </c>
      <c r="L14" s="41">
        <f>'jan-mai'!K14</f>
        <v>66321728.588607416</v>
      </c>
      <c r="M14" s="41">
        <f t="shared" si="6"/>
        <v>12669647.304504603</v>
      </c>
      <c r="O14"/>
      <c r="P14"/>
      <c r="Q14"/>
      <c r="R14"/>
    </row>
    <row r="15" spans="1:18" ht="15">
      <c r="A15" s="12">
        <v>8</v>
      </c>
      <c r="B15" s="19" t="s">
        <v>78</v>
      </c>
      <c r="C15" s="14">
        <v>515602</v>
      </c>
      <c r="D15" s="14">
        <v>171469</v>
      </c>
      <c r="E15" s="15">
        <f t="shared" si="0"/>
        <v>3006.96918976608</v>
      </c>
      <c r="F15" s="16">
        <f t="shared" si="1"/>
        <v>0.8883154289985121</v>
      </c>
      <c r="G15" s="17">
        <f t="shared" si="2"/>
        <v>949.5538231112405</v>
      </c>
      <c r="H15" s="17">
        <f t="shared" si="7"/>
        <v>-627.9004279822869</v>
      </c>
      <c r="I15" s="17">
        <f t="shared" si="3"/>
        <v>321.65339512895355</v>
      </c>
      <c r="J15" s="15">
        <f t="shared" si="4"/>
        <v>162819044.4950613</v>
      </c>
      <c r="K15" s="18">
        <f t="shared" si="5"/>
        <v>55153586.009366535</v>
      </c>
      <c r="L15" s="41">
        <f>'jan-mai'!K15</f>
        <v>44063017.90857729</v>
      </c>
      <c r="M15" s="41">
        <f t="shared" si="6"/>
        <v>11090568.100789241</v>
      </c>
      <c r="O15"/>
      <c r="P15"/>
      <c r="Q15"/>
      <c r="R15"/>
    </row>
    <row r="16" spans="1:18" ht="15">
      <c r="A16" s="12">
        <v>9</v>
      </c>
      <c r="B16" s="19" t="s">
        <v>79</v>
      </c>
      <c r="C16" s="14">
        <v>339747</v>
      </c>
      <c r="D16" s="14">
        <v>113747</v>
      </c>
      <c r="E16" s="15">
        <f t="shared" si="0"/>
        <v>2986.8655876638504</v>
      </c>
      <c r="F16" s="16">
        <f t="shared" si="1"/>
        <v>0.8823764456572007</v>
      </c>
      <c r="G16" s="17">
        <f t="shared" si="2"/>
        <v>967.6470650032471</v>
      </c>
      <c r="H16" s="17">
        <f t="shared" si="7"/>
        <v>-627.9004279822869</v>
      </c>
      <c r="I16" s="17">
        <f t="shared" si="3"/>
        <v>339.7466370209602</v>
      </c>
      <c r="J16" s="15">
        <f t="shared" si="4"/>
        <v>110066950.70292436</v>
      </c>
      <c r="K16" s="18">
        <f t="shared" si="5"/>
        <v>38645160.72122316</v>
      </c>
      <c r="L16" s="41">
        <f>'jan-mai'!K16</f>
        <v>34231466.96864708</v>
      </c>
      <c r="M16" s="41">
        <f t="shared" si="6"/>
        <v>4413693.752576083</v>
      </c>
      <c r="O16"/>
      <c r="P16"/>
      <c r="Q16"/>
      <c r="R16"/>
    </row>
    <row r="17" spans="1:18" ht="15">
      <c r="A17" s="12">
        <v>10</v>
      </c>
      <c r="B17" s="19" t="s">
        <v>80</v>
      </c>
      <c r="C17" s="14">
        <v>542016</v>
      </c>
      <c r="D17" s="14">
        <v>178478</v>
      </c>
      <c r="E17" s="15">
        <f t="shared" si="0"/>
        <v>3036.8784948284942</v>
      </c>
      <c r="F17" s="16">
        <f t="shared" si="1"/>
        <v>0.8971512019914615</v>
      </c>
      <c r="G17" s="17">
        <f t="shared" si="2"/>
        <v>922.6354485550677</v>
      </c>
      <c r="H17" s="17">
        <f t="shared" si="7"/>
        <v>-627.9004279822869</v>
      </c>
      <c r="I17" s="17">
        <f t="shared" si="3"/>
        <v>294.73502057278074</v>
      </c>
      <c r="J17" s="15">
        <f t="shared" si="4"/>
        <v>164670129.58721137</v>
      </c>
      <c r="K17" s="18">
        <f t="shared" si="5"/>
        <v>52603717.00178876</v>
      </c>
      <c r="L17" s="41">
        <f>'jan-mai'!K17</f>
        <v>43769409.00621721</v>
      </c>
      <c r="M17" s="41">
        <f t="shared" si="6"/>
        <v>8834307.995571546</v>
      </c>
      <c r="O17"/>
      <c r="P17"/>
      <c r="Q17"/>
      <c r="R17"/>
    </row>
    <row r="18" spans="1:18" ht="15">
      <c r="A18" s="12">
        <v>11</v>
      </c>
      <c r="B18" s="19" t="s">
        <v>81</v>
      </c>
      <c r="C18" s="14">
        <v>1855571</v>
      </c>
      <c r="D18" s="14">
        <v>459625</v>
      </c>
      <c r="E18" s="15">
        <f t="shared" si="0"/>
        <v>4037.141147674735</v>
      </c>
      <c r="F18" s="16">
        <f t="shared" si="1"/>
        <v>1.192647660883819</v>
      </c>
      <c r="G18" s="17">
        <f t="shared" si="2"/>
        <v>22.39906099345117</v>
      </c>
      <c r="H18" s="17">
        <f t="shared" si="7"/>
        <v>-627.9004279822869</v>
      </c>
      <c r="I18" s="17">
        <f t="shared" si="3"/>
        <v>-605.5013669888358</v>
      </c>
      <c r="J18" s="15">
        <f t="shared" si="4"/>
        <v>10295168.409114994</v>
      </c>
      <c r="K18" s="18">
        <f t="shared" si="5"/>
        <v>-278303565.80224365</v>
      </c>
      <c r="L18" s="41">
        <f>'jan-mai'!K18</f>
        <v>-223802712.2766807</v>
      </c>
      <c r="M18" s="41">
        <f t="shared" si="6"/>
        <v>-54500853.52556294</v>
      </c>
      <c r="O18"/>
      <c r="P18"/>
      <c r="Q18"/>
      <c r="R18"/>
    </row>
    <row r="19" spans="1:18" ht="15">
      <c r="A19" s="12">
        <v>12</v>
      </c>
      <c r="B19" s="19" t="s">
        <v>82</v>
      </c>
      <c r="C19" s="14">
        <v>1772438</v>
      </c>
      <c r="D19" s="14">
        <v>505246</v>
      </c>
      <c r="E19" s="15">
        <f t="shared" si="0"/>
        <v>3508.069336521219</v>
      </c>
      <c r="F19" s="16">
        <f t="shared" si="1"/>
        <v>1.036349866248811</v>
      </c>
      <c r="G19" s="17">
        <f t="shared" si="2"/>
        <v>498.5636910316153</v>
      </c>
      <c r="H19" s="17">
        <f t="shared" si="7"/>
        <v>-627.9004279822869</v>
      </c>
      <c r="I19" s="17">
        <f t="shared" si="3"/>
        <v>-129.33673695067165</v>
      </c>
      <c r="J19" s="15">
        <f t="shared" si="4"/>
        <v>251897310.6389595</v>
      </c>
      <c r="K19" s="18">
        <f t="shared" si="5"/>
        <v>-65346868.99737905</v>
      </c>
      <c r="L19" s="41">
        <f>'jan-mai'!K19</f>
        <v>-52193672.33297536</v>
      </c>
      <c r="M19" s="41">
        <f t="shared" si="6"/>
        <v>-13153196.664403692</v>
      </c>
      <c r="O19"/>
      <c r="P19"/>
      <c r="Q19"/>
      <c r="R19"/>
    </row>
    <row r="20" spans="1:18" ht="15">
      <c r="A20" s="12">
        <v>14</v>
      </c>
      <c r="B20" s="19" t="s">
        <v>83</v>
      </c>
      <c r="C20" s="14">
        <v>349336</v>
      </c>
      <c r="D20" s="14">
        <v>108965</v>
      </c>
      <c r="E20" s="15">
        <f t="shared" si="0"/>
        <v>3205.946863671821</v>
      </c>
      <c r="F20" s="16">
        <f t="shared" si="1"/>
        <v>0.9470971878400302</v>
      </c>
      <c r="G20" s="17">
        <f t="shared" si="2"/>
        <v>770.4739165960735</v>
      </c>
      <c r="H20" s="17">
        <f t="shared" si="7"/>
        <v>-627.9004279822869</v>
      </c>
      <c r="I20" s="17">
        <f t="shared" si="3"/>
        <v>142.5734886137866</v>
      </c>
      <c r="J20" s="15">
        <f t="shared" si="4"/>
        <v>83954690.32189116</v>
      </c>
      <c r="K20" s="18">
        <f t="shared" si="5"/>
        <v>15535520.186801257</v>
      </c>
      <c r="L20" s="41">
        <f>'jan-mai'!K20</f>
        <v>10580748.20292952</v>
      </c>
      <c r="M20" s="41">
        <f t="shared" si="6"/>
        <v>4954771.9838717375</v>
      </c>
      <c r="O20"/>
      <c r="P20"/>
      <c r="Q20"/>
      <c r="R20"/>
    </row>
    <row r="21" spans="1:18" ht="15">
      <c r="A21" s="12">
        <v>15</v>
      </c>
      <c r="B21" s="19" t="s">
        <v>84</v>
      </c>
      <c r="C21" s="14">
        <v>833311</v>
      </c>
      <c r="D21" s="14">
        <v>261530</v>
      </c>
      <c r="E21" s="15">
        <f t="shared" si="0"/>
        <v>3186.292203571292</v>
      </c>
      <c r="F21" s="16">
        <f t="shared" si="1"/>
        <v>0.9412908304358892</v>
      </c>
      <c r="G21" s="17">
        <f t="shared" si="2"/>
        <v>788.1631106865499</v>
      </c>
      <c r="H21" s="17">
        <f t="shared" si="7"/>
        <v>-627.9004279822869</v>
      </c>
      <c r="I21" s="17">
        <f t="shared" si="3"/>
        <v>160.26268270426294</v>
      </c>
      <c r="J21" s="15">
        <f t="shared" si="4"/>
        <v>206128298.3378534</v>
      </c>
      <c r="K21" s="18">
        <f t="shared" si="5"/>
        <v>41913499.40764589</v>
      </c>
      <c r="L21" s="41">
        <f>'jan-mai'!K21</f>
        <v>38048487.99625723</v>
      </c>
      <c r="M21" s="41">
        <f t="shared" si="6"/>
        <v>3865011.411388658</v>
      </c>
      <c r="O21"/>
      <c r="P21"/>
      <c r="Q21"/>
      <c r="R21"/>
    </row>
    <row r="22" spans="1:18" ht="15">
      <c r="A22" s="12">
        <v>16</v>
      </c>
      <c r="B22" s="19" t="s">
        <v>85</v>
      </c>
      <c r="C22" s="14">
        <v>961565</v>
      </c>
      <c r="D22" s="14">
        <v>306197</v>
      </c>
      <c r="E22" s="15">
        <f t="shared" si="0"/>
        <v>3140.3475540256763</v>
      </c>
      <c r="F22" s="16">
        <f t="shared" si="1"/>
        <v>0.9277179141552024</v>
      </c>
      <c r="G22" s="17">
        <f t="shared" si="2"/>
        <v>829.5132952776038</v>
      </c>
      <c r="H22" s="17">
        <f t="shared" si="7"/>
        <v>-627.9004279822869</v>
      </c>
      <c r="I22" s="17">
        <f t="shared" si="3"/>
        <v>201.61286729531685</v>
      </c>
      <c r="J22" s="15">
        <f t="shared" si="4"/>
        <v>253994482.47411644</v>
      </c>
      <c r="K22" s="18">
        <f t="shared" si="5"/>
        <v>61733255.12722413</v>
      </c>
      <c r="L22" s="41">
        <f>'jan-mai'!K22</f>
        <v>47210160.58268636</v>
      </c>
      <c r="M22" s="41">
        <f t="shared" si="6"/>
        <v>14523094.544537775</v>
      </c>
      <c r="O22"/>
      <c r="P22"/>
      <c r="Q22"/>
      <c r="R22"/>
    </row>
    <row r="23" spans="1:18" ht="15">
      <c r="A23" s="12">
        <v>17</v>
      </c>
      <c r="B23" s="19" t="s">
        <v>86</v>
      </c>
      <c r="C23" s="14">
        <v>358412</v>
      </c>
      <c r="D23" s="14">
        <v>135142</v>
      </c>
      <c r="E23" s="15">
        <f t="shared" si="0"/>
        <v>2652.1140726051117</v>
      </c>
      <c r="F23" s="16">
        <f t="shared" si="1"/>
        <v>0.7834845325909288</v>
      </c>
      <c r="G23" s="17">
        <f t="shared" si="2"/>
        <v>1268.923428556112</v>
      </c>
      <c r="H23" s="17">
        <f t="shared" si="7"/>
        <v>-627.9004279822869</v>
      </c>
      <c r="I23" s="17">
        <f t="shared" si="3"/>
        <v>641.023000573825</v>
      </c>
      <c r="J23" s="15">
        <f t="shared" si="4"/>
        <v>171484849.98193008</v>
      </c>
      <c r="K23" s="18">
        <f t="shared" si="5"/>
        <v>86629130.34354787</v>
      </c>
      <c r="L23" s="41">
        <f>'jan-mai'!K23</f>
        <v>70255620.9612289</v>
      </c>
      <c r="M23" s="41">
        <f t="shared" si="6"/>
        <v>16373509.382318959</v>
      </c>
      <c r="O23"/>
      <c r="P23"/>
      <c r="Q23"/>
      <c r="R23"/>
    </row>
    <row r="24" spans="1:18" ht="15">
      <c r="A24" s="12">
        <v>18</v>
      </c>
      <c r="B24" s="19" t="s">
        <v>87</v>
      </c>
      <c r="C24" s="14">
        <v>707370</v>
      </c>
      <c r="D24" s="14">
        <v>240877</v>
      </c>
      <c r="E24" s="15">
        <f t="shared" si="0"/>
        <v>2936.6440133346064</v>
      </c>
      <c r="F24" s="16">
        <f t="shared" si="1"/>
        <v>0.8675400451057426</v>
      </c>
      <c r="G24" s="17">
        <f t="shared" si="2"/>
        <v>1012.8464818995668</v>
      </c>
      <c r="H24" s="17">
        <f t="shared" si="7"/>
        <v>-627.9004279822869</v>
      </c>
      <c r="I24" s="17">
        <f t="shared" si="3"/>
        <v>384.94605391727987</v>
      </c>
      <c r="J24" s="15">
        <f t="shared" si="4"/>
        <v>243971422.02052197</v>
      </c>
      <c r="K24" s="18">
        <f t="shared" si="5"/>
        <v>92724650.62943262</v>
      </c>
      <c r="L24" s="41">
        <f>'jan-mai'!K24</f>
        <v>74709386.39266789</v>
      </c>
      <c r="M24" s="41">
        <f t="shared" si="6"/>
        <v>18015264.23676473</v>
      </c>
      <c r="O24"/>
      <c r="P24"/>
      <c r="Q24"/>
      <c r="R24"/>
    </row>
    <row r="25" spans="1:18" ht="15">
      <c r="A25" s="12">
        <v>19</v>
      </c>
      <c r="B25" s="19" t="s">
        <v>88</v>
      </c>
      <c r="C25" s="14">
        <v>479698</v>
      </c>
      <c r="D25" s="14">
        <v>162050</v>
      </c>
      <c r="E25" s="15">
        <f t="shared" si="0"/>
        <v>2960.185128046899</v>
      </c>
      <c r="F25" s="16">
        <f t="shared" si="1"/>
        <v>0.8744945345251637</v>
      </c>
      <c r="G25" s="17">
        <f t="shared" si="2"/>
        <v>991.6594786585034</v>
      </c>
      <c r="H25" s="17">
        <f t="shared" si="7"/>
        <v>-627.9004279822869</v>
      </c>
      <c r="I25" s="17">
        <f t="shared" si="3"/>
        <v>363.7590506762165</v>
      </c>
      <c r="J25" s="15">
        <f t="shared" si="4"/>
        <v>160698418.51661047</v>
      </c>
      <c r="K25" s="18">
        <f t="shared" si="5"/>
        <v>58947154.16208088</v>
      </c>
      <c r="L25" s="41">
        <f>'jan-mai'!K25</f>
        <v>48045479.294128664</v>
      </c>
      <c r="M25" s="41">
        <f t="shared" si="6"/>
        <v>10901674.867952213</v>
      </c>
      <c r="O25"/>
      <c r="P25"/>
      <c r="Q25"/>
      <c r="R25"/>
    </row>
    <row r="26" spans="1:18" ht="15">
      <c r="A26" s="12">
        <v>20</v>
      </c>
      <c r="B26" s="19" t="s">
        <v>89</v>
      </c>
      <c r="C26" s="14">
        <v>217366</v>
      </c>
      <c r="D26" s="14">
        <v>75207</v>
      </c>
      <c r="E26" s="15">
        <f t="shared" si="0"/>
        <v>2890.236281197229</v>
      </c>
      <c r="F26" s="16">
        <f>E26/E$28</f>
        <v>0.8538303254908005</v>
      </c>
      <c r="G26" s="17">
        <f t="shared" si="2"/>
        <v>1054.6134408232065</v>
      </c>
      <c r="H26" s="17">
        <f t="shared" si="7"/>
        <v>-627.9004279822869</v>
      </c>
      <c r="I26" s="17">
        <f t="shared" si="3"/>
        <v>426.71301284091953</v>
      </c>
      <c r="J26" s="15">
        <f t="shared" si="4"/>
        <v>79314313.0439909</v>
      </c>
      <c r="K26" s="18">
        <f t="shared" si="5"/>
        <v>32091805.556727037</v>
      </c>
      <c r="L26" s="41">
        <f>'jan-mai'!K26</f>
        <v>28154009.998602524</v>
      </c>
      <c r="M26" s="41">
        <f t="shared" si="6"/>
        <v>3937795.5581245124</v>
      </c>
      <c r="O26"/>
      <c r="P26"/>
      <c r="Q26"/>
      <c r="R26"/>
    </row>
    <row r="27" spans="1:18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  <c r="O27"/>
      <c r="P27"/>
      <c r="Q27"/>
      <c r="R27"/>
    </row>
    <row r="28" spans="1:18" ht="15.75" thickBot="1">
      <c r="A28" s="25" t="s">
        <v>17</v>
      </c>
      <c r="B28" s="26"/>
      <c r="C28" s="27">
        <f>SUM(C8:C27)</f>
        <v>17294278</v>
      </c>
      <c r="D28" s="28">
        <f>SUM(D8:D27)</f>
        <v>5109056</v>
      </c>
      <c r="E28" s="29">
        <f>C28*1000/D28</f>
        <v>3385.0241610191783</v>
      </c>
      <c r="F28" s="30">
        <f>E28/E$28</f>
        <v>1</v>
      </c>
      <c r="G28" s="31"/>
      <c r="H28" s="31"/>
      <c r="I28" s="31"/>
      <c r="J28" s="32">
        <f>SUM(J8:J27)</f>
        <v>3207978448.9854712</v>
      </c>
      <c r="K28" s="32">
        <f>SUM(K8:K27)</f>
        <v>1.564621925354004E-07</v>
      </c>
      <c r="L28" s="32">
        <f>jan!K28</f>
        <v>1.6205012798309326E-07</v>
      </c>
      <c r="M28" s="32">
        <f t="shared" si="6"/>
        <v>-5.587935447692871E-09</v>
      </c>
      <c r="O28"/>
      <c r="P28"/>
      <c r="Q28"/>
      <c r="R28"/>
    </row>
    <row r="29" spans="1:18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O29"/>
      <c r="P29"/>
      <c r="Q29"/>
      <c r="R29"/>
    </row>
    <row r="30" spans="1:18" ht="15">
      <c r="A30" s="33" t="s">
        <v>18</v>
      </c>
      <c r="B30" s="34"/>
      <c r="C30" s="35"/>
      <c r="D30" s="36">
        <f>J28</f>
        <v>3207978448.9854712</v>
      </c>
      <c r="E30" s="36" t="s">
        <v>19</v>
      </c>
      <c r="F30" s="37">
        <f>D28</f>
        <v>5109056</v>
      </c>
      <c r="G30" s="38" t="s">
        <v>20</v>
      </c>
      <c r="H30" s="34">
        <f>-J28/D28</f>
        <v>-627.9004279822869</v>
      </c>
      <c r="I30" s="39" t="s">
        <v>21</v>
      </c>
      <c r="J30" s="38"/>
      <c r="K30" s="24"/>
      <c r="O30"/>
      <c r="P30"/>
      <c r="Q30"/>
      <c r="R30"/>
    </row>
    <row r="31" spans="15:18" ht="15">
      <c r="O31"/>
      <c r="P31"/>
      <c r="Q31"/>
      <c r="R31"/>
    </row>
    <row r="32" spans="15:18" ht="15">
      <c r="O32"/>
      <c r="P32"/>
      <c r="Q32"/>
      <c r="R32"/>
    </row>
    <row r="33" spans="15:18" ht="15">
      <c r="O33"/>
      <c r="P33"/>
      <c r="Q33"/>
      <c r="R33"/>
    </row>
    <row r="34" spans="15:18" ht="15">
      <c r="O34"/>
      <c r="P34"/>
      <c r="Q34"/>
      <c r="R34"/>
    </row>
    <row r="35" spans="6:18" ht="15">
      <c r="F35" s="40"/>
      <c r="O35"/>
      <c r="P35"/>
      <c r="Q35"/>
      <c r="R35"/>
    </row>
    <row r="36" spans="15:18" ht="15">
      <c r="O36"/>
      <c r="P36"/>
      <c r="Q36"/>
      <c r="R36"/>
    </row>
    <row r="37" spans="15:18" ht="15">
      <c r="O37"/>
      <c r="P37"/>
      <c r="Q37"/>
      <c r="R37"/>
    </row>
    <row r="38" spans="15:18" ht="15">
      <c r="O38"/>
      <c r="P38"/>
      <c r="Q38"/>
      <c r="R38"/>
    </row>
    <row r="39" spans="15:18" ht="15">
      <c r="O39"/>
      <c r="P39"/>
      <c r="Q39"/>
      <c r="R39"/>
    </row>
    <row r="40" spans="15:18" ht="15">
      <c r="O40"/>
      <c r="P40"/>
      <c r="Q40"/>
      <c r="R40"/>
    </row>
    <row r="41" spans="15:18" ht="15">
      <c r="O41"/>
      <c r="P41"/>
      <c r="Q41"/>
      <c r="R41"/>
    </row>
    <row r="42" spans="15:18" ht="15">
      <c r="O42"/>
      <c r="P42"/>
      <c r="Q42"/>
      <c r="R42"/>
    </row>
    <row r="43" spans="15:18" ht="15">
      <c r="O43"/>
      <c r="P43"/>
      <c r="Q43"/>
      <c r="R43"/>
    </row>
    <row r="44" spans="15:18" ht="15">
      <c r="O44"/>
      <c r="P44"/>
      <c r="Q44"/>
      <c r="R44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6" width="11.421875" style="3" customWidth="1"/>
    <col min="237" max="237" width="3.421875" style="3" customWidth="1"/>
    <col min="238" max="16384" width="20.140625" style="3" customWidth="1"/>
  </cols>
  <sheetData>
    <row r="1" spans="1:13" ht="26.25" customHeight="1">
      <c r="A1" s="1"/>
      <c r="B1" s="2"/>
      <c r="C1" s="56" t="s">
        <v>64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2.75">
      <c r="A2" s="59" t="s">
        <v>0</v>
      </c>
      <c r="B2" s="59" t="s">
        <v>1</v>
      </c>
      <c r="C2" s="4" t="s">
        <v>31</v>
      </c>
      <c r="D2" s="4" t="s">
        <v>3</v>
      </c>
      <c r="E2" s="62" t="s">
        <v>63</v>
      </c>
      <c r="F2" s="63"/>
      <c r="G2" s="62" t="s">
        <v>4</v>
      </c>
      <c r="H2" s="64"/>
      <c r="I2" s="63"/>
      <c r="J2" s="62" t="s">
        <v>5</v>
      </c>
      <c r="K2" s="63"/>
      <c r="L2" s="4"/>
      <c r="M2" s="4"/>
    </row>
    <row r="3" spans="1:13" ht="12.7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2.7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2.75">
      <c r="A5" s="61"/>
      <c r="B5" s="61"/>
      <c r="C5" s="6"/>
      <c r="D5" s="6"/>
      <c r="E5" s="7"/>
      <c r="F5" s="7" t="s">
        <v>15</v>
      </c>
      <c r="G5" s="6"/>
      <c r="H5" s="6"/>
      <c r="I5" s="7" t="s">
        <v>32</v>
      </c>
      <c r="J5" s="7" t="s">
        <v>32</v>
      </c>
      <c r="K5" s="7" t="s">
        <v>32</v>
      </c>
      <c r="L5" s="7" t="s">
        <v>33</v>
      </c>
      <c r="M5" s="7" t="s">
        <v>34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3" ht="12.75">
      <c r="A8" s="12">
        <v>1</v>
      </c>
      <c r="B8" s="13" t="s">
        <v>71</v>
      </c>
      <c r="C8" s="14">
        <v>634234</v>
      </c>
      <c r="D8" s="14">
        <v>284962</v>
      </c>
      <c r="E8" s="15">
        <f>C8*1000/D8</f>
        <v>2225.6792133688</v>
      </c>
      <c r="F8" s="16">
        <f>E8/E$28</f>
        <v>0.8228771580677582</v>
      </c>
      <c r="G8" s="17">
        <f>IF(E8&lt;E$28*1.2,(E$28*1.2-E8)*0.9,0)</f>
        <v>918.0216217588079</v>
      </c>
      <c r="H8" s="17">
        <f>H30</f>
        <v>-505.9679690568267</v>
      </c>
      <c r="I8" s="17">
        <f>G8+H8</f>
        <v>412.0536527019812</v>
      </c>
      <c r="J8" s="15">
        <f>(G8*D8)</f>
        <v>261601277.37963343</v>
      </c>
      <c r="K8" s="18">
        <f>I8*D8</f>
        <v>117419632.98126197</v>
      </c>
      <c r="L8" s="41">
        <f>'jan-apr'!K8</f>
        <v>75092688.21943633</v>
      </c>
      <c r="M8" s="41">
        <f>K8-L8</f>
        <v>42326944.761825636</v>
      </c>
    </row>
    <row r="9" spans="1:13" ht="12.75">
      <c r="A9" s="12">
        <v>2</v>
      </c>
      <c r="B9" s="13" t="s">
        <v>72</v>
      </c>
      <c r="C9" s="14">
        <v>1794235</v>
      </c>
      <c r="D9" s="14">
        <v>575757</v>
      </c>
      <c r="E9" s="15">
        <f aca="true" t="shared" si="0" ref="E9:E26">C9*1000/D9</f>
        <v>3116.3060110428532</v>
      </c>
      <c r="F9" s="16">
        <f aca="true" t="shared" si="1" ref="F9:F25">E9/E$28</f>
        <v>1.1521593132709456</v>
      </c>
      <c r="G9" s="17">
        <f aca="true" t="shared" si="2" ref="G9:G26">IF(E9&lt;E$28*1.2,(E$28*1.2-E9)*0.9,0)</f>
        <v>116.45750385215993</v>
      </c>
      <c r="H9" s="17">
        <f>H8</f>
        <v>-505.9679690568267</v>
      </c>
      <c r="I9" s="17">
        <f aca="true" t="shared" si="3" ref="I9:I26">G9+H9</f>
        <v>-389.51046520466673</v>
      </c>
      <c r="J9" s="15">
        <f aca="true" t="shared" si="4" ref="J9:J26">(G9*D9)</f>
        <v>67051223.04540805</v>
      </c>
      <c r="K9" s="18">
        <f aca="true" t="shared" si="5" ref="K9:K26">I9*D9</f>
        <v>-224263376.9148433</v>
      </c>
      <c r="L9" s="41">
        <f>'jan-apr'!K9</f>
        <v>-97769685.3371397</v>
      </c>
      <c r="M9" s="41">
        <f aca="true" t="shared" si="6" ref="M9:M28">K9-L9</f>
        <v>-126493691.5777036</v>
      </c>
    </row>
    <row r="10" spans="1:13" ht="12.75">
      <c r="A10" s="12">
        <v>3</v>
      </c>
      <c r="B10" s="19" t="s">
        <v>73</v>
      </c>
      <c r="C10" s="14">
        <v>2167775</v>
      </c>
      <c r="D10" s="14">
        <v>634463</v>
      </c>
      <c r="E10" s="15">
        <f t="shared" si="0"/>
        <v>3416.708302927042</v>
      </c>
      <c r="F10" s="16">
        <f t="shared" si="1"/>
        <v>1.2632239189598078</v>
      </c>
      <c r="G10" s="17">
        <f t="shared" si="2"/>
        <v>0</v>
      </c>
      <c r="H10" s="17">
        <f aca="true" t="shared" si="7" ref="H10:H26">H9</f>
        <v>-505.9679690568267</v>
      </c>
      <c r="I10" s="17">
        <f t="shared" si="3"/>
        <v>-505.9679690568267</v>
      </c>
      <c r="J10" s="15">
        <f t="shared" si="4"/>
        <v>0</v>
      </c>
      <c r="K10" s="18">
        <f t="shared" si="5"/>
        <v>-321017955.5517014</v>
      </c>
      <c r="L10" s="41">
        <f>'jan-apr'!K10</f>
        <v>-192640678.03662357</v>
      </c>
      <c r="M10" s="41">
        <f t="shared" si="6"/>
        <v>-128377277.51507786</v>
      </c>
    </row>
    <row r="11" spans="1:13" ht="12.75">
      <c r="A11" s="12">
        <v>4</v>
      </c>
      <c r="B11" s="19" t="s">
        <v>74</v>
      </c>
      <c r="C11" s="14">
        <v>407034</v>
      </c>
      <c r="D11" s="14">
        <v>194433</v>
      </c>
      <c r="E11" s="15">
        <f t="shared" si="0"/>
        <v>2093.4409282374904</v>
      </c>
      <c r="F11" s="16">
        <f t="shared" si="1"/>
        <v>0.7739860763687466</v>
      </c>
      <c r="G11" s="17">
        <f t="shared" si="2"/>
        <v>1037.0360783769866</v>
      </c>
      <c r="H11" s="17">
        <f t="shared" si="7"/>
        <v>-505.9679690568267</v>
      </c>
      <c r="I11" s="17">
        <f t="shared" si="3"/>
        <v>531.0681093201599</v>
      </c>
      <c r="J11" s="15">
        <f t="shared" si="4"/>
        <v>201634035.82707262</v>
      </c>
      <c r="K11" s="18">
        <f t="shared" si="5"/>
        <v>103257165.69944665</v>
      </c>
      <c r="L11" s="41">
        <f>'jan-apr'!K11</f>
        <v>62243076.20514196</v>
      </c>
      <c r="M11" s="41">
        <f t="shared" si="6"/>
        <v>41014089.49430469</v>
      </c>
    </row>
    <row r="12" spans="1:13" ht="12.75">
      <c r="A12" s="12">
        <v>5</v>
      </c>
      <c r="B12" s="19" t="s">
        <v>75</v>
      </c>
      <c r="C12" s="14">
        <v>415034</v>
      </c>
      <c r="D12" s="14">
        <v>187820</v>
      </c>
      <c r="E12" s="15">
        <f t="shared" si="0"/>
        <v>2209.7433713129594</v>
      </c>
      <c r="F12" s="16">
        <f t="shared" si="1"/>
        <v>0.8169853654214683</v>
      </c>
      <c r="G12" s="17">
        <f t="shared" si="2"/>
        <v>932.3638796090644</v>
      </c>
      <c r="H12" s="17">
        <f t="shared" si="7"/>
        <v>-505.9679690568267</v>
      </c>
      <c r="I12" s="17">
        <f t="shared" si="3"/>
        <v>426.3959105522377</v>
      </c>
      <c r="J12" s="15">
        <f t="shared" si="4"/>
        <v>175116583.86817446</v>
      </c>
      <c r="K12" s="18">
        <f t="shared" si="5"/>
        <v>80085679.91992128</v>
      </c>
      <c r="L12" s="41">
        <f>'jan-apr'!K12</f>
        <v>46029586.975717925</v>
      </c>
      <c r="M12" s="41">
        <f t="shared" si="6"/>
        <v>34056092.944203354</v>
      </c>
    </row>
    <row r="13" spans="1:13" ht="12.75">
      <c r="A13" s="12">
        <v>6</v>
      </c>
      <c r="B13" s="19" t="s">
        <v>76</v>
      </c>
      <c r="C13" s="14">
        <v>713722</v>
      </c>
      <c r="D13" s="14">
        <v>272228</v>
      </c>
      <c r="E13" s="15">
        <f t="shared" si="0"/>
        <v>2621.7802724187077</v>
      </c>
      <c r="F13" s="16">
        <f t="shared" si="1"/>
        <v>0.9693234706454226</v>
      </c>
      <c r="G13" s="17">
        <f t="shared" si="2"/>
        <v>561.530668613891</v>
      </c>
      <c r="H13" s="17">
        <f t="shared" si="7"/>
        <v>-505.9679690568267</v>
      </c>
      <c r="I13" s="17">
        <f t="shared" si="3"/>
        <v>55.56269955706426</v>
      </c>
      <c r="J13" s="15">
        <f t="shared" si="4"/>
        <v>152864370.85542232</v>
      </c>
      <c r="K13" s="18">
        <f t="shared" si="5"/>
        <v>15125722.57502049</v>
      </c>
      <c r="L13" s="41">
        <f>'jan-apr'!K13</f>
        <v>7630151.164017354</v>
      </c>
      <c r="M13" s="41">
        <f t="shared" si="6"/>
        <v>7495571.411003136</v>
      </c>
    </row>
    <row r="14" spans="1:13" ht="12.75">
      <c r="A14" s="12">
        <v>7</v>
      </c>
      <c r="B14" s="19" t="s">
        <v>77</v>
      </c>
      <c r="C14" s="14">
        <v>572661</v>
      </c>
      <c r="D14" s="14">
        <v>240860</v>
      </c>
      <c r="E14" s="15">
        <f t="shared" si="0"/>
        <v>2377.5678817570374</v>
      </c>
      <c r="F14" s="16">
        <f t="shared" si="1"/>
        <v>0.87903337098257</v>
      </c>
      <c r="G14" s="17">
        <f t="shared" si="2"/>
        <v>781.3218202093942</v>
      </c>
      <c r="H14" s="17">
        <f t="shared" si="7"/>
        <v>-505.9679690568267</v>
      </c>
      <c r="I14" s="17">
        <f t="shared" si="3"/>
        <v>275.35385115256753</v>
      </c>
      <c r="J14" s="15">
        <f t="shared" si="4"/>
        <v>188189173.61563468</v>
      </c>
      <c r="K14" s="18">
        <f t="shared" si="5"/>
        <v>66321728.588607416</v>
      </c>
      <c r="L14" s="41">
        <f>'jan-apr'!K14</f>
        <v>45725955.34539143</v>
      </c>
      <c r="M14" s="41">
        <f t="shared" si="6"/>
        <v>20595773.243215986</v>
      </c>
    </row>
    <row r="15" spans="1:13" ht="12.75">
      <c r="A15" s="12">
        <v>8</v>
      </c>
      <c r="B15" s="19" t="s">
        <v>78</v>
      </c>
      <c r="C15" s="14">
        <v>411181</v>
      </c>
      <c r="D15" s="14">
        <v>171469</v>
      </c>
      <c r="E15" s="15">
        <f t="shared" si="0"/>
        <v>2397.990307285865</v>
      </c>
      <c r="F15" s="16">
        <f t="shared" si="1"/>
        <v>0.8865839413338902</v>
      </c>
      <c r="G15" s="17">
        <f t="shared" si="2"/>
        <v>762.9416372334492</v>
      </c>
      <c r="H15" s="17">
        <f t="shared" si="7"/>
        <v>-505.9679690568267</v>
      </c>
      <c r="I15" s="17">
        <f t="shared" si="3"/>
        <v>256.97366817662254</v>
      </c>
      <c r="J15" s="15">
        <f t="shared" si="4"/>
        <v>130820839.59478231</v>
      </c>
      <c r="K15" s="18">
        <f t="shared" si="5"/>
        <v>44063017.90857729</v>
      </c>
      <c r="L15" s="41">
        <f>'jan-apr'!K15</f>
        <v>19420435.57842284</v>
      </c>
      <c r="M15" s="41">
        <f t="shared" si="6"/>
        <v>24642582.330154452</v>
      </c>
    </row>
    <row r="16" spans="1:13" ht="12.75">
      <c r="A16" s="12">
        <v>9</v>
      </c>
      <c r="B16" s="19" t="s">
        <v>79</v>
      </c>
      <c r="C16" s="14">
        <v>267207</v>
      </c>
      <c r="D16" s="14">
        <v>113747</v>
      </c>
      <c r="E16" s="15">
        <f t="shared" si="0"/>
        <v>2349.1344826676745</v>
      </c>
      <c r="F16" s="16">
        <f t="shared" si="1"/>
        <v>0.8685209869443297</v>
      </c>
      <c r="G16" s="17">
        <f t="shared" si="2"/>
        <v>806.9118793898208</v>
      </c>
      <c r="H16" s="17">
        <f t="shared" si="7"/>
        <v>-505.9679690568267</v>
      </c>
      <c r="I16" s="17">
        <f t="shared" si="3"/>
        <v>300.9439103329941</v>
      </c>
      <c r="J16" s="15">
        <f t="shared" si="4"/>
        <v>91783805.54495394</v>
      </c>
      <c r="K16" s="18">
        <f t="shared" si="5"/>
        <v>34231466.96864708</v>
      </c>
      <c r="L16" s="41">
        <f>'jan-apr'!K16</f>
        <v>18136473.609450452</v>
      </c>
      <c r="M16" s="41">
        <f t="shared" si="6"/>
        <v>16094993.359196626</v>
      </c>
    </row>
    <row r="17" spans="1:13" ht="12.75">
      <c r="A17" s="12">
        <v>10</v>
      </c>
      <c r="B17" s="19" t="s">
        <v>80</v>
      </c>
      <c r="C17" s="14">
        <v>430316</v>
      </c>
      <c r="D17" s="14">
        <v>178478</v>
      </c>
      <c r="E17" s="15">
        <f t="shared" si="0"/>
        <v>2411.0310514461166</v>
      </c>
      <c r="F17" s="16">
        <f t="shared" si="1"/>
        <v>0.8914053596358719</v>
      </c>
      <c r="G17" s="17">
        <f t="shared" si="2"/>
        <v>751.2049674892229</v>
      </c>
      <c r="H17" s="17">
        <f t="shared" si="7"/>
        <v>-505.9679690568267</v>
      </c>
      <c r="I17" s="17">
        <f t="shared" si="3"/>
        <v>245.2369984323962</v>
      </c>
      <c r="J17" s="15">
        <f t="shared" si="4"/>
        <v>134073560.18754153</v>
      </c>
      <c r="K17" s="18">
        <f t="shared" si="5"/>
        <v>43769409.00621721</v>
      </c>
      <c r="L17" s="41">
        <f>'jan-apr'!K17</f>
        <v>22518463.010606885</v>
      </c>
      <c r="M17" s="41">
        <f t="shared" si="6"/>
        <v>21250945.995610327</v>
      </c>
    </row>
    <row r="18" spans="1:13" ht="12.75">
      <c r="A18" s="12">
        <v>11</v>
      </c>
      <c r="B18" s="19" t="s">
        <v>81</v>
      </c>
      <c r="C18" s="14">
        <v>1482081</v>
      </c>
      <c r="D18" s="14">
        <v>459625</v>
      </c>
      <c r="E18" s="15">
        <f t="shared" si="0"/>
        <v>3224.543921675279</v>
      </c>
      <c r="F18" s="16">
        <f t="shared" si="1"/>
        <v>1.1921769868698247</v>
      </c>
      <c r="G18" s="17">
        <f t="shared" si="2"/>
        <v>19.043384282976877</v>
      </c>
      <c r="H18" s="17">
        <f t="shared" si="7"/>
        <v>-505.9679690568267</v>
      </c>
      <c r="I18" s="17">
        <f t="shared" si="3"/>
        <v>-486.9245847738498</v>
      </c>
      <c r="J18" s="15">
        <f t="shared" si="4"/>
        <v>8752815.501063246</v>
      </c>
      <c r="K18" s="18">
        <f t="shared" si="5"/>
        <v>-223802712.2766807</v>
      </c>
      <c r="L18" s="41">
        <f>'jan-apr'!K18</f>
        <v>-126153132.21321294</v>
      </c>
      <c r="M18" s="41">
        <f t="shared" si="6"/>
        <v>-97649580.06346777</v>
      </c>
    </row>
    <row r="19" spans="1:13" ht="12.75">
      <c r="A19" s="12">
        <v>12</v>
      </c>
      <c r="B19" s="19" t="s">
        <v>82</v>
      </c>
      <c r="C19" s="14">
        <v>1413829</v>
      </c>
      <c r="D19" s="14">
        <v>505246</v>
      </c>
      <c r="E19" s="15">
        <f t="shared" si="0"/>
        <v>2798.298254711566</v>
      </c>
      <c r="F19" s="16">
        <f t="shared" si="1"/>
        <v>1.0345856228659787</v>
      </c>
      <c r="G19" s="17">
        <f t="shared" si="2"/>
        <v>402.66448455031826</v>
      </c>
      <c r="H19" s="17">
        <f t="shared" si="7"/>
        <v>-505.9679690568267</v>
      </c>
      <c r="I19" s="17">
        <f t="shared" si="3"/>
        <v>-103.30348450650843</v>
      </c>
      <c r="J19" s="15">
        <f t="shared" si="4"/>
        <v>203444620.1611101</v>
      </c>
      <c r="K19" s="18">
        <f t="shared" si="5"/>
        <v>-52193672.33297536</v>
      </c>
      <c r="L19" s="41">
        <f>'jan-apr'!K19</f>
        <v>-35586242.44524771</v>
      </c>
      <c r="M19" s="41">
        <f t="shared" si="6"/>
        <v>-16607429.887727648</v>
      </c>
    </row>
    <row r="20" spans="1:13" ht="12.75">
      <c r="A20" s="12">
        <v>14</v>
      </c>
      <c r="B20" s="19" t="s">
        <v>83</v>
      </c>
      <c r="C20" s="14">
        <v>280653</v>
      </c>
      <c r="D20" s="14">
        <v>108965</v>
      </c>
      <c r="E20" s="15">
        <f t="shared" si="0"/>
        <v>2575.6252007525354</v>
      </c>
      <c r="F20" s="16">
        <f t="shared" si="1"/>
        <v>0.9522590374715211</v>
      </c>
      <c r="G20" s="17">
        <f t="shared" si="2"/>
        <v>603.070233113446</v>
      </c>
      <c r="H20" s="17">
        <f t="shared" si="7"/>
        <v>-505.9679690568267</v>
      </c>
      <c r="I20" s="17">
        <f t="shared" si="3"/>
        <v>97.10226405661928</v>
      </c>
      <c r="J20" s="15">
        <f t="shared" si="4"/>
        <v>65713547.95120664</v>
      </c>
      <c r="K20" s="18">
        <f t="shared" si="5"/>
        <v>10580748.20292952</v>
      </c>
      <c r="L20" s="41">
        <f>'jan-apr'!K20</f>
        <v>-3463498.323878696</v>
      </c>
      <c r="M20" s="41">
        <f t="shared" si="6"/>
        <v>14044246.526808215</v>
      </c>
    </row>
    <row r="21" spans="1:13" ht="12.75">
      <c r="A21" s="12">
        <v>15</v>
      </c>
      <c r="B21" s="19" t="s">
        <v>84</v>
      </c>
      <c r="C21" s="14">
        <v>659544</v>
      </c>
      <c r="D21" s="14">
        <v>261530</v>
      </c>
      <c r="E21" s="15">
        <f t="shared" si="0"/>
        <v>2521.8674721829234</v>
      </c>
      <c r="F21" s="16">
        <f t="shared" si="1"/>
        <v>0.9323837532689138</v>
      </c>
      <c r="G21" s="17">
        <f t="shared" si="2"/>
        <v>651.4521888260969</v>
      </c>
      <c r="H21" s="17">
        <f t="shared" si="7"/>
        <v>-505.9679690568267</v>
      </c>
      <c r="I21" s="17">
        <f t="shared" si="3"/>
        <v>145.48421976927017</v>
      </c>
      <c r="J21" s="15">
        <f t="shared" si="4"/>
        <v>170374290.9436891</v>
      </c>
      <c r="K21" s="18">
        <f t="shared" si="5"/>
        <v>38048487.99625723</v>
      </c>
      <c r="L21" s="41">
        <f>'jan-apr'!K21</f>
        <v>18335556.989455346</v>
      </c>
      <c r="M21" s="41">
        <f t="shared" si="6"/>
        <v>19712931.006801885</v>
      </c>
    </row>
    <row r="22" spans="1:13" ht="12.75">
      <c r="A22" s="12">
        <v>16</v>
      </c>
      <c r="B22" s="19" t="s">
        <v>85</v>
      </c>
      <c r="C22" s="14">
        <v>769229</v>
      </c>
      <c r="D22" s="14">
        <v>306197</v>
      </c>
      <c r="E22" s="15">
        <f t="shared" si="0"/>
        <v>2512.202928180224</v>
      </c>
      <c r="F22" s="16">
        <f t="shared" si="1"/>
        <v>0.9288105822318689</v>
      </c>
      <c r="G22" s="17">
        <f t="shared" si="2"/>
        <v>660.1502784285265</v>
      </c>
      <c r="H22" s="17">
        <f t="shared" si="7"/>
        <v>-505.9679690568267</v>
      </c>
      <c r="I22" s="17">
        <f t="shared" si="3"/>
        <v>154.18230937169977</v>
      </c>
      <c r="J22" s="15">
        <f t="shared" si="4"/>
        <v>202136034.80397952</v>
      </c>
      <c r="K22" s="18">
        <f t="shared" si="5"/>
        <v>47210160.58268636</v>
      </c>
      <c r="L22" s="41">
        <f>'jan-apr'!K22</f>
        <v>27539377.450771473</v>
      </c>
      <c r="M22" s="41">
        <f t="shared" si="6"/>
        <v>19670783.131914884</v>
      </c>
    </row>
    <row r="23" spans="1:13" ht="12.75">
      <c r="A23" s="12">
        <v>17</v>
      </c>
      <c r="B23" s="19" t="s">
        <v>86</v>
      </c>
      <c r="C23" s="14">
        <v>284594</v>
      </c>
      <c r="D23" s="14">
        <v>135142</v>
      </c>
      <c r="E23" s="15">
        <f t="shared" si="0"/>
        <v>2105.88862085806</v>
      </c>
      <c r="F23" s="16">
        <f t="shared" si="1"/>
        <v>0.7785882319114638</v>
      </c>
      <c r="G23" s="17">
        <f t="shared" si="2"/>
        <v>1025.8331550184737</v>
      </c>
      <c r="H23" s="17">
        <f t="shared" si="7"/>
        <v>-505.9679690568267</v>
      </c>
      <c r="I23" s="17">
        <f t="shared" si="3"/>
        <v>519.8651859616471</v>
      </c>
      <c r="J23" s="15">
        <f t="shared" si="4"/>
        <v>138633144.23550656</v>
      </c>
      <c r="K23" s="18">
        <f t="shared" si="5"/>
        <v>70255620.9612289</v>
      </c>
      <c r="L23" s="41">
        <f>'jan-apr'!K23</f>
        <v>41203068.17523411</v>
      </c>
      <c r="M23" s="41">
        <f t="shared" si="6"/>
        <v>29052552.785994798</v>
      </c>
    </row>
    <row r="24" spans="1:13" ht="12.75">
      <c r="A24" s="12">
        <v>18</v>
      </c>
      <c r="B24" s="19" t="s">
        <v>87</v>
      </c>
      <c r="C24" s="14">
        <v>563387</v>
      </c>
      <c r="D24" s="14">
        <v>240877</v>
      </c>
      <c r="E24" s="15">
        <f t="shared" si="0"/>
        <v>2338.8991061828237</v>
      </c>
      <c r="F24" s="16">
        <f t="shared" si="1"/>
        <v>0.8647367679683797</v>
      </c>
      <c r="G24" s="17">
        <f t="shared" si="2"/>
        <v>816.1237182261865</v>
      </c>
      <c r="H24" s="17">
        <f t="shared" si="7"/>
        <v>-505.9679690568267</v>
      </c>
      <c r="I24" s="17">
        <f t="shared" si="3"/>
        <v>310.1557491693598</v>
      </c>
      <c r="J24" s="15">
        <f t="shared" si="4"/>
        <v>196585432.87516913</v>
      </c>
      <c r="K24" s="18">
        <f t="shared" si="5"/>
        <v>74709386.39266789</v>
      </c>
      <c r="L24" s="41">
        <f>'jan-apr'!K24</f>
        <v>32174849.662176587</v>
      </c>
      <c r="M24" s="41">
        <f t="shared" si="6"/>
        <v>42534536.7304913</v>
      </c>
    </row>
    <row r="25" spans="1:13" ht="12.75">
      <c r="A25" s="12">
        <v>19</v>
      </c>
      <c r="B25" s="19" t="s">
        <v>88</v>
      </c>
      <c r="C25" s="14">
        <v>381480</v>
      </c>
      <c r="D25" s="14">
        <v>162050</v>
      </c>
      <c r="E25" s="15">
        <f t="shared" si="0"/>
        <v>2354.088244369022</v>
      </c>
      <c r="F25" s="16">
        <f t="shared" si="1"/>
        <v>0.870352489582295</v>
      </c>
      <c r="G25" s="17">
        <f t="shared" si="2"/>
        <v>802.453493858608</v>
      </c>
      <c r="H25" s="17">
        <f t="shared" si="7"/>
        <v>-505.9679690568267</v>
      </c>
      <c r="I25" s="17">
        <f t="shared" si="3"/>
        <v>296.4855248017813</v>
      </c>
      <c r="J25" s="15">
        <f t="shared" si="4"/>
        <v>130037588.67978743</v>
      </c>
      <c r="K25" s="18">
        <f t="shared" si="5"/>
        <v>48045479.294128664</v>
      </c>
      <c r="L25" s="41">
        <f>'jan-apr'!K25</f>
        <v>26001890.296108462</v>
      </c>
      <c r="M25" s="41">
        <f t="shared" si="6"/>
        <v>22043588.998020202</v>
      </c>
    </row>
    <row r="26" spans="1:13" ht="12.75">
      <c r="A26" s="12">
        <v>20</v>
      </c>
      <c r="B26" s="19" t="s">
        <v>89</v>
      </c>
      <c r="C26" s="14">
        <v>170537</v>
      </c>
      <c r="D26" s="14">
        <v>75207</v>
      </c>
      <c r="E26" s="15">
        <f t="shared" si="0"/>
        <v>2267.568178494023</v>
      </c>
      <c r="F26" s="16">
        <f>E26/E$28</f>
        <v>0.8383643281727752</v>
      </c>
      <c r="G26" s="17">
        <f t="shared" si="2"/>
        <v>880.3215531461072</v>
      </c>
      <c r="H26" s="17">
        <f t="shared" si="7"/>
        <v>-505.9679690568267</v>
      </c>
      <c r="I26" s="17">
        <f t="shared" si="3"/>
        <v>374.35358408928056</v>
      </c>
      <c r="J26" s="15">
        <f t="shared" si="4"/>
        <v>66206343.04745929</v>
      </c>
      <c r="K26" s="18">
        <f t="shared" si="5"/>
        <v>28154009.998602524</v>
      </c>
      <c r="L26" s="41">
        <f>'jan-apr'!K26</f>
        <v>13561663.67417111</v>
      </c>
      <c r="M26" s="41">
        <f t="shared" si="6"/>
        <v>14592346.324431414</v>
      </c>
    </row>
    <row r="27" spans="1:13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3.5" thickBot="1">
      <c r="A28" s="25" t="s">
        <v>17</v>
      </c>
      <c r="B28" s="26"/>
      <c r="C28" s="27">
        <f>SUM(C8:C27)</f>
        <v>13818733</v>
      </c>
      <c r="D28" s="28">
        <f>SUM(D8:D27)</f>
        <v>5109056</v>
      </c>
      <c r="E28" s="29">
        <f>C28*1000/D28</f>
        <v>2704.7526979543777</v>
      </c>
      <c r="F28" s="30">
        <f>E28/E$28</f>
        <v>1</v>
      </c>
      <c r="G28" s="31"/>
      <c r="H28" s="31"/>
      <c r="I28" s="31"/>
      <c r="J28" s="32">
        <f>SUM(J8:J27)</f>
        <v>2585018688.1175947</v>
      </c>
      <c r="K28" s="32">
        <f>SUM(K8:K27)</f>
        <v>-2.7567148208618164E-07</v>
      </c>
      <c r="L28" s="32">
        <f>jan!K28</f>
        <v>1.6205012798309326E-07</v>
      </c>
      <c r="M28" s="32">
        <f t="shared" si="6"/>
        <v>-4.377216100692749E-07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18</v>
      </c>
      <c r="B30" s="34"/>
      <c r="C30" s="35"/>
      <c r="D30" s="36">
        <f>J28</f>
        <v>2585018688.1175947</v>
      </c>
      <c r="E30" s="36" t="s">
        <v>19</v>
      </c>
      <c r="F30" s="37">
        <f>D28</f>
        <v>5109056</v>
      </c>
      <c r="G30" s="38" t="s">
        <v>20</v>
      </c>
      <c r="H30" s="34">
        <f>-J28/D28</f>
        <v>-505.9679690568267</v>
      </c>
      <c r="I30" s="39" t="s">
        <v>21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9" width="11.421875" style="3" customWidth="1"/>
    <col min="240" max="240" width="3.421875" style="3" customWidth="1"/>
    <col min="241" max="16384" width="20.140625" style="3" customWidth="1"/>
  </cols>
  <sheetData>
    <row r="1" spans="1:13" ht="26.25" customHeight="1">
      <c r="A1" s="1"/>
      <c r="B1" s="2"/>
      <c r="C1" s="56" t="s">
        <v>65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2.75">
      <c r="A2" s="59" t="s">
        <v>0</v>
      </c>
      <c r="B2" s="59" t="s">
        <v>1</v>
      </c>
      <c r="C2" s="4" t="s">
        <v>28</v>
      </c>
      <c r="D2" s="4" t="s">
        <v>3</v>
      </c>
      <c r="E2" s="62" t="s">
        <v>66</v>
      </c>
      <c r="F2" s="63"/>
      <c r="G2" s="62" t="s">
        <v>4</v>
      </c>
      <c r="H2" s="64"/>
      <c r="I2" s="63"/>
      <c r="J2" s="62" t="s">
        <v>5</v>
      </c>
      <c r="K2" s="63"/>
      <c r="L2" s="44"/>
      <c r="M2" s="45"/>
    </row>
    <row r="3" spans="1:13" ht="12.7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2.7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2.75">
      <c r="A5" s="61"/>
      <c r="B5" s="61"/>
      <c r="C5" s="6"/>
      <c r="D5" s="6"/>
      <c r="E5" s="7"/>
      <c r="F5" s="7" t="s">
        <v>15</v>
      </c>
      <c r="G5" s="6"/>
      <c r="H5" s="6"/>
      <c r="I5" s="7" t="s">
        <v>29</v>
      </c>
      <c r="J5" s="7" t="s">
        <v>29</v>
      </c>
      <c r="K5" s="7" t="s">
        <v>29</v>
      </c>
      <c r="L5" s="46" t="s">
        <v>26</v>
      </c>
      <c r="M5" s="47" t="s">
        <v>30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7" ht="15">
      <c r="A8" s="12">
        <v>1</v>
      </c>
      <c r="B8" s="13" t="s">
        <v>71</v>
      </c>
      <c r="C8" s="14">
        <v>389532</v>
      </c>
      <c r="D8" s="14">
        <v>284962</v>
      </c>
      <c r="E8" s="15">
        <f>C8*1000/D8</f>
        <v>1366.961208862936</v>
      </c>
      <c r="F8" s="16">
        <f>E8/E$28</f>
        <v>0.8213579952583454</v>
      </c>
      <c r="G8" s="17">
        <f>IF(E8&lt;E$28*1.2,(E$28*1.2-E8)*0.9,0)</f>
        <v>567.1461676447483</v>
      </c>
      <c r="H8" s="17">
        <f>H30</f>
        <v>-303.6279153183457</v>
      </c>
      <c r="I8" s="17">
        <f>G8+H8</f>
        <v>263.5182523264026</v>
      </c>
      <c r="J8" s="15">
        <f>(G8*D8)</f>
        <v>161615106.22438276</v>
      </c>
      <c r="K8" s="18">
        <f>I8*D8</f>
        <v>75092688.21943633</v>
      </c>
      <c r="L8" s="41">
        <f>'jan-mar'!K8</f>
        <v>71752933.61942264</v>
      </c>
      <c r="M8" s="41">
        <f>K8-L8</f>
        <v>3339754.600013688</v>
      </c>
      <c r="N8"/>
      <c r="O8" s="51"/>
      <c r="P8"/>
      <c r="Q8" s="50"/>
    </row>
    <row r="9" spans="1:17" ht="15">
      <c r="A9" s="12">
        <v>2</v>
      </c>
      <c r="B9" s="13" t="s">
        <v>72</v>
      </c>
      <c r="C9" s="14">
        <v>1064251</v>
      </c>
      <c r="D9" s="14">
        <v>575757</v>
      </c>
      <c r="E9" s="15">
        <f aca="true" t="shared" si="0" ref="E9:E26">C9*1000/D9</f>
        <v>1848.4377958062169</v>
      </c>
      <c r="F9" s="16">
        <f aca="true" t="shared" si="1" ref="F9:F25">E9/E$28</f>
        <v>1.1106600190842582</v>
      </c>
      <c r="G9" s="17">
        <f aca="true" t="shared" si="2" ref="G9:G26">IF(E9&lt;E$28*1.2,(E$28*1.2-E9)*0.9,0)</f>
        <v>133.81723939579555</v>
      </c>
      <c r="H9" s="17">
        <f>H8</f>
        <v>-303.6279153183457</v>
      </c>
      <c r="I9" s="17">
        <f aca="true" t="shared" si="3" ref="I9:I26">G9+H9</f>
        <v>-169.81067592255013</v>
      </c>
      <c r="J9" s="15">
        <f aca="true" t="shared" si="4" ref="J9:J26">(G9*D9)</f>
        <v>77046212.30280507</v>
      </c>
      <c r="K9" s="18">
        <f aca="true" t="shared" si="5" ref="K9:K26">I9*D9</f>
        <v>-97769685.3371397</v>
      </c>
      <c r="L9" s="41">
        <f>'jan-mar'!K9</f>
        <v>-113227195.68146658</v>
      </c>
      <c r="M9" s="41">
        <f aca="true" t="shared" si="6" ref="M9:M28">K9-L9</f>
        <v>15457510.344326884</v>
      </c>
      <c r="N9"/>
      <c r="O9" s="51"/>
      <c r="P9" s="54"/>
      <c r="Q9" s="50"/>
    </row>
    <row r="10" spans="1:17" ht="15">
      <c r="A10" s="12">
        <v>3</v>
      </c>
      <c r="B10" s="19" t="s">
        <v>73</v>
      </c>
      <c r="C10" s="14">
        <v>1290145</v>
      </c>
      <c r="D10" s="14">
        <v>634463</v>
      </c>
      <c r="E10" s="15">
        <f t="shared" si="0"/>
        <v>2033.444030621171</v>
      </c>
      <c r="F10" s="16">
        <f t="shared" si="1"/>
        <v>1.2218236345202114</v>
      </c>
      <c r="G10" s="17">
        <f t="shared" si="2"/>
        <v>0</v>
      </c>
      <c r="H10" s="17">
        <f aca="true" t="shared" si="7" ref="H10:H26">H9</f>
        <v>-303.6279153183457</v>
      </c>
      <c r="I10" s="17">
        <f t="shared" si="3"/>
        <v>-303.6279153183457</v>
      </c>
      <c r="J10" s="15">
        <f t="shared" si="4"/>
        <v>0</v>
      </c>
      <c r="K10" s="18">
        <f t="shared" si="5"/>
        <v>-192640678.03662357</v>
      </c>
      <c r="L10" s="41">
        <f>'jan-mar'!K10</f>
        <v>-187240148.77644494</v>
      </c>
      <c r="M10" s="41">
        <f t="shared" si="6"/>
        <v>-5400529.260178626</v>
      </c>
      <c r="N10"/>
      <c r="O10" s="51"/>
      <c r="P10" s="54"/>
      <c r="Q10" s="50"/>
    </row>
    <row r="11" spans="1:17" ht="15">
      <c r="A11" s="12">
        <v>4</v>
      </c>
      <c r="B11" s="19" t="s">
        <v>74</v>
      </c>
      <c r="C11" s="14">
        <v>253553</v>
      </c>
      <c r="D11" s="14">
        <v>194433</v>
      </c>
      <c r="E11" s="15">
        <f t="shared" si="0"/>
        <v>1304.063610601081</v>
      </c>
      <c r="F11" s="16">
        <f t="shared" si="1"/>
        <v>0.7835650828626126</v>
      </c>
      <c r="G11" s="17">
        <f t="shared" si="2"/>
        <v>623.7540060804178</v>
      </c>
      <c r="H11" s="17">
        <f t="shared" si="7"/>
        <v>-303.6279153183457</v>
      </c>
      <c r="I11" s="17">
        <f t="shared" si="3"/>
        <v>320.12609076207207</v>
      </c>
      <c r="J11" s="15">
        <f t="shared" si="4"/>
        <v>121278362.66423386</v>
      </c>
      <c r="K11" s="18">
        <f t="shared" si="5"/>
        <v>62243076.20514196</v>
      </c>
      <c r="L11" s="41">
        <f>'jan-mar'!K11</f>
        <v>58010552.99417189</v>
      </c>
      <c r="M11" s="41">
        <f t="shared" si="6"/>
        <v>4232523.210970074</v>
      </c>
      <c r="N11"/>
      <c r="O11" s="51"/>
      <c r="P11" s="54"/>
      <c r="Q11" s="50"/>
    </row>
    <row r="12" spans="1:17" ht="15">
      <c r="A12" s="12">
        <v>5</v>
      </c>
      <c r="B12" s="19" t="s">
        <v>75</v>
      </c>
      <c r="C12" s="14">
        <v>260592</v>
      </c>
      <c r="D12" s="14">
        <v>187820</v>
      </c>
      <c r="E12" s="15">
        <f t="shared" si="0"/>
        <v>1387.4560749653924</v>
      </c>
      <c r="F12" s="16">
        <f t="shared" si="1"/>
        <v>0.8336726257144681</v>
      </c>
      <c r="G12" s="17">
        <f t="shared" si="2"/>
        <v>548.7007881525376</v>
      </c>
      <c r="H12" s="17">
        <f t="shared" si="7"/>
        <v>-303.6279153183457</v>
      </c>
      <c r="I12" s="17">
        <f t="shared" si="3"/>
        <v>245.0728728341919</v>
      </c>
      <c r="J12" s="15">
        <f t="shared" si="4"/>
        <v>103056982.03080961</v>
      </c>
      <c r="K12" s="18">
        <f t="shared" si="5"/>
        <v>46029586.975717925</v>
      </c>
      <c r="L12" s="41">
        <f>'jan-mar'!K12</f>
        <v>47334906.60158183</v>
      </c>
      <c r="M12" s="41">
        <f t="shared" si="6"/>
        <v>-1305319.6258639023</v>
      </c>
      <c r="N12"/>
      <c r="O12" s="51"/>
      <c r="P12" s="54"/>
      <c r="Q12" s="50"/>
    </row>
    <row r="13" spans="1:17" ht="15">
      <c r="A13" s="12">
        <v>6</v>
      </c>
      <c r="B13" s="19" t="s">
        <v>76</v>
      </c>
      <c r="C13" s="14">
        <v>443355</v>
      </c>
      <c r="D13" s="14">
        <v>272228</v>
      </c>
      <c r="E13" s="15">
        <f t="shared" si="0"/>
        <v>1628.616453854857</v>
      </c>
      <c r="F13" s="16">
        <f t="shared" si="1"/>
        <v>0.9785772536264477</v>
      </c>
      <c r="G13" s="17">
        <f t="shared" si="2"/>
        <v>331.6564471520195</v>
      </c>
      <c r="H13" s="17">
        <f t="shared" si="7"/>
        <v>-303.6279153183457</v>
      </c>
      <c r="I13" s="17">
        <f t="shared" si="3"/>
        <v>28.02853183367381</v>
      </c>
      <c r="J13" s="15">
        <f t="shared" si="4"/>
        <v>90286171.29529996</v>
      </c>
      <c r="K13" s="18">
        <f t="shared" si="5"/>
        <v>7630151.164017354</v>
      </c>
      <c r="L13" s="41">
        <f>'jan-mar'!K13</f>
        <v>10549742.093149932</v>
      </c>
      <c r="M13" s="41">
        <f t="shared" si="6"/>
        <v>-2919590.929132578</v>
      </c>
      <c r="N13"/>
      <c r="O13" s="51"/>
      <c r="P13" s="54"/>
      <c r="Q13" s="50"/>
    </row>
    <row r="14" spans="1:17" ht="15">
      <c r="A14" s="12">
        <v>7</v>
      </c>
      <c r="B14" s="19" t="s">
        <v>77</v>
      </c>
      <c r="C14" s="14">
        <v>348963</v>
      </c>
      <c r="D14" s="14">
        <v>240860</v>
      </c>
      <c r="E14" s="15">
        <f t="shared" si="0"/>
        <v>1448.8208918043676</v>
      </c>
      <c r="F14" s="16">
        <f t="shared" si="1"/>
        <v>0.8705445446917315</v>
      </c>
      <c r="G14" s="17">
        <f t="shared" si="2"/>
        <v>493.4724529974598</v>
      </c>
      <c r="H14" s="17">
        <f t="shared" si="7"/>
        <v>-303.6279153183457</v>
      </c>
      <c r="I14" s="17">
        <f t="shared" si="3"/>
        <v>189.84453767911413</v>
      </c>
      <c r="J14" s="15">
        <f t="shared" si="4"/>
        <v>118857775.02896817</v>
      </c>
      <c r="K14" s="18">
        <f t="shared" si="5"/>
        <v>45725955.34539143</v>
      </c>
      <c r="L14" s="41">
        <f>'jan-mar'!K14</f>
        <v>40224539.87891066</v>
      </c>
      <c r="M14" s="41">
        <f t="shared" si="6"/>
        <v>5501415.466480769</v>
      </c>
      <c r="N14"/>
      <c r="O14" s="51"/>
      <c r="P14" s="54"/>
      <c r="Q14" s="50"/>
    </row>
    <row r="15" spans="1:17" ht="15">
      <c r="A15" s="12">
        <v>8</v>
      </c>
      <c r="B15" s="19" t="s">
        <v>78</v>
      </c>
      <c r="C15" s="14">
        <v>263019</v>
      </c>
      <c r="D15" s="14">
        <v>171469</v>
      </c>
      <c r="E15" s="15">
        <f t="shared" si="0"/>
        <v>1533.9157515352629</v>
      </c>
      <c r="F15" s="16">
        <f t="shared" si="1"/>
        <v>0.9216749959014603</v>
      </c>
      <c r="G15" s="17">
        <f t="shared" si="2"/>
        <v>416.88707923965416</v>
      </c>
      <c r="H15" s="17">
        <f t="shared" si="7"/>
        <v>-303.6279153183457</v>
      </c>
      <c r="I15" s="17">
        <f t="shared" si="3"/>
        <v>113.25916392130847</v>
      </c>
      <c r="J15" s="15">
        <f t="shared" si="4"/>
        <v>71483210.59014426</v>
      </c>
      <c r="K15" s="18">
        <f t="shared" si="5"/>
        <v>19420435.57842284</v>
      </c>
      <c r="L15" s="41">
        <f>'jan-mar'!K15</f>
        <v>25781831.633301217</v>
      </c>
      <c r="M15" s="41">
        <f t="shared" si="6"/>
        <v>-6361396.054878376</v>
      </c>
      <c r="N15"/>
      <c r="O15" s="51"/>
      <c r="P15" s="54"/>
      <c r="Q15" s="50"/>
    </row>
    <row r="16" spans="1:17" ht="15">
      <c r="A16" s="12">
        <v>9</v>
      </c>
      <c r="B16" s="19" t="s">
        <v>79</v>
      </c>
      <c r="C16" s="14">
        <v>168641</v>
      </c>
      <c r="D16" s="14">
        <v>113747</v>
      </c>
      <c r="E16" s="15">
        <f t="shared" si="0"/>
        <v>1482.5973432266346</v>
      </c>
      <c r="F16" s="16">
        <f t="shared" si="1"/>
        <v>0.8908396037228585</v>
      </c>
      <c r="G16" s="17">
        <f t="shared" si="2"/>
        <v>463.07364671741954</v>
      </c>
      <c r="H16" s="17">
        <f t="shared" si="7"/>
        <v>-303.6279153183457</v>
      </c>
      <c r="I16" s="17">
        <f t="shared" si="3"/>
        <v>159.44573139907385</v>
      </c>
      <c r="J16" s="15">
        <f t="shared" si="4"/>
        <v>52673238.09316632</v>
      </c>
      <c r="K16" s="18">
        <f t="shared" si="5"/>
        <v>18136473.609450452</v>
      </c>
      <c r="L16" s="41">
        <f>'jan-mar'!K16</f>
        <v>20653144.505963843</v>
      </c>
      <c r="M16" s="41">
        <f t="shared" si="6"/>
        <v>-2516670.8965133913</v>
      </c>
      <c r="N16"/>
      <c r="O16" s="51"/>
      <c r="P16" s="54"/>
      <c r="Q16" s="50"/>
    </row>
    <row r="17" spans="1:17" ht="15">
      <c r="A17" s="12">
        <v>10</v>
      </c>
      <c r="B17" s="19" t="s">
        <v>80</v>
      </c>
      <c r="C17" s="14">
        <v>271210</v>
      </c>
      <c r="D17" s="14">
        <v>178478</v>
      </c>
      <c r="E17" s="15">
        <f t="shared" si="0"/>
        <v>1519.5710395679018</v>
      </c>
      <c r="F17" s="16">
        <f t="shared" si="1"/>
        <v>0.9130557726289354</v>
      </c>
      <c r="G17" s="17">
        <f t="shared" si="2"/>
        <v>429.79732001027907</v>
      </c>
      <c r="H17" s="17">
        <f t="shared" si="7"/>
        <v>-303.6279153183457</v>
      </c>
      <c r="I17" s="17">
        <f t="shared" si="3"/>
        <v>126.16940469193338</v>
      </c>
      <c r="J17" s="15">
        <f t="shared" si="4"/>
        <v>76709366.08079459</v>
      </c>
      <c r="K17" s="18">
        <f t="shared" si="5"/>
        <v>22518463.010606885</v>
      </c>
      <c r="L17" s="41">
        <f>'jan-mar'!K17</f>
        <v>24383576.600133773</v>
      </c>
      <c r="M17" s="41">
        <f t="shared" si="6"/>
        <v>-1865113.589526888</v>
      </c>
      <c r="N17"/>
      <c r="O17" s="51"/>
      <c r="P17" s="54"/>
      <c r="Q17" s="50"/>
    </row>
    <row r="18" spans="1:17" ht="15">
      <c r="A18" s="12">
        <v>11</v>
      </c>
      <c r="B18" s="19" t="s">
        <v>81</v>
      </c>
      <c r="C18" s="14">
        <v>903037</v>
      </c>
      <c r="D18" s="14">
        <v>459625</v>
      </c>
      <c r="E18" s="15">
        <f t="shared" si="0"/>
        <v>1964.7255915148219</v>
      </c>
      <c r="F18" s="16">
        <f t="shared" si="1"/>
        <v>1.1805331874938298</v>
      </c>
      <c r="G18" s="17">
        <f t="shared" si="2"/>
        <v>29.15822325805102</v>
      </c>
      <c r="H18" s="17">
        <f t="shared" si="7"/>
        <v>-303.6279153183457</v>
      </c>
      <c r="I18" s="17">
        <f t="shared" si="3"/>
        <v>-274.4696920602947</v>
      </c>
      <c r="J18" s="15">
        <f t="shared" si="4"/>
        <v>13401848.3649817</v>
      </c>
      <c r="K18" s="18">
        <f t="shared" si="5"/>
        <v>-126153132.21321294</v>
      </c>
      <c r="L18" s="41">
        <f>'jan-mar'!K18</f>
        <v>-127959072.50957268</v>
      </c>
      <c r="M18" s="41">
        <f t="shared" si="6"/>
        <v>1805940.2963597476</v>
      </c>
      <c r="N18"/>
      <c r="O18" s="51"/>
      <c r="P18" s="54"/>
      <c r="Q18" s="50"/>
    </row>
    <row r="19" spans="1:17" ht="15">
      <c r="A19" s="12">
        <v>12</v>
      </c>
      <c r="B19" s="19" t="s">
        <v>82</v>
      </c>
      <c r="C19" s="14">
        <v>878127</v>
      </c>
      <c r="D19" s="14">
        <v>505246</v>
      </c>
      <c r="E19" s="15">
        <f t="shared" si="0"/>
        <v>1738.0187077186163</v>
      </c>
      <c r="F19" s="16">
        <f t="shared" si="1"/>
        <v>1.0443131467356808</v>
      </c>
      <c r="G19" s="17">
        <f t="shared" si="2"/>
        <v>233.19441867463607</v>
      </c>
      <c r="H19" s="17">
        <f t="shared" si="7"/>
        <v>-303.6279153183457</v>
      </c>
      <c r="I19" s="17">
        <f t="shared" si="3"/>
        <v>-70.43349664370962</v>
      </c>
      <c r="J19" s="15">
        <f t="shared" si="4"/>
        <v>117820547.25768517</v>
      </c>
      <c r="K19" s="18">
        <f t="shared" si="5"/>
        <v>-35586242.44524771</v>
      </c>
      <c r="L19" s="41">
        <f>'jan-mar'!K19</f>
        <v>-32609368.581499252</v>
      </c>
      <c r="M19" s="41">
        <f t="shared" si="6"/>
        <v>-2976873.8637484573</v>
      </c>
      <c r="N19"/>
      <c r="O19" s="51"/>
      <c r="P19" s="54"/>
      <c r="Q19" s="50"/>
    </row>
    <row r="20" spans="1:17" ht="15">
      <c r="A20" s="12">
        <v>14</v>
      </c>
      <c r="B20" s="19" t="s">
        <v>83</v>
      </c>
      <c r="C20" s="14">
        <v>184704</v>
      </c>
      <c r="D20" s="14">
        <v>108965</v>
      </c>
      <c r="E20" s="15">
        <f t="shared" si="0"/>
        <v>1695.0764006791171</v>
      </c>
      <c r="F20" s="16">
        <f t="shared" si="1"/>
        <v>1.0185106535902677</v>
      </c>
      <c r="G20" s="17">
        <f t="shared" si="2"/>
        <v>271.8424950101853</v>
      </c>
      <c r="H20" s="17">
        <f t="shared" si="7"/>
        <v>-303.6279153183457</v>
      </c>
      <c r="I20" s="17">
        <f t="shared" si="3"/>
        <v>-31.785420308160383</v>
      </c>
      <c r="J20" s="15">
        <f t="shared" si="4"/>
        <v>29621317.468784843</v>
      </c>
      <c r="K20" s="18">
        <f t="shared" si="5"/>
        <v>-3463498.323878696</v>
      </c>
      <c r="L20" s="41">
        <f>'jan-mar'!K20</f>
        <v>5441392.026096083</v>
      </c>
      <c r="M20" s="41">
        <f t="shared" si="6"/>
        <v>-8904890.34997478</v>
      </c>
      <c r="N20"/>
      <c r="O20" s="51"/>
      <c r="P20" s="54"/>
      <c r="Q20" s="50"/>
    </row>
    <row r="21" spans="1:17" ht="15">
      <c r="A21" s="12">
        <v>15</v>
      </c>
      <c r="B21" s="19" t="s">
        <v>84</v>
      </c>
      <c r="C21" s="14">
        <v>413704</v>
      </c>
      <c r="D21" s="14">
        <v>261530</v>
      </c>
      <c r="E21" s="15">
        <f t="shared" si="0"/>
        <v>1581.8605896073109</v>
      </c>
      <c r="F21" s="16">
        <f t="shared" si="1"/>
        <v>0.9504833306416979</v>
      </c>
      <c r="G21" s="17">
        <f t="shared" si="2"/>
        <v>373.7367249748109</v>
      </c>
      <c r="H21" s="17">
        <f t="shared" si="7"/>
        <v>-303.6279153183457</v>
      </c>
      <c r="I21" s="17">
        <f t="shared" si="3"/>
        <v>70.10880965646521</v>
      </c>
      <c r="J21" s="15">
        <f t="shared" si="4"/>
        <v>97743365.6826623</v>
      </c>
      <c r="K21" s="18">
        <f t="shared" si="5"/>
        <v>18335556.989455346</v>
      </c>
      <c r="L21" s="41">
        <f>'jan-mar'!K21</f>
        <v>16849186.670810882</v>
      </c>
      <c r="M21" s="41">
        <f t="shared" si="6"/>
        <v>1486370.318644464</v>
      </c>
      <c r="N21"/>
      <c r="O21" s="51"/>
      <c r="P21" s="54"/>
      <c r="Q21" s="50"/>
    </row>
    <row r="22" spans="1:17" ht="15">
      <c r="A22" s="12">
        <v>16</v>
      </c>
      <c r="B22" s="19" t="s">
        <v>85</v>
      </c>
      <c r="C22" s="14">
        <v>477614</v>
      </c>
      <c r="D22" s="14">
        <v>306197</v>
      </c>
      <c r="E22" s="15">
        <f t="shared" si="0"/>
        <v>1559.8258637413169</v>
      </c>
      <c r="F22" s="16">
        <f t="shared" si="1"/>
        <v>0.9372434536459091</v>
      </c>
      <c r="G22" s="17">
        <f t="shared" si="2"/>
        <v>393.5679782542055</v>
      </c>
      <c r="H22" s="17">
        <f t="shared" si="7"/>
        <v>-303.6279153183457</v>
      </c>
      <c r="I22" s="17">
        <f t="shared" si="3"/>
        <v>89.94006293585983</v>
      </c>
      <c r="J22" s="15">
        <f t="shared" si="4"/>
        <v>120509334.23750296</v>
      </c>
      <c r="K22" s="18">
        <f t="shared" si="5"/>
        <v>27539377.450771473</v>
      </c>
      <c r="L22" s="41">
        <f>'jan-mar'!K22</f>
        <v>24154657.67002745</v>
      </c>
      <c r="M22" s="41">
        <f t="shared" si="6"/>
        <v>3384719.7807440236</v>
      </c>
      <c r="N22"/>
      <c r="O22" s="51"/>
      <c r="P22" s="54"/>
      <c r="Q22" s="50"/>
    </row>
    <row r="23" spans="1:17" ht="15">
      <c r="A23" s="12">
        <v>17</v>
      </c>
      <c r="B23" s="19" t="s">
        <v>86</v>
      </c>
      <c r="C23" s="14">
        <v>178522</v>
      </c>
      <c r="D23" s="14">
        <v>135142</v>
      </c>
      <c r="E23" s="15">
        <f t="shared" si="0"/>
        <v>1320.9956934187744</v>
      </c>
      <c r="F23" s="16">
        <f t="shared" si="1"/>
        <v>0.7937389645415647</v>
      </c>
      <c r="G23" s="17">
        <f t="shared" si="2"/>
        <v>608.5151315444938</v>
      </c>
      <c r="H23" s="17">
        <f t="shared" si="7"/>
        <v>-303.6279153183457</v>
      </c>
      <c r="I23" s="17">
        <f t="shared" si="3"/>
        <v>304.8872162261481</v>
      </c>
      <c r="J23" s="15">
        <f t="shared" si="4"/>
        <v>82235951.90718597</v>
      </c>
      <c r="K23" s="18">
        <f t="shared" si="5"/>
        <v>41203068.17523411</v>
      </c>
      <c r="L23" s="41">
        <f>'jan-mar'!K23</f>
        <v>39659006.364343375</v>
      </c>
      <c r="M23" s="41">
        <f t="shared" si="6"/>
        <v>1544061.8108907342</v>
      </c>
      <c r="N23"/>
      <c r="O23" s="51"/>
      <c r="P23" s="54"/>
      <c r="Q23" s="50"/>
    </row>
    <row r="24" spans="1:17" ht="15">
      <c r="A24" s="12">
        <v>18</v>
      </c>
      <c r="B24" s="19" t="s">
        <v>87</v>
      </c>
      <c r="C24" s="14">
        <v>364048</v>
      </c>
      <c r="D24" s="14">
        <v>240877</v>
      </c>
      <c r="E24" s="15">
        <f t="shared" si="0"/>
        <v>1511.3439639317992</v>
      </c>
      <c r="F24" s="16">
        <f t="shared" si="1"/>
        <v>0.9081124177571984</v>
      </c>
      <c r="G24" s="17">
        <f t="shared" si="2"/>
        <v>437.20168808277145</v>
      </c>
      <c r="H24" s="17">
        <f t="shared" si="7"/>
        <v>-303.6279153183457</v>
      </c>
      <c r="I24" s="17">
        <f t="shared" si="3"/>
        <v>133.57377276442577</v>
      </c>
      <c r="J24" s="15">
        <f t="shared" si="4"/>
        <v>105311831.02031374</v>
      </c>
      <c r="K24" s="18">
        <f t="shared" si="5"/>
        <v>32174849.662176587</v>
      </c>
      <c r="L24" s="41">
        <f>'jan-mar'!K24</f>
        <v>39700172.64598675</v>
      </c>
      <c r="M24" s="41">
        <f t="shared" si="6"/>
        <v>-7525322.983810164</v>
      </c>
      <c r="N24"/>
      <c r="O24" s="51"/>
      <c r="P24" s="54"/>
      <c r="Q24" s="50"/>
    </row>
    <row r="25" spans="1:17" ht="15">
      <c r="A25" s="12">
        <v>19</v>
      </c>
      <c r="B25" s="19" t="s">
        <v>88</v>
      </c>
      <c r="C25" s="14">
        <v>240073</v>
      </c>
      <c r="D25" s="14">
        <v>162050</v>
      </c>
      <c r="E25" s="15">
        <f t="shared" si="0"/>
        <v>1481.474853440296</v>
      </c>
      <c r="F25" s="16">
        <f t="shared" si="1"/>
        <v>0.8901651398429568</v>
      </c>
      <c r="G25" s="17">
        <f t="shared" si="2"/>
        <v>464.0838875251242</v>
      </c>
      <c r="H25" s="17">
        <f t="shared" si="7"/>
        <v>-303.6279153183457</v>
      </c>
      <c r="I25" s="17">
        <f t="shared" si="3"/>
        <v>160.45597220677854</v>
      </c>
      <c r="J25" s="15">
        <f t="shared" si="4"/>
        <v>75204793.97344638</v>
      </c>
      <c r="K25" s="18">
        <f t="shared" si="5"/>
        <v>26001890.296108462</v>
      </c>
      <c r="L25" s="41">
        <f>'jan-mar'!K25</f>
        <v>23634029.686861556</v>
      </c>
      <c r="M25" s="41">
        <f t="shared" si="6"/>
        <v>2367860.609246906</v>
      </c>
      <c r="N25"/>
      <c r="O25" s="51"/>
      <c r="P25" s="54"/>
      <c r="Q25" s="50"/>
    </row>
    <row r="26" spans="1:17" ht="15">
      <c r="A26" s="12">
        <v>20</v>
      </c>
      <c r="B26" s="19" t="s">
        <v>89</v>
      </c>
      <c r="C26" s="14">
        <v>109757</v>
      </c>
      <c r="D26" s="14">
        <v>75207</v>
      </c>
      <c r="E26" s="15">
        <f t="shared" si="0"/>
        <v>1459.3987261824032</v>
      </c>
      <c r="F26" s="16">
        <f>E26/E$28</f>
        <v>0.8769003862347003</v>
      </c>
      <c r="G26" s="17">
        <f t="shared" si="2"/>
        <v>483.95240205722786</v>
      </c>
      <c r="H26" s="17">
        <f t="shared" si="7"/>
        <v>-303.6279153183457</v>
      </c>
      <c r="I26" s="17">
        <f t="shared" si="3"/>
        <v>180.32448673888217</v>
      </c>
      <c r="J26" s="15">
        <f t="shared" si="4"/>
        <v>36396608.30151793</v>
      </c>
      <c r="K26" s="18">
        <f t="shared" si="5"/>
        <v>13561663.67417111</v>
      </c>
      <c r="L26" s="41">
        <f>'jan-mar'!K26</f>
        <v>12906112.558221526</v>
      </c>
      <c r="M26" s="41">
        <f t="shared" si="6"/>
        <v>655551.1159495842</v>
      </c>
      <c r="N26"/>
      <c r="O26" s="51"/>
      <c r="P26" s="54"/>
      <c r="Q26" s="50"/>
    </row>
    <row r="27" spans="1:17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  <c r="N27"/>
      <c r="O27"/>
      <c r="P27" s="54"/>
      <c r="Q27" s="50"/>
    </row>
    <row r="28" spans="1:17" ht="15.75" thickBot="1">
      <c r="A28" s="25" t="s">
        <v>17</v>
      </c>
      <c r="B28" s="26"/>
      <c r="C28" s="27">
        <f>SUM(C8:C27)</f>
        <v>8502847</v>
      </c>
      <c r="D28" s="28">
        <f>SUM(D8:D27)</f>
        <v>5109056</v>
      </c>
      <c r="E28" s="29">
        <f>C28*1000/D28</f>
        <v>1664.2696811309174</v>
      </c>
      <c r="F28" s="30">
        <f>E28/E$28</f>
        <v>1</v>
      </c>
      <c r="G28" s="31"/>
      <c r="H28" s="31"/>
      <c r="I28" s="31"/>
      <c r="J28" s="32">
        <f>SUM(J8:J27)</f>
        <v>1551252022.5246859</v>
      </c>
      <c r="K28" s="32">
        <f>SUM(K8:K27)</f>
        <v>-3.2223761081695557E-07</v>
      </c>
      <c r="L28" s="32">
        <f>jan!K28</f>
        <v>1.6205012798309326E-07</v>
      </c>
      <c r="M28" s="32">
        <f t="shared" si="6"/>
        <v>-4.842877388000488E-07</v>
      </c>
      <c r="N28"/>
      <c r="O28"/>
      <c r="P28"/>
      <c r="Q28"/>
    </row>
    <row r="29" spans="1:17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N29"/>
      <c r="O29"/>
      <c r="P29"/>
      <c r="Q29"/>
    </row>
    <row r="30" spans="1:11" ht="12.75">
      <c r="A30" s="33" t="s">
        <v>18</v>
      </c>
      <c r="B30" s="34"/>
      <c r="C30" s="35"/>
      <c r="D30" s="36">
        <f>J28</f>
        <v>1551252022.5246859</v>
      </c>
      <c r="E30" s="36" t="s">
        <v>19</v>
      </c>
      <c r="F30" s="37">
        <f>D28</f>
        <v>5109056</v>
      </c>
      <c r="G30" s="38" t="s">
        <v>20</v>
      </c>
      <c r="H30" s="34">
        <f>-J28/D28</f>
        <v>-303.6279153183457</v>
      </c>
      <c r="I30" s="39" t="s">
        <v>21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14" width="11.421875" style="3" customWidth="1"/>
    <col min="15" max="18" width="11.421875" style="0" customWidth="1"/>
    <col min="19" max="246" width="11.421875" style="3" customWidth="1"/>
    <col min="247" max="247" width="3.421875" style="3" customWidth="1"/>
    <col min="248" max="16384" width="20.140625" style="3" customWidth="1"/>
  </cols>
  <sheetData>
    <row r="1" spans="1:13" ht="26.25" customHeight="1">
      <c r="A1" s="1"/>
      <c r="B1" s="2"/>
      <c r="C1" s="56" t="s">
        <v>67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5">
      <c r="A2" s="59" t="s">
        <v>0</v>
      </c>
      <c r="B2" s="59" t="s">
        <v>1</v>
      </c>
      <c r="C2" s="4" t="s">
        <v>25</v>
      </c>
      <c r="D2" s="4" t="s">
        <v>3</v>
      </c>
      <c r="E2" s="62" t="s">
        <v>68</v>
      </c>
      <c r="F2" s="63"/>
      <c r="G2" s="62" t="s">
        <v>4</v>
      </c>
      <c r="H2" s="64"/>
      <c r="I2" s="63"/>
      <c r="J2" s="62" t="s">
        <v>5</v>
      </c>
      <c r="K2" s="63"/>
      <c r="L2" s="44"/>
      <c r="M2" s="45"/>
    </row>
    <row r="3" spans="1:13" ht="1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5">
      <c r="A5" s="61"/>
      <c r="B5" s="61"/>
      <c r="C5" s="6"/>
      <c r="D5" s="6"/>
      <c r="E5" s="7"/>
      <c r="F5" s="7" t="s">
        <v>15</v>
      </c>
      <c r="G5" s="6"/>
      <c r="H5" s="6"/>
      <c r="I5" s="7" t="s">
        <v>26</v>
      </c>
      <c r="J5" s="7" t="s">
        <v>26</v>
      </c>
      <c r="K5" s="7" t="s">
        <v>26</v>
      </c>
      <c r="L5" s="46" t="s">
        <v>24</v>
      </c>
      <c r="M5" s="47" t="s">
        <v>27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3" ht="15">
      <c r="A8" s="12">
        <v>1</v>
      </c>
      <c r="B8" s="13" t="s">
        <v>71</v>
      </c>
      <c r="C8" s="14">
        <v>379059</v>
      </c>
      <c r="D8" s="14">
        <v>284962</v>
      </c>
      <c r="E8" s="15">
        <f>C8*1000/D8</f>
        <v>1330.208940139387</v>
      </c>
      <c r="F8" s="16">
        <f>E8/E$28</f>
        <v>0.8237049515745312</v>
      </c>
      <c r="G8" s="17">
        <f>IF(E8&lt;E$28*1.2,(E$28*1.2-E8)*0.9,0)</f>
        <v>546.9141989859774</v>
      </c>
      <c r="H8" s="17">
        <f>H30</f>
        <v>-295.1159465192532</v>
      </c>
      <c r="I8" s="17">
        <f>G8+H8</f>
        <v>251.79825246672414</v>
      </c>
      <c r="J8" s="15">
        <f>(G8*D8)</f>
        <v>155849763.97144207</v>
      </c>
      <c r="K8" s="18">
        <f>I8*D8</f>
        <v>71752933.61942264</v>
      </c>
      <c r="L8" s="41">
        <f>'jan-feb'!K8</f>
        <v>32786541.973194264</v>
      </c>
      <c r="M8" s="41">
        <f>K8-L8</f>
        <v>38966391.64622838</v>
      </c>
    </row>
    <row r="9" spans="1:13" ht="15">
      <c r="A9" s="12">
        <v>2</v>
      </c>
      <c r="B9" s="13" t="s">
        <v>72</v>
      </c>
      <c r="C9" s="14">
        <v>1052768</v>
      </c>
      <c r="D9" s="14">
        <v>575757</v>
      </c>
      <c r="E9" s="15">
        <f aca="true" t="shared" si="0" ref="E9:E26">C9*1000/D9</f>
        <v>1828.4936179673023</v>
      </c>
      <c r="F9" s="16">
        <f aca="true" t="shared" si="1" ref="F9:F25">E9/E$28</f>
        <v>1.1322576488504685</v>
      </c>
      <c r="G9" s="17">
        <f aca="true" t="shared" si="2" ref="G9:G26">IF(E9&lt;E$28*1.2,(E$28*1.2-E9)*0.9,0)</f>
        <v>98.45798894085367</v>
      </c>
      <c r="H9" s="17">
        <f>H8</f>
        <v>-295.1159465192532</v>
      </c>
      <c r="I9" s="17">
        <f aca="true" t="shared" si="3" ref="I9:I26">G9+H9</f>
        <v>-196.65795757839953</v>
      </c>
      <c r="J9" s="15">
        <f aca="true" t="shared" si="4" ref="J9:J26">(G9*D9)</f>
        <v>56687876.33861908</v>
      </c>
      <c r="K9" s="18">
        <f aca="true" t="shared" si="5" ref="K9:K26">I9*D9</f>
        <v>-113227195.68146658</v>
      </c>
      <c r="L9" s="41">
        <f>'jan-feb'!K9</f>
        <v>-29201939.45768066</v>
      </c>
      <c r="M9" s="41">
        <f aca="true" t="shared" si="6" ref="M9:M28">K9-L9</f>
        <v>-84025256.22378592</v>
      </c>
    </row>
    <row r="10" spans="1:13" ht="15">
      <c r="A10" s="12">
        <v>3</v>
      </c>
      <c r="B10" s="19" t="s">
        <v>73</v>
      </c>
      <c r="C10" s="14">
        <v>1254681</v>
      </c>
      <c r="D10" s="14">
        <v>634463</v>
      </c>
      <c r="E10" s="15">
        <f t="shared" si="0"/>
        <v>1977.54794211798</v>
      </c>
      <c r="F10" s="16">
        <f t="shared" si="1"/>
        <v>1.2245565209687412</v>
      </c>
      <c r="G10" s="17">
        <f t="shared" si="2"/>
        <v>0</v>
      </c>
      <c r="H10" s="17">
        <f aca="true" t="shared" si="7" ref="H10:H26">H9</f>
        <v>-295.1159465192532</v>
      </c>
      <c r="I10" s="17">
        <f t="shared" si="3"/>
        <v>-295.1159465192532</v>
      </c>
      <c r="J10" s="15">
        <f t="shared" si="4"/>
        <v>0</v>
      </c>
      <c r="K10" s="18">
        <f t="shared" si="5"/>
        <v>-187240148.77644494</v>
      </c>
      <c r="L10" s="41">
        <f>'jan-feb'!K10</f>
        <v>-71360594.87672481</v>
      </c>
      <c r="M10" s="41">
        <f t="shared" si="6"/>
        <v>-115879553.89972013</v>
      </c>
    </row>
    <row r="11" spans="1:13" ht="15">
      <c r="A11" s="12">
        <v>4</v>
      </c>
      <c r="B11" s="19" t="s">
        <v>74</v>
      </c>
      <c r="C11" s="14">
        <v>248578</v>
      </c>
      <c r="D11" s="14">
        <v>194433</v>
      </c>
      <c r="E11" s="15">
        <f t="shared" si="0"/>
        <v>1278.4763903246876</v>
      </c>
      <c r="F11" s="16">
        <f t="shared" si="1"/>
        <v>0.7916706176032989</v>
      </c>
      <c r="G11" s="17">
        <f t="shared" si="2"/>
        <v>593.4734938192069</v>
      </c>
      <c r="H11" s="17">
        <f t="shared" si="7"/>
        <v>-295.1159465192532</v>
      </c>
      <c r="I11" s="17">
        <f t="shared" si="3"/>
        <v>298.35754729995364</v>
      </c>
      <c r="J11" s="15">
        <f t="shared" si="4"/>
        <v>115390831.82374984</v>
      </c>
      <c r="K11" s="18">
        <f t="shared" si="5"/>
        <v>58010552.99417189</v>
      </c>
      <c r="L11" s="41">
        <f>'jan-feb'!K11</f>
        <v>26489742.66700151</v>
      </c>
      <c r="M11" s="41">
        <f t="shared" si="6"/>
        <v>31520810.32717038</v>
      </c>
    </row>
    <row r="12" spans="1:13" ht="15">
      <c r="A12" s="12">
        <v>5</v>
      </c>
      <c r="B12" s="19" t="s">
        <v>75</v>
      </c>
      <c r="C12" s="14">
        <v>249793</v>
      </c>
      <c r="D12" s="14">
        <v>187820</v>
      </c>
      <c r="E12" s="15">
        <f t="shared" si="0"/>
        <v>1329.9595357256949</v>
      </c>
      <c r="F12" s="16">
        <f t="shared" si="1"/>
        <v>0.8235505129413934</v>
      </c>
      <c r="G12" s="17">
        <f t="shared" si="2"/>
        <v>547.1386629583003</v>
      </c>
      <c r="H12" s="17">
        <f t="shared" si="7"/>
        <v>-295.1159465192532</v>
      </c>
      <c r="I12" s="17">
        <f t="shared" si="3"/>
        <v>252.0227164390471</v>
      </c>
      <c r="J12" s="15">
        <f t="shared" si="4"/>
        <v>102763583.67682797</v>
      </c>
      <c r="K12" s="18">
        <f t="shared" si="5"/>
        <v>47334906.60158183</v>
      </c>
      <c r="L12" s="41">
        <f>'jan-feb'!K12</f>
        <v>19861424.24956783</v>
      </c>
      <c r="M12" s="41">
        <f t="shared" si="6"/>
        <v>27473482.352013998</v>
      </c>
    </row>
    <row r="13" spans="1:13" ht="15">
      <c r="A13" s="12">
        <v>6</v>
      </c>
      <c r="B13" s="19" t="s">
        <v>76</v>
      </c>
      <c r="C13" s="14">
        <v>426561</v>
      </c>
      <c r="D13" s="14">
        <v>272228</v>
      </c>
      <c r="E13" s="15">
        <f t="shared" si="0"/>
        <v>1566.9255183155296</v>
      </c>
      <c r="F13" s="16">
        <f t="shared" si="1"/>
        <v>0.9702868994774198</v>
      </c>
      <c r="G13" s="17">
        <f t="shared" si="2"/>
        <v>333.86927862744903</v>
      </c>
      <c r="H13" s="17">
        <f t="shared" si="7"/>
        <v>-295.1159465192532</v>
      </c>
      <c r="I13" s="17">
        <f t="shared" si="3"/>
        <v>38.75333210819582</v>
      </c>
      <c r="J13" s="15">
        <f t="shared" si="4"/>
        <v>90888565.9821932</v>
      </c>
      <c r="K13" s="18">
        <f t="shared" si="5"/>
        <v>10549742.093149932</v>
      </c>
      <c r="L13" s="41">
        <f>'jan-feb'!K13</f>
        <v>4420048.441121009</v>
      </c>
      <c r="M13" s="41">
        <f t="shared" si="6"/>
        <v>6129693.652028923</v>
      </c>
    </row>
    <row r="14" spans="1:13" ht="15">
      <c r="A14" s="12">
        <v>7</v>
      </c>
      <c r="B14" s="19" t="s">
        <v>77</v>
      </c>
      <c r="C14" s="14">
        <v>343087</v>
      </c>
      <c r="D14" s="14">
        <v>240860</v>
      </c>
      <c r="E14" s="15">
        <f t="shared" si="0"/>
        <v>1424.4249771651582</v>
      </c>
      <c r="F14" s="16">
        <f t="shared" si="1"/>
        <v>0.8820463247784468</v>
      </c>
      <c r="G14" s="17">
        <f t="shared" si="2"/>
        <v>462.1197656627833</v>
      </c>
      <c r="H14" s="17">
        <f t="shared" si="7"/>
        <v>-295.1159465192532</v>
      </c>
      <c r="I14" s="17">
        <f t="shared" si="3"/>
        <v>167.0038191435301</v>
      </c>
      <c r="J14" s="15">
        <f t="shared" si="4"/>
        <v>111306166.75753799</v>
      </c>
      <c r="K14" s="18">
        <f t="shared" si="5"/>
        <v>40224539.87891066</v>
      </c>
      <c r="L14" s="41">
        <f>'jan-feb'!K14</f>
        <v>22059068.111760747</v>
      </c>
      <c r="M14" s="41">
        <f t="shared" si="6"/>
        <v>18165471.767149914</v>
      </c>
    </row>
    <row r="15" spans="1:13" ht="15">
      <c r="A15" s="12">
        <v>8</v>
      </c>
      <c r="B15" s="19" t="s">
        <v>78</v>
      </c>
      <c r="C15" s="14">
        <v>247416</v>
      </c>
      <c r="D15" s="14">
        <v>171469</v>
      </c>
      <c r="E15" s="15">
        <f t="shared" si="0"/>
        <v>1442.91971143472</v>
      </c>
      <c r="F15" s="16">
        <f t="shared" si="1"/>
        <v>0.8934988144860389</v>
      </c>
      <c r="G15" s="17">
        <f t="shared" si="2"/>
        <v>445.4745048201777</v>
      </c>
      <c r="H15" s="17">
        <f t="shared" si="7"/>
        <v>-295.1159465192532</v>
      </c>
      <c r="I15" s="17">
        <f t="shared" si="3"/>
        <v>150.35855830092447</v>
      </c>
      <c r="J15" s="15">
        <f t="shared" si="4"/>
        <v>76385067.86701104</v>
      </c>
      <c r="K15" s="18">
        <f t="shared" si="5"/>
        <v>25781831.633301217</v>
      </c>
      <c r="L15" s="41">
        <f>'jan-feb'!K15</f>
        <v>6454462.168294883</v>
      </c>
      <c r="M15" s="41">
        <f t="shared" si="6"/>
        <v>19327369.465006333</v>
      </c>
    </row>
    <row r="16" spans="1:13" ht="15">
      <c r="A16" s="12">
        <v>9</v>
      </c>
      <c r="B16" s="19" t="s">
        <v>79</v>
      </c>
      <c r="C16" s="14">
        <v>160183</v>
      </c>
      <c r="D16" s="14">
        <v>113747</v>
      </c>
      <c r="E16" s="15">
        <f t="shared" si="0"/>
        <v>1408.2393381803477</v>
      </c>
      <c r="F16" s="16">
        <f t="shared" si="1"/>
        <v>0.8720236955704449</v>
      </c>
      <c r="G16" s="17">
        <f t="shared" si="2"/>
        <v>476.68684074911283</v>
      </c>
      <c r="H16" s="17">
        <f t="shared" si="7"/>
        <v>-295.1159465192532</v>
      </c>
      <c r="I16" s="17">
        <f t="shared" si="3"/>
        <v>181.57089422985962</v>
      </c>
      <c r="J16" s="15">
        <f t="shared" si="4"/>
        <v>54221698.074689336</v>
      </c>
      <c r="K16" s="18">
        <f t="shared" si="5"/>
        <v>20653144.505963843</v>
      </c>
      <c r="L16" s="41">
        <f>'jan-feb'!K16</f>
        <v>7084004.192927222</v>
      </c>
      <c r="M16" s="41">
        <f t="shared" si="6"/>
        <v>13569140.31303662</v>
      </c>
    </row>
    <row r="17" spans="1:13" ht="15">
      <c r="A17" s="12">
        <v>10</v>
      </c>
      <c r="B17" s="19" t="s">
        <v>80</v>
      </c>
      <c r="C17" s="14">
        <v>260254</v>
      </c>
      <c r="D17" s="14">
        <v>178478</v>
      </c>
      <c r="E17" s="15">
        <f t="shared" si="0"/>
        <v>1458.1853225607638</v>
      </c>
      <c r="F17" s="16">
        <f t="shared" si="1"/>
        <v>0.9029517350715943</v>
      </c>
      <c r="G17" s="17">
        <f t="shared" si="2"/>
        <v>431.73545480673835</v>
      </c>
      <c r="H17" s="17">
        <f t="shared" si="7"/>
        <v>-295.1159465192532</v>
      </c>
      <c r="I17" s="17">
        <f t="shared" si="3"/>
        <v>136.61950828748513</v>
      </c>
      <c r="J17" s="15">
        <f t="shared" si="4"/>
        <v>77055280.50299704</v>
      </c>
      <c r="K17" s="18">
        <f t="shared" si="5"/>
        <v>24383576.600133773</v>
      </c>
      <c r="L17" s="41">
        <f>'jan-feb'!K17</f>
        <v>9047091.048953068</v>
      </c>
      <c r="M17" s="41">
        <f t="shared" si="6"/>
        <v>15336485.551180705</v>
      </c>
    </row>
    <row r="18" spans="1:13" ht="15">
      <c r="A18" s="12">
        <v>11</v>
      </c>
      <c r="B18" s="19" t="s">
        <v>81</v>
      </c>
      <c r="C18" s="14">
        <v>882166</v>
      </c>
      <c r="D18" s="14">
        <v>459625</v>
      </c>
      <c r="E18" s="15">
        <f t="shared" si="0"/>
        <v>1919.3168343758498</v>
      </c>
      <c r="F18" s="16">
        <f t="shared" si="1"/>
        <v>1.188498086586368</v>
      </c>
      <c r="G18" s="17">
        <f t="shared" si="2"/>
        <v>16.7170941731609</v>
      </c>
      <c r="H18" s="17">
        <f t="shared" si="7"/>
        <v>-295.1159465192532</v>
      </c>
      <c r="I18" s="17">
        <f t="shared" si="3"/>
        <v>-278.3988523460923</v>
      </c>
      <c r="J18" s="15">
        <f t="shared" si="4"/>
        <v>7683594.409339078</v>
      </c>
      <c r="K18" s="18">
        <f t="shared" si="5"/>
        <v>-127959072.50957268</v>
      </c>
      <c r="L18" s="41">
        <f>'jan-feb'!K18</f>
        <v>-49096290.758664645</v>
      </c>
      <c r="M18" s="41">
        <f t="shared" si="6"/>
        <v>-78862781.75090805</v>
      </c>
    </row>
    <row r="19" spans="1:13" ht="15">
      <c r="A19" s="12">
        <v>12</v>
      </c>
      <c r="B19" s="19" t="s">
        <v>82</v>
      </c>
      <c r="C19" s="14">
        <v>849671</v>
      </c>
      <c r="D19" s="14">
        <v>505246</v>
      </c>
      <c r="E19" s="15">
        <f t="shared" si="0"/>
        <v>1681.6976284819673</v>
      </c>
      <c r="F19" s="16">
        <f t="shared" si="1"/>
        <v>1.0413572047460387</v>
      </c>
      <c r="G19" s="17">
        <f t="shared" si="2"/>
        <v>230.57437947765516</v>
      </c>
      <c r="H19" s="17">
        <f t="shared" si="7"/>
        <v>-295.1159465192532</v>
      </c>
      <c r="I19" s="17">
        <f t="shared" si="3"/>
        <v>-64.54156704159806</v>
      </c>
      <c r="J19" s="15">
        <f t="shared" si="4"/>
        <v>116496782.93356736</v>
      </c>
      <c r="K19" s="18">
        <f t="shared" si="5"/>
        <v>-32609368.581499252</v>
      </c>
      <c r="L19" s="41">
        <f>'jan-feb'!K19</f>
        <v>-18932428.529458307</v>
      </c>
      <c r="M19" s="41">
        <f t="shared" si="6"/>
        <v>-13676940.052040946</v>
      </c>
    </row>
    <row r="20" spans="1:13" ht="15">
      <c r="A20" s="12">
        <v>14</v>
      </c>
      <c r="B20" s="19" t="s">
        <v>83</v>
      </c>
      <c r="C20" s="14">
        <v>169386</v>
      </c>
      <c r="D20" s="14">
        <v>108965</v>
      </c>
      <c r="E20" s="15">
        <f t="shared" si="0"/>
        <v>1554.4991511035653</v>
      </c>
      <c r="F20" s="16">
        <f t="shared" si="1"/>
        <v>0.9625921231955028</v>
      </c>
      <c r="G20" s="17">
        <f t="shared" si="2"/>
        <v>345.05300911821695</v>
      </c>
      <c r="H20" s="17">
        <f t="shared" si="7"/>
        <v>-295.1159465192532</v>
      </c>
      <c r="I20" s="17">
        <f t="shared" si="3"/>
        <v>49.937062598963735</v>
      </c>
      <c r="J20" s="15">
        <f t="shared" si="4"/>
        <v>37598701.13856651</v>
      </c>
      <c r="K20" s="18">
        <f t="shared" si="5"/>
        <v>5441392.026096083</v>
      </c>
      <c r="L20" s="41">
        <f>'jan-feb'!K20</f>
        <v>-4814769.128132475</v>
      </c>
      <c r="M20" s="41">
        <f t="shared" si="6"/>
        <v>10256161.154228557</v>
      </c>
    </row>
    <row r="21" spans="1:13" ht="15">
      <c r="A21" s="12">
        <v>15</v>
      </c>
      <c r="B21" s="19" t="s">
        <v>84</v>
      </c>
      <c r="C21" s="14">
        <v>402338</v>
      </c>
      <c r="D21" s="14">
        <v>261530</v>
      </c>
      <c r="E21" s="15">
        <f t="shared" si="0"/>
        <v>1538.4009482659733</v>
      </c>
      <c r="F21" s="16">
        <f t="shared" si="1"/>
        <v>0.9526236370512237</v>
      </c>
      <c r="G21" s="17">
        <f t="shared" si="2"/>
        <v>359.54139167204977</v>
      </c>
      <c r="H21" s="17">
        <f t="shared" si="7"/>
        <v>-295.1159465192532</v>
      </c>
      <c r="I21" s="17">
        <f t="shared" si="3"/>
        <v>64.42544515279656</v>
      </c>
      <c r="J21" s="15">
        <f t="shared" si="4"/>
        <v>94030860.16399118</v>
      </c>
      <c r="K21" s="18">
        <f t="shared" si="5"/>
        <v>16849186.670810882</v>
      </c>
      <c r="L21" s="41">
        <f>'jan-feb'!K21</f>
        <v>2492676.381585938</v>
      </c>
      <c r="M21" s="41">
        <f t="shared" si="6"/>
        <v>14356510.289224945</v>
      </c>
    </row>
    <row r="22" spans="1:13" ht="15">
      <c r="A22" s="12">
        <v>16</v>
      </c>
      <c r="B22" s="19" t="s">
        <v>85</v>
      </c>
      <c r="C22" s="14">
        <v>466134</v>
      </c>
      <c r="D22" s="14">
        <v>306197</v>
      </c>
      <c r="E22" s="15">
        <f t="shared" si="0"/>
        <v>1522.333661009089</v>
      </c>
      <c r="F22" s="16">
        <f t="shared" si="1"/>
        <v>0.9426742947543066</v>
      </c>
      <c r="G22" s="17">
        <f t="shared" si="2"/>
        <v>374.0019502032457</v>
      </c>
      <c r="H22" s="17">
        <f t="shared" si="7"/>
        <v>-295.1159465192532</v>
      </c>
      <c r="I22" s="17">
        <f t="shared" si="3"/>
        <v>78.8860036839925</v>
      </c>
      <c r="J22" s="15">
        <f t="shared" si="4"/>
        <v>114518275.14638323</v>
      </c>
      <c r="K22" s="18">
        <f t="shared" si="5"/>
        <v>24154657.67002745</v>
      </c>
      <c r="L22" s="41">
        <f>'jan-feb'!K22</f>
        <v>9311899.767569594</v>
      </c>
      <c r="M22" s="41">
        <f t="shared" si="6"/>
        <v>14842757.902457856</v>
      </c>
    </row>
    <row r="23" spans="1:13" ht="15">
      <c r="A23" s="12">
        <v>17</v>
      </c>
      <c r="B23" s="19" t="s">
        <v>86</v>
      </c>
      <c r="C23" s="14">
        <v>173511</v>
      </c>
      <c r="D23" s="14">
        <v>135142</v>
      </c>
      <c r="E23" s="15">
        <f t="shared" si="0"/>
        <v>1283.9161770582054</v>
      </c>
      <c r="F23" s="16">
        <f t="shared" si="1"/>
        <v>0.7950390953910355</v>
      </c>
      <c r="G23" s="17">
        <f t="shared" si="2"/>
        <v>588.5776857590408</v>
      </c>
      <c r="H23" s="17">
        <f t="shared" si="7"/>
        <v>-295.1159465192532</v>
      </c>
      <c r="I23" s="17">
        <f t="shared" si="3"/>
        <v>293.4617392397876</v>
      </c>
      <c r="J23" s="15">
        <f t="shared" si="4"/>
        <v>79541565.6088483</v>
      </c>
      <c r="K23" s="18">
        <f t="shared" si="5"/>
        <v>39659006.364343375</v>
      </c>
      <c r="L23" s="41">
        <f>'jan-feb'!K23</f>
        <v>16313816.719918516</v>
      </c>
      <c r="M23" s="41">
        <f t="shared" si="6"/>
        <v>23345189.64442486</v>
      </c>
    </row>
    <row r="24" spans="1:13" ht="15">
      <c r="A24" s="12">
        <v>18</v>
      </c>
      <c r="B24" s="19" t="s">
        <v>87</v>
      </c>
      <c r="C24" s="14">
        <v>343697</v>
      </c>
      <c r="D24" s="14">
        <v>240877</v>
      </c>
      <c r="E24" s="15">
        <f t="shared" si="0"/>
        <v>1426.8568605553871</v>
      </c>
      <c r="F24" s="16">
        <f t="shared" si="1"/>
        <v>0.883552219326091</v>
      </c>
      <c r="G24" s="17">
        <f t="shared" si="2"/>
        <v>459.9310706115773</v>
      </c>
      <c r="H24" s="17">
        <f t="shared" si="7"/>
        <v>-295.1159465192532</v>
      </c>
      <c r="I24" s="17">
        <f t="shared" si="3"/>
        <v>164.81512409232408</v>
      </c>
      <c r="J24" s="15">
        <f t="shared" si="4"/>
        <v>110786816.4957049</v>
      </c>
      <c r="K24" s="18">
        <f t="shared" si="5"/>
        <v>39700172.64598675</v>
      </c>
      <c r="L24" s="41">
        <f>'jan-feb'!K24</f>
        <v>7038005.177101198</v>
      </c>
      <c r="M24" s="41">
        <f t="shared" si="6"/>
        <v>32662167.468885552</v>
      </c>
    </row>
    <row r="25" spans="1:13" ht="15">
      <c r="A25" s="12">
        <v>19</v>
      </c>
      <c r="B25" s="19" t="s">
        <v>88</v>
      </c>
      <c r="C25" s="14">
        <v>234638</v>
      </c>
      <c r="D25" s="14">
        <v>162050</v>
      </c>
      <c r="E25" s="15">
        <f t="shared" si="0"/>
        <v>1447.935822277075</v>
      </c>
      <c r="F25" s="16">
        <f t="shared" si="1"/>
        <v>0.896604939556933</v>
      </c>
      <c r="G25" s="17">
        <f t="shared" si="2"/>
        <v>440.96000506205826</v>
      </c>
      <c r="H25" s="17">
        <f t="shared" si="7"/>
        <v>-295.1159465192532</v>
      </c>
      <c r="I25" s="17">
        <f t="shared" si="3"/>
        <v>145.84405854280504</v>
      </c>
      <c r="J25" s="15">
        <f t="shared" si="4"/>
        <v>71457568.82030654</v>
      </c>
      <c r="K25" s="18">
        <f t="shared" si="5"/>
        <v>23634029.686861556</v>
      </c>
      <c r="L25" s="41">
        <f>'jan-feb'!K25</f>
        <v>7901696.377608693</v>
      </c>
      <c r="M25" s="41">
        <f t="shared" si="6"/>
        <v>15732333.309252862</v>
      </c>
    </row>
    <row r="26" spans="1:13" ht="15">
      <c r="A26" s="12">
        <v>20</v>
      </c>
      <c r="B26" s="19" t="s">
        <v>89</v>
      </c>
      <c r="C26" s="14">
        <v>106742</v>
      </c>
      <c r="D26" s="14">
        <v>75207</v>
      </c>
      <c r="E26" s="15">
        <f t="shared" si="0"/>
        <v>1419.3093727977448</v>
      </c>
      <c r="F26" s="16">
        <f>E26/E$28</f>
        <v>0.8788785903567452</v>
      </c>
      <c r="G26" s="17">
        <f t="shared" si="2"/>
        <v>466.7238095934554</v>
      </c>
      <c r="H26" s="17">
        <f t="shared" si="7"/>
        <v>-295.1159465192532</v>
      </c>
      <c r="I26" s="17">
        <f t="shared" si="3"/>
        <v>171.6078630742022</v>
      </c>
      <c r="J26" s="15">
        <f t="shared" si="4"/>
        <v>35100897.548095</v>
      </c>
      <c r="K26" s="18">
        <f t="shared" si="5"/>
        <v>12906112.558221526</v>
      </c>
      <c r="L26" s="41">
        <f>'jan-feb'!K26</f>
        <v>2145545.4740562635</v>
      </c>
      <c r="M26" s="41">
        <f t="shared" si="6"/>
        <v>10760567.084165264</v>
      </c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17</v>
      </c>
      <c r="B28" s="26"/>
      <c r="C28" s="27">
        <f>SUM(C8:C27)</f>
        <v>8250663</v>
      </c>
      <c r="D28" s="28">
        <f>SUM(D8:D27)</f>
        <v>5109056</v>
      </c>
      <c r="E28" s="29">
        <f>C28*1000/D28</f>
        <v>1614.909486214283</v>
      </c>
      <c r="F28" s="30">
        <f>E28/E$28</f>
        <v>1</v>
      </c>
      <c r="G28" s="31"/>
      <c r="H28" s="31"/>
      <c r="I28" s="31"/>
      <c r="J28" s="32">
        <f>SUM(J8:J27)</f>
        <v>1507763897.2598698</v>
      </c>
      <c r="K28" s="32">
        <f>SUM(K8:K27)</f>
        <v>-7.078051567077637E-08</v>
      </c>
      <c r="L28" s="32">
        <f>jan!K28</f>
        <v>1.6205012798309326E-07</v>
      </c>
      <c r="M28" s="32">
        <f t="shared" si="6"/>
        <v>-2.3283064365386963E-07</v>
      </c>
    </row>
    <row r="29" spans="1:11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5">
      <c r="A30" s="33" t="s">
        <v>18</v>
      </c>
      <c r="B30" s="34"/>
      <c r="C30" s="35"/>
      <c r="D30" s="36">
        <f>J28</f>
        <v>1507763897.2598698</v>
      </c>
      <c r="E30" s="36" t="s">
        <v>19</v>
      </c>
      <c r="F30" s="37">
        <f>D28</f>
        <v>5109056</v>
      </c>
      <c r="G30" s="38" t="s">
        <v>20</v>
      </c>
      <c r="H30" s="34">
        <f>-J28/D28</f>
        <v>-295.1159465192532</v>
      </c>
      <c r="I30" s="39" t="s">
        <v>21</v>
      </c>
      <c r="J30" s="38"/>
      <c r="K30" s="24"/>
    </row>
    <row r="35" ht="1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0.8515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1" width="11.8515625" style="3" customWidth="1"/>
    <col min="12" max="250" width="11.421875" style="3" customWidth="1"/>
    <col min="251" max="251" width="3.421875" style="3" customWidth="1"/>
    <col min="252" max="16384" width="20.140625" style="3" customWidth="1"/>
  </cols>
  <sheetData>
    <row r="1" spans="1:13" ht="26.25" customHeight="1">
      <c r="A1" s="1"/>
      <c r="B1" s="2"/>
      <c r="C1" s="56" t="s">
        <v>69</v>
      </c>
      <c r="D1" s="57"/>
      <c r="E1" s="57"/>
      <c r="F1" s="57"/>
      <c r="G1" s="57"/>
      <c r="H1" s="57"/>
      <c r="I1" s="57"/>
      <c r="J1" s="57"/>
      <c r="K1" s="58"/>
      <c r="L1" s="42"/>
      <c r="M1" s="43"/>
    </row>
    <row r="2" spans="1:13" ht="12.75">
      <c r="A2" s="59" t="s">
        <v>0</v>
      </c>
      <c r="B2" s="59" t="s">
        <v>1</v>
      </c>
      <c r="C2" s="4" t="s">
        <v>22</v>
      </c>
      <c r="D2" s="4" t="s">
        <v>3</v>
      </c>
      <c r="E2" s="62" t="s">
        <v>51</v>
      </c>
      <c r="F2" s="63"/>
      <c r="G2" s="62" t="s">
        <v>4</v>
      </c>
      <c r="H2" s="64"/>
      <c r="I2" s="63"/>
      <c r="J2" s="62" t="s">
        <v>5</v>
      </c>
      <c r="K2" s="63"/>
      <c r="L2" s="44"/>
      <c r="M2" s="45"/>
    </row>
    <row r="3" spans="1:13" ht="12.75">
      <c r="A3" s="60"/>
      <c r="B3" s="60"/>
      <c r="C3" s="5">
        <v>2014</v>
      </c>
      <c r="D3" s="5" t="s">
        <v>54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2.75">
      <c r="A4" s="60"/>
      <c r="B4" s="60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2.75">
      <c r="A5" s="61"/>
      <c r="B5" s="61"/>
      <c r="C5" s="6"/>
      <c r="D5" s="6"/>
      <c r="E5" s="7"/>
      <c r="F5" s="7" t="s">
        <v>15</v>
      </c>
      <c r="G5" s="6"/>
      <c r="H5" s="6"/>
      <c r="I5" s="7" t="s">
        <v>23</v>
      </c>
      <c r="J5" s="7" t="s">
        <v>23</v>
      </c>
      <c r="K5" s="7" t="s">
        <v>23</v>
      </c>
      <c r="L5" s="46" t="s">
        <v>16</v>
      </c>
      <c r="M5" s="47" t="s">
        <v>24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5" ht="15">
      <c r="A8" s="12">
        <v>1</v>
      </c>
      <c r="B8" s="13" t="s">
        <v>71</v>
      </c>
      <c r="C8" s="50">
        <v>163548</v>
      </c>
      <c r="D8" s="14">
        <v>284962</v>
      </c>
      <c r="E8" s="15">
        <f>C8*1000/D8</f>
        <v>573.9291554663429</v>
      </c>
      <c r="F8" s="16">
        <f>E8/E$28</f>
        <v>0.8178320425746727</v>
      </c>
      <c r="G8" s="17">
        <f>IF(E8&lt;E$28*1.2,(E$28*1.2-E8)*0.9,0)</f>
        <v>241.37425470004106</v>
      </c>
      <c r="H8" s="17">
        <f>H30</f>
        <v>-126.31841576995824</v>
      </c>
      <c r="I8" s="17">
        <f>G8+H8</f>
        <v>115.05583893008283</v>
      </c>
      <c r="J8" s="15">
        <f>(G8*D8)</f>
        <v>68782490.36783311</v>
      </c>
      <c r="K8" s="18">
        <f>I8*D8</f>
        <v>32786541.973194264</v>
      </c>
      <c r="L8" s="41">
        <f>jan!K8</f>
        <v>30016370.026907876</v>
      </c>
      <c r="M8" s="41">
        <f>K8-L8</f>
        <v>2770171.9462863877</v>
      </c>
      <c r="O8" s="54"/>
    </row>
    <row r="9" spans="1:15" ht="15">
      <c r="A9" s="12">
        <v>2</v>
      </c>
      <c r="B9" s="13" t="s">
        <v>72</v>
      </c>
      <c r="C9" s="50">
        <v>436495</v>
      </c>
      <c r="D9" s="14">
        <v>575757</v>
      </c>
      <c r="E9" s="15">
        <f aca="true" t="shared" si="0" ref="E9:E26">C9*1000/D9</f>
        <v>758.123652860495</v>
      </c>
      <c r="F9" s="16">
        <f aca="true" t="shared" si="1" ref="F9:F25">E9/E$28</f>
        <v>1.0803037441777614</v>
      </c>
      <c r="G9" s="17">
        <f aca="true" t="shared" si="2" ref="G9:G26">IF(E9&lt;E$28*1.2,(E$28*1.2-E9)*0.9,0)</f>
        <v>75.59920704530415</v>
      </c>
      <c r="H9" s="17">
        <f>H8</f>
        <v>-126.31841576995824</v>
      </c>
      <c r="I9" s="17">
        <f aca="true" t="shared" si="3" ref="I9:I26">G9+H9</f>
        <v>-50.71920872465408</v>
      </c>
      <c r="J9" s="15">
        <f aca="true" t="shared" si="4" ref="J9:J26">(G9*D9)</f>
        <v>43526772.65078318</v>
      </c>
      <c r="K9" s="18">
        <f aca="true" t="shared" si="5" ref="K9:K26">I9*D9</f>
        <v>-29201939.45768066</v>
      </c>
      <c r="L9" s="41">
        <f>jan!K9</f>
        <v>-40367289.55691496</v>
      </c>
      <c r="M9" s="41">
        <f aca="true" t="shared" si="6" ref="M9:M28">K9-L9</f>
        <v>11165350.099234302</v>
      </c>
      <c r="O9" s="54"/>
    </row>
    <row r="10" spans="1:15" ht="15">
      <c r="A10" s="12">
        <v>3</v>
      </c>
      <c r="B10" s="19" t="s">
        <v>73</v>
      </c>
      <c r="C10" s="50">
        <v>524536</v>
      </c>
      <c r="D10" s="14">
        <v>634463</v>
      </c>
      <c r="E10" s="15">
        <f t="shared" si="0"/>
        <v>826.740093590958</v>
      </c>
      <c r="F10" s="16">
        <f t="shared" si="1"/>
        <v>1.1780801392995621</v>
      </c>
      <c r="G10" s="17">
        <f t="shared" si="2"/>
        <v>13.844410387887388</v>
      </c>
      <c r="H10" s="17">
        <f aca="true" t="shared" si="7" ref="H10:H26">H9</f>
        <v>-126.31841576995824</v>
      </c>
      <c r="I10" s="17">
        <f t="shared" si="3"/>
        <v>-112.47400538207084</v>
      </c>
      <c r="J10" s="15">
        <f t="shared" si="4"/>
        <v>8783766.147930196</v>
      </c>
      <c r="K10" s="18">
        <f t="shared" si="5"/>
        <v>-71360594.87672481</v>
      </c>
      <c r="L10" s="41">
        <f>jan!K10</f>
        <v>-76195114.66339992</v>
      </c>
      <c r="M10" s="41">
        <f t="shared" si="6"/>
        <v>4834519.78667511</v>
      </c>
      <c r="O10" s="54"/>
    </row>
    <row r="11" spans="1:15" ht="15">
      <c r="A11" s="12">
        <v>4</v>
      </c>
      <c r="B11" s="19" t="s">
        <v>74</v>
      </c>
      <c r="C11" s="50">
        <v>107014</v>
      </c>
      <c r="D11" s="14">
        <v>194433</v>
      </c>
      <c r="E11" s="15">
        <f t="shared" si="0"/>
        <v>550.3901086749677</v>
      </c>
      <c r="F11" s="16">
        <f t="shared" si="1"/>
        <v>0.7842895982951015</v>
      </c>
      <c r="G11" s="17">
        <f t="shared" si="2"/>
        <v>262.55939681227875</v>
      </c>
      <c r="H11" s="17">
        <f t="shared" si="7"/>
        <v>-126.31841576995824</v>
      </c>
      <c r="I11" s="17">
        <f t="shared" si="3"/>
        <v>136.24098104232053</v>
      </c>
      <c r="J11" s="15">
        <f t="shared" si="4"/>
        <v>51050211.20040179</v>
      </c>
      <c r="K11" s="18">
        <f t="shared" si="5"/>
        <v>26489742.66700151</v>
      </c>
      <c r="L11" s="41">
        <f>jan!K11</f>
        <v>23865746.784981076</v>
      </c>
      <c r="M11" s="41">
        <f t="shared" si="6"/>
        <v>2623995.8820204325</v>
      </c>
      <c r="O11" s="54"/>
    </row>
    <row r="12" spans="1:15" ht="15">
      <c r="A12" s="12">
        <v>5</v>
      </c>
      <c r="B12" s="19" t="s">
        <v>75</v>
      </c>
      <c r="C12" s="50">
        <v>109738</v>
      </c>
      <c r="D12" s="14">
        <v>187820</v>
      </c>
      <c r="E12" s="15">
        <f t="shared" si="0"/>
        <v>584.2721754871685</v>
      </c>
      <c r="F12" s="16">
        <f t="shared" si="1"/>
        <v>0.8325705396687075</v>
      </c>
      <c r="G12" s="17">
        <f t="shared" si="2"/>
        <v>232.06553668129797</v>
      </c>
      <c r="H12" s="17">
        <f t="shared" si="7"/>
        <v>-126.31841576995824</v>
      </c>
      <c r="I12" s="17">
        <f t="shared" si="3"/>
        <v>105.74712091133974</v>
      </c>
      <c r="J12" s="15">
        <f t="shared" si="4"/>
        <v>43586549.09948138</v>
      </c>
      <c r="K12" s="18">
        <f t="shared" si="5"/>
        <v>19861424.24956783</v>
      </c>
      <c r="L12" s="41">
        <f>jan!K12</f>
        <v>21375290.2473096</v>
      </c>
      <c r="M12" s="41">
        <f t="shared" si="6"/>
        <v>-1513865.99774177</v>
      </c>
      <c r="O12" s="54"/>
    </row>
    <row r="13" spans="1:15" ht="15">
      <c r="A13" s="12">
        <v>6</v>
      </c>
      <c r="B13" s="19" t="s">
        <v>76</v>
      </c>
      <c r="C13" s="50">
        <v>186130</v>
      </c>
      <c r="D13" s="14">
        <v>272228</v>
      </c>
      <c r="E13" s="15">
        <f t="shared" si="0"/>
        <v>683.728345357568</v>
      </c>
      <c r="F13" s="16">
        <f t="shared" si="1"/>
        <v>0.9742926351173544</v>
      </c>
      <c r="G13" s="17">
        <f t="shared" si="2"/>
        <v>142.5549837979385</v>
      </c>
      <c r="H13" s="17">
        <f t="shared" si="7"/>
        <v>-126.31841576995824</v>
      </c>
      <c r="I13" s="17">
        <f t="shared" si="3"/>
        <v>16.236568027980255</v>
      </c>
      <c r="J13" s="15">
        <f t="shared" si="4"/>
        <v>38807458.1293452</v>
      </c>
      <c r="K13" s="18">
        <f t="shared" si="5"/>
        <v>4420048.441121009</v>
      </c>
      <c r="L13" s="41">
        <f>jan!K13</f>
        <v>6703554.368249378</v>
      </c>
      <c r="M13" s="41">
        <f t="shared" si="6"/>
        <v>-2283505.927128369</v>
      </c>
      <c r="O13" s="54"/>
    </row>
    <row r="14" spans="1:15" ht="15">
      <c r="A14" s="12">
        <v>7</v>
      </c>
      <c r="B14" s="19" t="s">
        <v>77</v>
      </c>
      <c r="C14" s="50">
        <v>144518</v>
      </c>
      <c r="D14" s="14">
        <v>240860</v>
      </c>
      <c r="E14" s="15">
        <f t="shared" si="0"/>
        <v>600.0083035788425</v>
      </c>
      <c r="F14" s="16">
        <f t="shared" si="1"/>
        <v>0.8549940559805307</v>
      </c>
      <c r="G14" s="17">
        <f t="shared" si="2"/>
        <v>217.90302139879137</v>
      </c>
      <c r="H14" s="17">
        <f t="shared" si="7"/>
        <v>-126.31841576995824</v>
      </c>
      <c r="I14" s="17">
        <f t="shared" si="3"/>
        <v>91.58460562883313</v>
      </c>
      <c r="J14" s="15">
        <f t="shared" si="4"/>
        <v>52484121.73411289</v>
      </c>
      <c r="K14" s="18">
        <f t="shared" si="5"/>
        <v>22059068.111760747</v>
      </c>
      <c r="L14" s="41">
        <f>jan!K14</f>
        <v>16239748.3386593</v>
      </c>
      <c r="M14" s="41">
        <f t="shared" si="6"/>
        <v>5819319.773101447</v>
      </c>
      <c r="O14" s="54"/>
    </row>
    <row r="15" spans="1:15" ht="15">
      <c r="A15" s="12">
        <v>8</v>
      </c>
      <c r="B15" s="19" t="s">
        <v>78</v>
      </c>
      <c r="C15" s="50">
        <v>113160</v>
      </c>
      <c r="D15" s="14">
        <v>171469</v>
      </c>
      <c r="E15" s="15">
        <f t="shared" si="0"/>
        <v>659.9443631210306</v>
      </c>
      <c r="F15" s="16">
        <f t="shared" si="1"/>
        <v>0.9404011650852003</v>
      </c>
      <c r="G15" s="17">
        <f t="shared" si="2"/>
        <v>163.96056781082208</v>
      </c>
      <c r="H15" s="17">
        <f t="shared" si="7"/>
        <v>-126.31841576995824</v>
      </c>
      <c r="I15" s="17">
        <f t="shared" si="3"/>
        <v>37.64215204086385</v>
      </c>
      <c r="J15" s="15">
        <f t="shared" si="4"/>
        <v>28114154.601953853</v>
      </c>
      <c r="K15" s="18">
        <f t="shared" si="5"/>
        <v>6454462.168294883</v>
      </c>
      <c r="L15" s="41">
        <f>jan!K15</f>
        <v>13413239.71843217</v>
      </c>
      <c r="M15" s="41">
        <f t="shared" si="6"/>
        <v>-6958777.550137286</v>
      </c>
      <c r="O15" s="54"/>
    </row>
    <row r="16" spans="1:15" ht="15">
      <c r="A16" s="12">
        <v>9</v>
      </c>
      <c r="B16" s="19" t="s">
        <v>79</v>
      </c>
      <c r="C16" s="50">
        <v>71953</v>
      </c>
      <c r="D16" s="14">
        <v>113747</v>
      </c>
      <c r="E16" s="15">
        <f t="shared" si="0"/>
        <v>632.5705293326417</v>
      </c>
      <c r="F16" s="16">
        <f t="shared" si="1"/>
        <v>0.9013942629492266</v>
      </c>
      <c r="G16" s="17">
        <f t="shared" si="2"/>
        <v>188.59701822037206</v>
      </c>
      <c r="H16" s="17">
        <f t="shared" si="7"/>
        <v>-126.31841576995824</v>
      </c>
      <c r="I16" s="17">
        <f t="shared" si="3"/>
        <v>62.27860245041383</v>
      </c>
      <c r="J16" s="15">
        <f t="shared" si="4"/>
        <v>21452345.031512663</v>
      </c>
      <c r="K16" s="18">
        <f t="shared" si="5"/>
        <v>7084004.192927222</v>
      </c>
      <c r="L16" s="41">
        <f>jan!K16</f>
        <v>9931367.592698995</v>
      </c>
      <c r="M16" s="41">
        <f t="shared" si="6"/>
        <v>-2847363.3997717733</v>
      </c>
      <c r="O16" s="54"/>
    </row>
    <row r="17" spans="1:15" ht="15">
      <c r="A17" s="12">
        <v>10</v>
      </c>
      <c r="B17" s="19" t="s">
        <v>80</v>
      </c>
      <c r="C17" s="50">
        <v>115198</v>
      </c>
      <c r="D17" s="14">
        <v>178478</v>
      </c>
      <c r="E17" s="15">
        <f t="shared" si="0"/>
        <v>645.4464976075483</v>
      </c>
      <c r="F17" s="16">
        <f t="shared" si="1"/>
        <v>0.9197421362609373</v>
      </c>
      <c r="G17" s="17">
        <f t="shared" si="2"/>
        <v>177.00864677295618</v>
      </c>
      <c r="H17" s="17">
        <f t="shared" si="7"/>
        <v>-126.31841576995824</v>
      </c>
      <c r="I17" s="17">
        <f t="shared" si="3"/>
        <v>50.69023100299795</v>
      </c>
      <c r="J17" s="15">
        <f t="shared" si="4"/>
        <v>31592149.258743674</v>
      </c>
      <c r="K17" s="18">
        <f t="shared" si="5"/>
        <v>9047091.048953068</v>
      </c>
      <c r="L17" s="41">
        <f>jan!K17</f>
        <v>11394130.762215544</v>
      </c>
      <c r="M17" s="41">
        <f t="shared" si="6"/>
        <v>-2347039.713262476</v>
      </c>
      <c r="O17" s="54"/>
    </row>
    <row r="18" spans="1:15" ht="15">
      <c r="A18" s="12">
        <v>11</v>
      </c>
      <c r="B18" s="19" t="s">
        <v>81</v>
      </c>
      <c r="C18" s="50">
        <v>377102</v>
      </c>
      <c r="D18" s="14">
        <v>459625</v>
      </c>
      <c r="E18" s="15">
        <f t="shared" si="0"/>
        <v>820.4558063638837</v>
      </c>
      <c r="F18" s="16">
        <f t="shared" si="1"/>
        <v>1.169125216187374</v>
      </c>
      <c r="G18" s="17">
        <f t="shared" si="2"/>
        <v>19.50026889225435</v>
      </c>
      <c r="H18" s="17">
        <f t="shared" si="7"/>
        <v>-126.31841576995824</v>
      </c>
      <c r="I18" s="17">
        <f t="shared" si="3"/>
        <v>-106.81814687770388</v>
      </c>
      <c r="J18" s="15">
        <f t="shared" si="4"/>
        <v>8962811.089602405</v>
      </c>
      <c r="K18" s="18">
        <f t="shared" si="5"/>
        <v>-49096290.758664645</v>
      </c>
      <c r="L18" s="41">
        <f>jan!K18</f>
        <v>-53398451.33415145</v>
      </c>
      <c r="M18" s="41">
        <f t="shared" si="6"/>
        <v>4302160.575486802</v>
      </c>
      <c r="O18" s="54"/>
    </row>
    <row r="19" spans="1:15" ht="15">
      <c r="A19" s="12">
        <v>12</v>
      </c>
      <c r="B19" s="19" t="s">
        <v>82</v>
      </c>
      <c r="C19" s="50">
        <v>375602</v>
      </c>
      <c r="D19" s="14">
        <v>505246</v>
      </c>
      <c r="E19" s="15">
        <f t="shared" si="0"/>
        <v>743.4042031010637</v>
      </c>
      <c r="F19" s="16">
        <f t="shared" si="1"/>
        <v>1.0593289643679613</v>
      </c>
      <c r="G19" s="17">
        <f t="shared" si="2"/>
        <v>88.84671182879234</v>
      </c>
      <c r="H19" s="17">
        <f t="shared" si="7"/>
        <v>-126.31841576995824</v>
      </c>
      <c r="I19" s="17">
        <f t="shared" si="3"/>
        <v>-37.4717039411659</v>
      </c>
      <c r="J19" s="15">
        <f t="shared" si="4"/>
        <v>44889445.76465001</v>
      </c>
      <c r="K19" s="18">
        <f t="shared" si="5"/>
        <v>-18932428.529458307</v>
      </c>
      <c r="L19" s="41">
        <f>jan!K19</f>
        <v>-16521298.800488854</v>
      </c>
      <c r="M19" s="41">
        <f t="shared" si="6"/>
        <v>-2411129.728969453</v>
      </c>
      <c r="O19" s="54"/>
    </row>
    <row r="20" spans="1:15" ht="15">
      <c r="A20" s="12">
        <v>14</v>
      </c>
      <c r="B20" s="19" t="s">
        <v>83</v>
      </c>
      <c r="C20" s="50">
        <v>81818</v>
      </c>
      <c r="D20" s="14">
        <v>108965</v>
      </c>
      <c r="E20" s="15">
        <f>C20*1000/D20</f>
        <v>750.8649566374523</v>
      </c>
      <c r="F20" s="16">
        <f t="shared" si="1"/>
        <v>1.0699603171154153</v>
      </c>
      <c r="G20" s="17">
        <f t="shared" si="2"/>
        <v>82.13203364604253</v>
      </c>
      <c r="H20" s="17">
        <f t="shared" si="7"/>
        <v>-126.31841576995824</v>
      </c>
      <c r="I20" s="17">
        <f t="shared" si="3"/>
        <v>-44.186382123915706</v>
      </c>
      <c r="J20" s="15">
        <f t="shared" si="4"/>
        <v>8949517.046241025</v>
      </c>
      <c r="K20" s="18">
        <f t="shared" si="5"/>
        <v>-4814769.128132475</v>
      </c>
      <c r="L20" s="41">
        <f>jan!K20</f>
        <v>4707396.359802417</v>
      </c>
      <c r="M20" s="41">
        <f t="shared" si="6"/>
        <v>-9522165.487934891</v>
      </c>
      <c r="O20" s="54"/>
    </row>
    <row r="21" spans="1:15" ht="15">
      <c r="A21" s="12">
        <v>15</v>
      </c>
      <c r="B21" s="19" t="s">
        <v>84</v>
      </c>
      <c r="C21" s="50">
        <v>180764</v>
      </c>
      <c r="D21" s="14">
        <v>261530</v>
      </c>
      <c r="E21" s="15">
        <f t="shared" si="0"/>
        <v>691.1788322563377</v>
      </c>
      <c r="F21" s="16">
        <f t="shared" si="1"/>
        <v>0.984909358210374</v>
      </c>
      <c r="G21" s="17">
        <f t="shared" si="2"/>
        <v>135.84954558904568</v>
      </c>
      <c r="H21" s="17">
        <f t="shared" si="7"/>
        <v>-126.31841576995824</v>
      </c>
      <c r="I21" s="17">
        <f t="shared" si="3"/>
        <v>9.53112981908744</v>
      </c>
      <c r="J21" s="15">
        <f t="shared" si="4"/>
        <v>35528731.65790311</v>
      </c>
      <c r="K21" s="18">
        <f t="shared" si="5"/>
        <v>2492676.381585938</v>
      </c>
      <c r="L21" s="41">
        <f>jan!K21</f>
        <v>3695731.271317641</v>
      </c>
      <c r="M21" s="41">
        <f t="shared" si="6"/>
        <v>-1203054.8897317029</v>
      </c>
      <c r="O21" s="54"/>
    </row>
    <row r="22" spans="1:15" ht="15">
      <c r="A22" s="12">
        <v>16</v>
      </c>
      <c r="B22" s="19" t="s">
        <v>85</v>
      </c>
      <c r="C22" s="50">
        <v>204533</v>
      </c>
      <c r="D22" s="14">
        <v>306197</v>
      </c>
      <c r="E22" s="15">
        <f t="shared" si="0"/>
        <v>667.9784583127855</v>
      </c>
      <c r="F22" s="16">
        <f t="shared" si="1"/>
        <v>0.9518495127049922</v>
      </c>
      <c r="G22" s="17">
        <f t="shared" si="2"/>
        <v>156.7298821382427</v>
      </c>
      <c r="H22" s="17">
        <f t="shared" si="7"/>
        <v>-126.31841576995824</v>
      </c>
      <c r="I22" s="17">
        <f t="shared" si="3"/>
        <v>30.41146636828445</v>
      </c>
      <c r="J22" s="15">
        <f t="shared" si="4"/>
        <v>47990219.7210835</v>
      </c>
      <c r="K22" s="18">
        <f t="shared" si="5"/>
        <v>9311899.767569594</v>
      </c>
      <c r="L22" s="41">
        <f>jan!K22</f>
        <v>5571446.1311652465</v>
      </c>
      <c r="M22" s="41">
        <f t="shared" si="6"/>
        <v>3740453.6364043476</v>
      </c>
      <c r="O22" s="54"/>
    </row>
    <row r="23" spans="1:15" ht="15">
      <c r="A23" s="12">
        <v>17</v>
      </c>
      <c r="B23" s="19" t="s">
        <v>86</v>
      </c>
      <c r="C23" s="50">
        <v>76712</v>
      </c>
      <c r="D23" s="14">
        <v>135142</v>
      </c>
      <c r="E23" s="15">
        <f t="shared" si="0"/>
        <v>567.6399638898343</v>
      </c>
      <c r="F23" s="16">
        <f t="shared" si="1"/>
        <v>0.8088701309098434</v>
      </c>
      <c r="G23" s="17">
        <f t="shared" si="2"/>
        <v>247.03452711889872</v>
      </c>
      <c r="H23" s="17">
        <f t="shared" si="7"/>
        <v>-126.31841576995824</v>
      </c>
      <c r="I23" s="17">
        <f t="shared" si="3"/>
        <v>120.71611134894049</v>
      </c>
      <c r="J23" s="15">
        <f t="shared" si="4"/>
        <v>33384740.06390221</v>
      </c>
      <c r="K23" s="18">
        <f t="shared" si="5"/>
        <v>16313816.719918516</v>
      </c>
      <c r="L23" s="41">
        <f>jan!K23</f>
        <v>15561215.214577338</v>
      </c>
      <c r="M23" s="41">
        <f t="shared" si="6"/>
        <v>752601.5053411778</v>
      </c>
      <c r="O23" s="54"/>
    </row>
    <row r="24" spans="1:15" ht="15">
      <c r="A24" s="12">
        <v>18</v>
      </c>
      <c r="B24" s="19" t="s">
        <v>87</v>
      </c>
      <c r="C24" s="50">
        <v>161220</v>
      </c>
      <c r="D24" s="14">
        <v>240877</v>
      </c>
      <c r="E24" s="15">
        <f t="shared" si="0"/>
        <v>669.304250717171</v>
      </c>
      <c r="F24" s="16">
        <f t="shared" si="1"/>
        <v>0.9537387276016072</v>
      </c>
      <c r="G24" s="17">
        <f t="shared" si="2"/>
        <v>155.5366689742957</v>
      </c>
      <c r="H24" s="17">
        <f t="shared" si="7"/>
        <v>-126.31841576995824</v>
      </c>
      <c r="I24" s="17">
        <f t="shared" si="3"/>
        <v>29.218253204337472</v>
      </c>
      <c r="J24" s="15">
        <f t="shared" si="4"/>
        <v>37465206.21252143</v>
      </c>
      <c r="K24" s="18">
        <f t="shared" si="5"/>
        <v>7038005.177101198</v>
      </c>
      <c r="L24" s="41">
        <f>jan!K24</f>
        <v>14982724.062406542</v>
      </c>
      <c r="M24" s="41">
        <f t="shared" si="6"/>
        <v>-7944718.885305344</v>
      </c>
      <c r="O24" s="54"/>
    </row>
    <row r="25" spans="1:15" ht="15">
      <c r="A25" s="12">
        <v>19</v>
      </c>
      <c r="B25" s="19" t="s">
        <v>88</v>
      </c>
      <c r="C25" s="50">
        <v>104942</v>
      </c>
      <c r="D25" s="14">
        <v>162050</v>
      </c>
      <c r="E25" s="15">
        <f t="shared" si="0"/>
        <v>647.5902499228633</v>
      </c>
      <c r="F25" s="16">
        <f t="shared" si="1"/>
        <v>0.9227969197966922</v>
      </c>
      <c r="G25" s="17">
        <f t="shared" si="2"/>
        <v>175.07926968917263</v>
      </c>
      <c r="H25" s="17">
        <f t="shared" si="7"/>
        <v>-126.31841576995824</v>
      </c>
      <c r="I25" s="17">
        <f t="shared" si="3"/>
        <v>48.7608539192144</v>
      </c>
      <c r="J25" s="15">
        <f t="shared" si="4"/>
        <v>28371595.653130427</v>
      </c>
      <c r="K25" s="18">
        <f t="shared" si="5"/>
        <v>7901696.377608693</v>
      </c>
      <c r="L25" s="41">
        <f>jan!K25</f>
        <v>6702490.190483028</v>
      </c>
      <c r="M25" s="41">
        <f t="shared" si="6"/>
        <v>1199206.1871256651</v>
      </c>
      <c r="O25" s="54"/>
    </row>
    <row r="26" spans="1:15" ht="15">
      <c r="A26" s="12">
        <v>20</v>
      </c>
      <c r="B26" s="19" t="s">
        <v>89</v>
      </c>
      <c r="C26" s="50">
        <v>50394</v>
      </c>
      <c r="D26" s="14">
        <v>75207</v>
      </c>
      <c r="E26" s="15">
        <f t="shared" si="0"/>
        <v>670.0706051298416</v>
      </c>
      <c r="F26" s="16">
        <f>E26/E$28</f>
        <v>0.9548307599346592</v>
      </c>
      <c r="G26" s="17">
        <f t="shared" si="2"/>
        <v>154.84695000289219</v>
      </c>
      <c r="H26" s="17">
        <f t="shared" si="7"/>
        <v>-126.31841576995824</v>
      </c>
      <c r="I26" s="17">
        <f t="shared" si="3"/>
        <v>28.52853423293395</v>
      </c>
      <c r="J26" s="15">
        <f t="shared" si="4"/>
        <v>11645574.568867512</v>
      </c>
      <c r="K26" s="18">
        <f t="shared" si="5"/>
        <v>2145545.4740562635</v>
      </c>
      <c r="L26" s="41">
        <f>jan!K26</f>
        <v>2321703.2857491914</v>
      </c>
      <c r="M26" s="41">
        <f t="shared" si="6"/>
        <v>-176157.81169292796</v>
      </c>
      <c r="O26" s="54"/>
    </row>
    <row r="27" spans="1:13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3.5" thickBot="1">
      <c r="A28" s="25" t="s">
        <v>17</v>
      </c>
      <c r="B28" s="26"/>
      <c r="C28" s="27">
        <f>SUM(C8:C27)</f>
        <v>3585377</v>
      </c>
      <c r="D28" s="28">
        <f>SUM(D8:D27)</f>
        <v>5109056</v>
      </c>
      <c r="E28" s="29">
        <f>C28*1000/D28</f>
        <v>701.7689764997682</v>
      </c>
      <c r="F28" s="30">
        <f>E28/E$28</f>
        <v>1</v>
      </c>
      <c r="G28" s="31"/>
      <c r="H28" s="31"/>
      <c r="I28" s="31"/>
      <c r="J28" s="32">
        <f>SUM(J8:J27)</f>
        <v>645367859.9999998</v>
      </c>
      <c r="K28" s="32">
        <f>SUM(K8:K27)</f>
        <v>-1.6763806343078613E-07</v>
      </c>
      <c r="L28" s="32">
        <f>jan!K28</f>
        <v>1.6205012798309326E-07</v>
      </c>
      <c r="M28" s="32">
        <f t="shared" si="6"/>
        <v>-3.296881914138794E-07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18</v>
      </c>
      <c r="B30" s="34"/>
      <c r="C30" s="35"/>
      <c r="D30" s="36">
        <f>J28</f>
        <v>645367859.9999998</v>
      </c>
      <c r="E30" s="36" t="s">
        <v>19</v>
      </c>
      <c r="F30" s="37">
        <f>D28</f>
        <v>5109056</v>
      </c>
      <c r="G30" s="38" t="s">
        <v>20</v>
      </c>
      <c r="H30" s="34">
        <f>-J28/D28</f>
        <v>-126.31841576995824</v>
      </c>
      <c r="I30" s="39" t="s">
        <v>21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2013-09-25T10:13:34Z</cp:lastPrinted>
  <dcterms:created xsi:type="dcterms:W3CDTF">2012-02-27T18:26:41Z</dcterms:created>
  <dcterms:modified xsi:type="dcterms:W3CDTF">2015-01-16T10:04:17Z</dcterms:modified>
  <cp:category/>
  <cp:version/>
  <cp:contentType/>
  <cp:contentStatus/>
</cp:coreProperties>
</file>