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fil-0011.tjenester.u.dep.no\0500$\Hjem\KDD1703\Documents\Kunnskapsgrunnlag for videre arbeid\"/>
    </mc:Choice>
  </mc:AlternateContent>
  <xr:revisionPtr revIDLastSave="0" documentId="8_{D568411C-8D0B-4E08-8ED2-AC2EFEE9BAEF}" xr6:coauthVersionLast="47" xr6:coauthVersionMax="47" xr10:uidLastSave="{00000000-0000-0000-0000-000000000000}"/>
  <bookViews>
    <workbookView xWindow="-120" yWindow="-120" windowWidth="29040" windowHeight="17640" firstSheet="1" activeTab="1" xr2:uid="{00000000-000D-0000-FFFF-FFFF00000000}"/>
  </bookViews>
  <sheets>
    <sheet name="Data" sheetId="1" state="hidden" r:id="rId1"/>
    <sheet name="Valg av kommuner" sheetId="2" r:id="rId2"/>
    <sheet name="Hovedindekser" sheetId="3" r:id="rId3"/>
    <sheet name="Predikert indeks&amp;bakgrunnsdata" sheetId="5" r:id="rId4"/>
    <sheet name="Helse og omsorg" sheetId="4" r:id="rId5"/>
    <sheet name="Barnehage og grunnskole" sheetId="6" r:id="rId6"/>
    <sheet name="Barnevern" sheetId="7" r:id="rId7"/>
    <sheet name="Rus og psykiatri" sheetId="8" r:id="rId8"/>
    <sheet name="Brann og redning" sheetId="9" r:id="rId9"/>
    <sheet name="Vannforsyning" sheetId="12" r:id="rId10"/>
    <sheet name="Byggesak og -tilsyn" sheetId="13" r:id="rId11"/>
    <sheet name="Arkiv" sheetId="17" r:id="rId12"/>
    <sheet name="Kommuneplan - samfunnsdel" sheetId="18" r:id="rId13"/>
    <sheet name="ROS" sheetId="19" r:id="rId14"/>
    <sheet name="Indikatoroversikt og kilder" sheetId="22" r:id="rId15"/>
  </sheets>
  <definedNames>
    <definedName name="alle_data">Data!$A$3:$CK$358</definedName>
    <definedName name="AR_ind_kol">Data!$BO$3:$BO$358</definedName>
    <definedName name="avbrudd_forsyn_ikkeplan_VF_T_rel_kol">Data!$BG$3:$BG$358</definedName>
    <definedName name="barn_mhjelpetilt_BV_T_andel_kol">Data!$AT$3:$AT$358</definedName>
    <definedName name="bef_kol">Data!$F$3:$F$358</definedName>
    <definedName name="befvekst5_kol">Data!$L$3:$L$358</definedName>
    <definedName name="BG_ind_kol">Data!$AF$3:$AF$358</definedName>
    <definedName name="BR_ind_kol">Data!$AZ$3:$AZ$358</definedName>
    <definedName name="BT_ind_kol">Data!$BJ$3:$BJ$358</definedName>
    <definedName name="BV_ind_kol">Data!$AP$3:$AP$358</definedName>
    <definedName name="byggsak_tilsyn_ant_BT_M_kol">Data!$BK$3:$BK$358</definedName>
    <definedName name="dagtilb_dem_HO_T_kol">Data!$Z$3:$Z$358</definedName>
    <definedName name="dekning_AR_kol">Data!$BN$3:$BN$358</definedName>
    <definedName name="dekning_BG_kol">Data!$AE$3:$AE$358</definedName>
    <definedName name="dekning_BR_kol">Data!$AY$3:$AY$358</definedName>
    <definedName name="dekning_BT_kol">Data!$BI$3:$BI$358</definedName>
    <definedName name="dekning_BV_kol">Data!$AO$3:$AO$358</definedName>
    <definedName name="dekning_HO_kol">Data!$O$3:$O$358</definedName>
    <definedName name="dekning_KS_kol">Data!$BT$3:$BT$358</definedName>
    <definedName name="dekning_ROS_kol">Data!$CF$3:$CF$358</definedName>
    <definedName name="dekning_RP_kol">Data!$AU$3:$AU$358</definedName>
    <definedName name="dekning_VF_kol">Data!$BD$3:$BD$358</definedName>
    <definedName name="dok_elsystem_AR_M_kol">Data!$BR$3:$BR$358</definedName>
    <definedName name="ecoli_VF_T_rel_kol">Data!$BH$3:$BH$358</definedName>
    <definedName name="ern_hjem_HO_T_rela_kol">Data!$AB$3:$AB$358</definedName>
    <definedName name="ern_inst_HO_T_rela_kol">Data!$AA$3:$AA$358</definedName>
    <definedName name="forankROS_ROS_S_kol">Data!$CJ$3:$CJ$358</definedName>
    <definedName name="fosterbesøk_and_BV_T_andel_kol">Data!$AQ$3:$AQ$358</definedName>
    <definedName name="fullmakt_AR_M_kol">Data!$BP$3:$BP$358</definedName>
    <definedName name="fylke_kol">Data!$D$3:$D$358</definedName>
    <definedName name="fylkesnr_kol">Data!$C$3:$C$358</definedName>
    <definedName name="gsi_eng_BG_T_rel_kol">Data!$AJ$3:$AJ$358</definedName>
    <definedName name="gsi_komp_BG_T_rel_kol">Data!$AG$3:$AG$358</definedName>
    <definedName name="gsi_mat_BG_T_rel_kol">Data!$AI$3:$AI$358</definedName>
    <definedName name="gsi_nor_BG_T_rel_kol">Data!$AH$3:$AH$358</definedName>
    <definedName name="HI_pol_kol">Data!$K$3:$K$358</definedName>
    <definedName name="HO_ind_kol">Data!$P$3:$P$358</definedName>
    <definedName name="høyereutdanning_kol">Data!$E$3:$E$358</definedName>
    <definedName name="ikke_overskridelse_BV_T_andel_kol">Data!$AS$3:$AS$358</definedName>
    <definedName name="ip_hjem_HO_T_rela_kol">Data!$AD$3:$AD$358</definedName>
    <definedName name="ip_inst_HO_T_rela_kol">Data!$AC$3:$AC$358</definedName>
    <definedName name="kommnr_kol">Data!$A$3:$A$358</definedName>
    <definedName name="Kommune_1">'Valg av kommuner'!$D$11</definedName>
    <definedName name="Kommune_2">'Valg av kommuner'!$D$12</definedName>
    <definedName name="Kommune_3">'Valg av kommuner'!$D$13</definedName>
    <definedName name="Kommune_4">'Valg av kommuner'!$D$14</definedName>
    <definedName name="komnavn_kol">Data!$B$3:$B$358</definedName>
    <definedName name="korr_fri_innt_kol">Data!$G$3:$G$358</definedName>
    <definedName name="kostragr_kol">Data!$H$3:$H$358</definedName>
    <definedName name="KS_ind_kol">Data!$BU$3:$BU$358</definedName>
    <definedName name="lærertett_14_BG_T_rel_kol">Data!$AL$3:$AL$358</definedName>
    <definedName name="lærertett_57_BG_T_rel_kol">Data!$AM$3:$AM$358</definedName>
    <definedName name="lærertett_810_BG_T_rel_kol">Data!$AN$3:$AN$358</definedName>
    <definedName name="opp_krav_bered_BR_T_kol">Data!$BA$3:$BA$358</definedName>
    <definedName name="p_tot_ind_kol">Data!$N$3:$N$358</definedName>
    <definedName name="p_tot_ind_rel_kol">Data!$N$3:$N$358</definedName>
    <definedName name="pednorm_BG_T_rel_kol">Data!$AK$3:$AK$358</definedName>
    <definedName name="plan_fh_KS_S_kol">Data!$CD$3:$CD$358</definedName>
    <definedName name="plan_friluft_KS_S_kol">Data!$BX$3:$BX$358</definedName>
    <definedName name="plan_klimener_KS_S_kol">Data!$CB$3:$CB$358</definedName>
    <definedName name="plan_klimtilp_KS_S_kol">Data!$CC$3:$CC$358</definedName>
    <definedName name="plan_kultur_KS_S_kol">Data!$BY$3:$BY$358</definedName>
    <definedName name="plan_lands_KS_S_kol">Data!$BZ$3:$BZ$358</definedName>
    <definedName name="plan_natur_KS_S_kol">Data!$BW$3:$BW$358</definedName>
    <definedName name="plan_samfsikk_ROS_S_kol">Data!$CK$3:$CK$358</definedName>
    <definedName name="plan_unive_KS_S_kol">Data!$CA$3:$CA$358</definedName>
    <definedName name="psyk_komp_RP_T_kol">Data!$AW$3:$AW$358</definedName>
    <definedName name="ROS_ind_kol">Data!$CG$3:$CG$358</definedName>
    <definedName name="RP_ind_kol">Data!$AV$3:$AV$358</definedName>
    <definedName name="rutiner_AR_M_kol">Data!$BQ$3:$BQ$358</definedName>
    <definedName name="saksbehtid_ferdig_BT_M_kol">Data!$BM$3:$BM$358</definedName>
    <definedName name="saksbehtid_igang_BT_M_kol">Data!$BL$3:$BL$358</definedName>
    <definedName name="sentralitet_kol">Data!$I$3:$I$358</definedName>
    <definedName name="sentrklasse_kol">Data!$J$3:$J$358</definedName>
    <definedName name="sisrev_beredplan_ROS_S_kol">Data!$CI$3:$CI$358</definedName>
    <definedName name="sistgjenn_ROS_ROS_S_kol">Data!$CH$3:$CH$358</definedName>
    <definedName name="tilbud_helsestasjon_HO_T_kol">Data!$W$3:$W$358</definedName>
    <definedName name="tilsynskr_foster_BV_T_andel_kol">Data!$AR$3:$AR$358</definedName>
    <definedName name="tot_ind_kol">Data!$M$3:$M$358</definedName>
    <definedName name="tot_ind_rel_kol">Data!$M$3:$M$358</definedName>
    <definedName name="utg_årsv_øyeblikk_HO_T_kol">Data!$Y$3:$Y$358</definedName>
    <definedName name="utg_årsv_øyeblikk_RP_T_kol">Data!$AX$3:$AX$358</definedName>
    <definedName name="uttrekk_nei_AR_M_kol">Data!$BS$3:$BS$358</definedName>
    <definedName name="vannverk_beredplan_VF_T_rel_kol">Data!$BF$3:$BF$358</definedName>
    <definedName name="varlabels_row">Data!$A$1:$CK$1</definedName>
    <definedName name="vedt_planstrat_KS_S_kol">Data!$BV$3:$BV$358</definedName>
    <definedName name="VF_ind_kol">Data!$BE$3:$BE$358</definedName>
    <definedName name="økoplan_kommplan_KS_S_kol">Data!$CE$3:$CE$358</definedName>
    <definedName name="åpn_fastleglist_HO_T_kol">Data!$X$3:$X$358</definedName>
    <definedName name="års_bered_BR_T_kol">Data!$BB$3:$BB$358</definedName>
    <definedName name="års_fore_BR_T_kol">Data!$BC$3:$BC$358</definedName>
    <definedName name="års_sykepl_HO_T_kol">Data!$S$3:$S$358</definedName>
    <definedName name="årsv_fysio_HO_T_kol">Data!$U$3:$U$358</definedName>
    <definedName name="årsv_helsesykepl_HO_T">Data!$Q$3:$Q$358</definedName>
    <definedName name="årsv_jordm_HO_T_kol">Data!$R$3:$R$358</definedName>
    <definedName name="årsv_leg_HO_T_kol">Data!$T$3:$T$358</definedName>
    <definedName name="årsv10kergo_HO_T_kol">Data!$V$3:$V$358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3" l="1" a="1"/>
  <c r="G10" i="13" s="1"/>
  <c r="E10" i="13" a="1"/>
  <c r="E10" i="13" s="1"/>
  <c r="F10" i="13" a="1"/>
  <c r="F10" i="13" s="1"/>
  <c r="E53" i="22"/>
  <c r="E52" i="22"/>
  <c r="E51" i="22"/>
  <c r="E50" i="22"/>
  <c r="E49" i="22"/>
  <c r="E48" i="22"/>
  <c r="E47" i="22"/>
  <c r="E46" i="22"/>
  <c r="E45" i="22"/>
  <c r="E44" i="22"/>
  <c r="E43" i="22"/>
  <c r="E42" i="22"/>
  <c r="E41" i="22"/>
  <c r="E40" i="22"/>
  <c r="E39" i="22"/>
  <c r="E38" i="22"/>
  <c r="E37" i="22"/>
  <c r="E36" i="22"/>
  <c r="E35" i="22"/>
  <c r="E34" i="22"/>
  <c r="E33" i="22"/>
  <c r="E32" i="22"/>
  <c r="E31" i="22"/>
  <c r="E30" i="22"/>
  <c r="E29" i="22"/>
  <c r="E28" i="22"/>
  <c r="E27" i="22"/>
  <c r="E26" i="22"/>
  <c r="E25" i="22"/>
  <c r="E24" i="22"/>
  <c r="E23" i="22"/>
  <c r="E22" i="22"/>
  <c r="E21" i="22"/>
  <c r="E20" i="22"/>
  <c r="E19" i="22"/>
  <c r="E18" i="22"/>
  <c r="E17" i="22"/>
  <c r="E16" i="22"/>
  <c r="E15" i="22"/>
  <c r="E14" i="22"/>
  <c r="E13" i="22"/>
  <c r="E12" i="22"/>
  <c r="E11" i="22"/>
  <c r="E10" i="22"/>
  <c r="E9" i="22"/>
  <c r="E8" i="22"/>
  <c r="E7" i="22"/>
  <c r="E6" i="22"/>
  <c r="E5" i="22"/>
  <c r="E4" i="22"/>
  <c r="E3" i="22"/>
  <c r="E2" i="22"/>
  <c r="G10" i="19" a="1"/>
  <c r="G10" i="19" s="1"/>
  <c r="F10" i="19" a="1"/>
  <c r="F10" i="19" s="1"/>
  <c r="F9" i="19" s="1"/>
  <c r="E10" i="19" a="1"/>
  <c r="E10" i="19" s="1"/>
  <c r="D10" i="19" a="1"/>
  <c r="D10" i="19" s="1"/>
  <c r="G6" i="19"/>
  <c r="G15" i="19" s="1"/>
  <c r="F6" i="19"/>
  <c r="F15" i="19" s="1"/>
  <c r="E6" i="19"/>
  <c r="E15" i="19" s="1"/>
  <c r="D6" i="19"/>
  <c r="D15" i="19" s="1"/>
  <c r="G20" i="18"/>
  <c r="G10" i="18" a="1"/>
  <c r="G10" i="18" s="1"/>
  <c r="F10" i="18" a="1"/>
  <c r="F10" i="18" s="1"/>
  <c r="E10" i="18" a="1"/>
  <c r="E10" i="18" s="1"/>
  <c r="D10" i="18" a="1"/>
  <c r="D10" i="18" s="1"/>
  <c r="G6" i="18"/>
  <c r="G21" i="18" s="1"/>
  <c r="F6" i="18"/>
  <c r="F17" i="18" s="1"/>
  <c r="E6" i="18"/>
  <c r="E15" i="18" s="1"/>
  <c r="D6" i="18"/>
  <c r="D21" i="18" s="1"/>
  <c r="G10" i="17" a="1"/>
  <c r="G10" i="17" s="1"/>
  <c r="F10" i="17" a="1"/>
  <c r="F10" i="17" s="1"/>
  <c r="F9" i="17" s="1"/>
  <c r="E10" i="17" a="1"/>
  <c r="E10" i="17" s="1"/>
  <c r="D10" i="17" a="1"/>
  <c r="D10" i="17" s="1"/>
  <c r="G6" i="17"/>
  <c r="G15" i="17" s="1"/>
  <c r="F6" i="17"/>
  <c r="F15" i="17" s="1"/>
  <c r="E6" i="17"/>
  <c r="E15" i="17" s="1"/>
  <c r="D6" i="17"/>
  <c r="D15" i="17" s="1"/>
  <c r="F12" i="13"/>
  <c r="D10" i="13" a="1"/>
  <c r="D10" i="13" s="1"/>
  <c r="G6" i="13"/>
  <c r="F6" i="13"/>
  <c r="F13" i="13" s="1"/>
  <c r="E6" i="13"/>
  <c r="E13" i="13" s="1"/>
  <c r="D6" i="13"/>
  <c r="D13" i="13" s="1"/>
  <c r="G10" i="12" a="1"/>
  <c r="G10" i="12" s="1"/>
  <c r="F10" i="12" a="1"/>
  <c r="F10" i="12" s="1"/>
  <c r="F9" i="12" s="1"/>
  <c r="E10" i="12" a="1"/>
  <c r="E10" i="12" s="1"/>
  <c r="D10" i="12" a="1"/>
  <c r="D10" i="12" s="1"/>
  <c r="G6" i="12"/>
  <c r="G13" i="12" s="1"/>
  <c r="F6" i="12"/>
  <c r="F13" i="12" s="1"/>
  <c r="E6" i="12"/>
  <c r="E13" i="12" s="1"/>
  <c r="D6" i="12"/>
  <c r="D13" i="12" s="1"/>
  <c r="G10" i="9" a="1"/>
  <c r="G10" i="9" s="1"/>
  <c r="F10" i="9" a="1"/>
  <c r="F10" i="9" s="1"/>
  <c r="F9" i="9" s="1"/>
  <c r="E10" i="9" a="1"/>
  <c r="E10" i="9" s="1"/>
  <c r="D10" i="9" a="1"/>
  <c r="D10" i="9" s="1"/>
  <c r="G6" i="9"/>
  <c r="G13" i="9" s="1"/>
  <c r="F6" i="9"/>
  <c r="F13" i="9" s="1"/>
  <c r="E6" i="9"/>
  <c r="E13" i="9" s="1"/>
  <c r="D6" i="9"/>
  <c r="D13" i="9" s="1"/>
  <c r="G10" i="8" a="1"/>
  <c r="G10" i="8" s="1"/>
  <c r="F10" i="8" a="1"/>
  <c r="F10" i="8" s="1"/>
  <c r="F9" i="8" s="1"/>
  <c r="E10" i="8" a="1"/>
  <c r="E10" i="8" s="1"/>
  <c r="D10" i="8" a="1"/>
  <c r="D10" i="8" s="1"/>
  <c r="G6" i="8"/>
  <c r="G13" i="8" s="1"/>
  <c r="F6" i="8"/>
  <c r="F12" i="8" s="1"/>
  <c r="E6" i="8"/>
  <c r="E12" i="8" s="1"/>
  <c r="D6" i="8"/>
  <c r="D13" i="8" s="1"/>
  <c r="G10" i="7" a="1"/>
  <c r="G10" i="7" s="1"/>
  <c r="F10" i="7" a="1"/>
  <c r="F10" i="7" s="1"/>
  <c r="E10" i="7" a="1"/>
  <c r="E10" i="7" s="1"/>
  <c r="D10" i="7" a="1"/>
  <c r="D10" i="7" s="1"/>
  <c r="G6" i="7"/>
  <c r="G13" i="7" s="1"/>
  <c r="F6" i="7"/>
  <c r="F15" i="7" s="1"/>
  <c r="E6" i="7"/>
  <c r="E15" i="7" s="1"/>
  <c r="D6" i="7"/>
  <c r="D15" i="7" s="1"/>
  <c r="G10" i="6" a="1"/>
  <c r="G10" i="6" s="1"/>
  <c r="F10" i="6" a="1"/>
  <c r="F10" i="6" s="1"/>
  <c r="E10" i="6" a="1"/>
  <c r="E10" i="6" s="1"/>
  <c r="D10" i="6" a="1"/>
  <c r="D10" i="6" s="1"/>
  <c r="G6" i="6"/>
  <c r="G16" i="6" s="1"/>
  <c r="F6" i="6"/>
  <c r="E6" i="6"/>
  <c r="E19" i="6" s="1"/>
  <c r="D6" i="6"/>
  <c r="D19" i="6" s="1"/>
  <c r="G10" i="4" a="1"/>
  <c r="G10" i="4" s="1"/>
  <c r="F10" i="4" a="1"/>
  <c r="F10" i="4" s="1"/>
  <c r="E10" i="4" a="1"/>
  <c r="E10" i="4" s="1"/>
  <c r="D10" i="4" a="1"/>
  <c r="D10" i="4" s="1"/>
  <c r="G6" i="4"/>
  <c r="G20" i="4" s="1"/>
  <c r="F6" i="4"/>
  <c r="F17" i="4" s="1"/>
  <c r="E6" i="4"/>
  <c r="E13" i="4" s="1"/>
  <c r="D6" i="4"/>
  <c r="D23" i="4" s="1"/>
  <c r="G8" i="5" a="1"/>
  <c r="G8" i="5" s="1"/>
  <c r="F8" i="5" a="1"/>
  <c r="F8" i="5" s="1"/>
  <c r="E8" i="5" a="1"/>
  <c r="E8" i="5" s="1"/>
  <c r="D8" i="5" a="1"/>
  <c r="D8" i="5" s="1"/>
  <c r="G6" i="5"/>
  <c r="G12" i="5" s="1"/>
  <c r="F6" i="5"/>
  <c r="F21" i="5" s="1"/>
  <c r="E6" i="5"/>
  <c r="E21" i="5" s="1"/>
  <c r="D6" i="5"/>
  <c r="D21" i="5" s="1"/>
  <c r="G6" i="3"/>
  <c r="F6" i="3"/>
  <c r="F10" i="3" s="1"/>
  <c r="E6" i="3"/>
  <c r="E9" i="3" s="1"/>
  <c r="D6" i="3"/>
  <c r="E14" i="2"/>
  <c r="G7" i="5" s="1"/>
  <c r="E13" i="2"/>
  <c r="F7" i="13" s="1"/>
  <c r="E12" i="2"/>
  <c r="E7" i="17" s="1"/>
  <c r="E11" i="2"/>
  <c r="D7" i="5" s="1"/>
  <c r="G15" i="7" l="1"/>
  <c r="G9" i="8"/>
  <c r="G9" i="9"/>
  <c r="G9" i="7"/>
  <c r="G9" i="19"/>
  <c r="G9" i="18"/>
  <c r="E9" i="19"/>
  <c r="E9" i="17"/>
  <c r="E9" i="18"/>
  <c r="E20" i="3" s="1"/>
  <c r="G9" i="13"/>
  <c r="G18" i="3" s="1"/>
  <c r="F9" i="13"/>
  <c r="F18" i="3" s="1"/>
  <c r="E18" i="5"/>
  <c r="G9" i="4"/>
  <c r="G12" i="3" s="1"/>
  <c r="F9" i="6"/>
  <c r="G21" i="4"/>
  <c r="G14" i="3"/>
  <c r="G14" i="5"/>
  <c r="E16" i="5"/>
  <c r="D14" i="17"/>
  <c r="F21" i="3"/>
  <c r="E21" i="3"/>
  <c r="G16" i="5"/>
  <c r="G21" i="5"/>
  <c r="E9" i="6"/>
  <c r="E13" i="3" s="1"/>
  <c r="E9" i="7"/>
  <c r="E14" i="3" s="1"/>
  <c r="D9" i="6"/>
  <c r="D13" i="3" s="1"/>
  <c r="G18" i="4"/>
  <c r="F13" i="3"/>
  <c r="D9" i="17"/>
  <c r="D19" i="3" s="1"/>
  <c r="E10" i="3"/>
  <c r="E19" i="3"/>
  <c r="D9" i="18"/>
  <c r="D20" i="3" s="1"/>
  <c r="G15" i="5"/>
  <c r="F13" i="4"/>
  <c r="E9" i="9"/>
  <c r="E12" i="13"/>
  <c r="E14" i="19"/>
  <c r="G10" i="3"/>
  <c r="F13" i="8"/>
  <c r="D12" i="17"/>
  <c r="F14" i="19"/>
  <c r="G17" i="5"/>
  <c r="G24" i="4"/>
  <c r="G9" i="6"/>
  <c r="F9" i="7"/>
  <c r="E12" i="9"/>
  <c r="E9" i="12"/>
  <c r="E17" i="3" s="1"/>
  <c r="F12" i="17"/>
  <c r="E14" i="9"/>
  <c r="F17" i="3"/>
  <c r="E12" i="12"/>
  <c r="G17" i="6"/>
  <c r="G9" i="5"/>
  <c r="E20" i="5"/>
  <c r="D12" i="7"/>
  <c r="D9" i="8"/>
  <c r="D15" i="3" s="1"/>
  <c r="F14" i="9"/>
  <c r="G9" i="12"/>
  <c r="G17" i="3" s="1"/>
  <c r="E9" i="13"/>
  <c r="E18" i="3" s="1"/>
  <c r="G12" i="18"/>
  <c r="G21" i="3"/>
  <c r="E11" i="5"/>
  <c r="G20" i="5"/>
  <c r="F9" i="4"/>
  <c r="F12" i="3" s="1"/>
  <c r="F14" i="7"/>
  <c r="E9" i="8"/>
  <c r="E15" i="3" s="1"/>
  <c r="D12" i="12"/>
  <c r="E13" i="18"/>
  <c r="E9" i="4"/>
  <c r="E12" i="3" s="1"/>
  <c r="E14" i="5"/>
  <c r="G15" i="4"/>
  <c r="E21" i="4"/>
  <c r="G13" i="6"/>
  <c r="D9" i="7"/>
  <c r="D14" i="3" s="1"/>
  <c r="D14" i="7"/>
  <c r="E13" i="8"/>
  <c r="D14" i="9"/>
  <c r="E14" i="12"/>
  <c r="F14" i="13"/>
  <c r="F19" i="3"/>
  <c r="G18" i="18"/>
  <c r="F12" i="19"/>
  <c r="F14" i="5"/>
  <c r="D18" i="5"/>
  <c r="G16" i="4"/>
  <c r="F21" i="4"/>
  <c r="G14" i="6"/>
  <c r="E14" i="7"/>
  <c r="F15" i="3"/>
  <c r="F14" i="12"/>
  <c r="G9" i="17"/>
  <c r="G19" i="3" s="1"/>
  <c r="F19" i="18"/>
  <c r="D9" i="19"/>
  <c r="D21" i="3" s="1"/>
  <c r="D14" i="19"/>
  <c r="F18" i="5"/>
  <c r="G12" i="4"/>
  <c r="G22" i="4"/>
  <c r="G18" i="6"/>
  <c r="D12" i="13"/>
  <c r="E12" i="17"/>
  <c r="G14" i="18"/>
  <c r="E21" i="18"/>
  <c r="E17" i="4"/>
  <c r="D11" i="5"/>
  <c r="D16" i="5"/>
  <c r="D20" i="5"/>
  <c r="G17" i="4"/>
  <c r="G23" i="4"/>
  <c r="D12" i="9"/>
  <c r="F21" i="18"/>
  <c r="F15" i="18"/>
  <c r="F11" i="5"/>
  <c r="F16" i="5"/>
  <c r="F20" i="5"/>
  <c r="G13" i="4"/>
  <c r="G19" i="4"/>
  <c r="E12" i="7"/>
  <c r="F12" i="9"/>
  <c r="F12" i="12"/>
  <c r="D9" i="13"/>
  <c r="D18" i="3" s="1"/>
  <c r="D14" i="13"/>
  <c r="E14" i="17"/>
  <c r="F9" i="18"/>
  <c r="G16" i="18"/>
  <c r="D12" i="19"/>
  <c r="D10" i="3"/>
  <c r="D14" i="5"/>
  <c r="D9" i="4"/>
  <c r="D12" i="3" s="1"/>
  <c r="G14" i="4"/>
  <c r="F12" i="7"/>
  <c r="G12" i="8"/>
  <c r="D9" i="9"/>
  <c r="D16" i="3" s="1"/>
  <c r="D9" i="12"/>
  <c r="D17" i="3" s="1"/>
  <c r="D14" i="12"/>
  <c r="E14" i="13"/>
  <c r="F14" i="17"/>
  <c r="E12" i="19"/>
  <c r="E7" i="5"/>
  <c r="G7" i="9"/>
  <c r="G7" i="18"/>
  <c r="G7" i="19"/>
  <c r="G7" i="17"/>
  <c r="G7" i="13"/>
  <c r="G7" i="12"/>
  <c r="F18" i="6"/>
  <c r="F16" i="6"/>
  <c r="F14" i="6"/>
  <c r="F12" i="6"/>
  <c r="E15" i="6"/>
  <c r="F7" i="7"/>
  <c r="G13" i="13"/>
  <c r="G14" i="13"/>
  <c r="G12" i="13"/>
  <c r="E7" i="7"/>
  <c r="G16" i="3"/>
  <c r="F15" i="6"/>
  <c r="F19" i="6"/>
  <c r="G7" i="7"/>
  <c r="E7" i="13"/>
  <c r="E20" i="18"/>
  <c r="E18" i="18"/>
  <c r="E16" i="18"/>
  <c r="E14" i="18"/>
  <c r="E12" i="18"/>
  <c r="E18" i="6"/>
  <c r="E16" i="6"/>
  <c r="E14" i="6"/>
  <c r="E12" i="6"/>
  <c r="G18" i="5"/>
  <c r="E24" i="4"/>
  <c r="E22" i="4"/>
  <c r="E20" i="4"/>
  <c r="E18" i="4"/>
  <c r="E16" i="4"/>
  <c r="E14" i="4"/>
  <c r="E12" i="4"/>
  <c r="E16" i="3"/>
  <c r="G9" i="3"/>
  <c r="G11" i="5"/>
  <c r="G19" i="5"/>
  <c r="F24" i="4"/>
  <c r="F22" i="4"/>
  <c r="F20" i="4"/>
  <c r="F18" i="4"/>
  <c r="F16" i="4"/>
  <c r="F14" i="4"/>
  <c r="F12" i="4"/>
  <c r="E15" i="4"/>
  <c r="E19" i="4"/>
  <c r="E23" i="4"/>
  <c r="G7" i="6"/>
  <c r="G15" i="6"/>
  <c r="G19" i="6"/>
  <c r="G14" i="9"/>
  <c r="G12" i="9"/>
  <c r="F20" i="18"/>
  <c r="F18" i="18"/>
  <c r="F16" i="18"/>
  <c r="F14" i="18"/>
  <c r="F12" i="18"/>
  <c r="E17" i="18"/>
  <c r="F7" i="18"/>
  <c r="F7" i="8"/>
  <c r="F7" i="6"/>
  <c r="F7" i="4"/>
  <c r="F7" i="3"/>
  <c r="F7" i="12"/>
  <c r="F7" i="19"/>
  <c r="G7" i="3"/>
  <c r="G15" i="3"/>
  <c r="F20" i="3"/>
  <c r="G13" i="3"/>
  <c r="G20" i="3"/>
  <c r="F15" i="4"/>
  <c r="F19" i="4"/>
  <c r="F23" i="4"/>
  <c r="G12" i="6"/>
  <c r="E7" i="9"/>
  <c r="G7" i="4"/>
  <c r="E13" i="6"/>
  <c r="E17" i="6"/>
  <c r="G7" i="8"/>
  <c r="F7" i="9"/>
  <c r="F7" i="17"/>
  <c r="F13" i="6"/>
  <c r="F17" i="6"/>
  <c r="G14" i="12"/>
  <c r="G12" i="12"/>
  <c r="F13" i="18"/>
  <c r="E19" i="18"/>
  <c r="D7" i="19"/>
  <c r="D7" i="17"/>
  <c r="D7" i="13"/>
  <c r="D7" i="12"/>
  <c r="D7" i="9"/>
  <c r="D7" i="7"/>
  <c r="D7" i="18"/>
  <c r="D7" i="8"/>
  <c r="D7" i="6"/>
  <c r="D7" i="4"/>
  <c r="D7" i="3"/>
  <c r="E7" i="8"/>
  <c r="E7" i="6"/>
  <c r="E7" i="18"/>
  <c r="E7" i="4"/>
  <c r="E7" i="3"/>
  <c r="F7" i="5"/>
  <c r="G14" i="7"/>
  <c r="G12" i="7"/>
  <c r="E7" i="12"/>
  <c r="E7" i="19"/>
  <c r="G12" i="17"/>
  <c r="G14" i="17"/>
  <c r="G13" i="18"/>
  <c r="G15" i="18"/>
  <c r="G17" i="18"/>
  <c r="G19" i="18"/>
  <c r="G12" i="19"/>
  <c r="G14" i="19"/>
  <c r="D9" i="3"/>
  <c r="D9" i="5"/>
  <c r="D12" i="5"/>
  <c r="D15" i="5"/>
  <c r="D17" i="5"/>
  <c r="D19" i="5"/>
  <c r="D12" i="4"/>
  <c r="D14" i="4"/>
  <c r="D16" i="4"/>
  <c r="D18" i="4"/>
  <c r="D20" i="4"/>
  <c r="D22" i="4"/>
  <c r="D24" i="4"/>
  <c r="D12" i="6"/>
  <c r="D14" i="6"/>
  <c r="D16" i="6"/>
  <c r="D18" i="6"/>
  <c r="D13" i="7"/>
  <c r="D12" i="8"/>
  <c r="D13" i="17"/>
  <c r="D12" i="18"/>
  <c r="D14" i="18"/>
  <c r="D16" i="18"/>
  <c r="D18" i="18"/>
  <c r="D20" i="18"/>
  <c r="D13" i="19"/>
  <c r="E9" i="5"/>
  <c r="E12" i="5"/>
  <c r="E15" i="5"/>
  <c r="E17" i="5"/>
  <c r="E19" i="5"/>
  <c r="E13" i="17"/>
  <c r="E13" i="19"/>
  <c r="E13" i="7"/>
  <c r="F9" i="3"/>
  <c r="F14" i="3"/>
  <c r="F16" i="3"/>
  <c r="F9" i="5"/>
  <c r="F12" i="5"/>
  <c r="F15" i="5"/>
  <c r="F17" i="5"/>
  <c r="F19" i="5"/>
  <c r="F13" i="7"/>
  <c r="F13" i="17"/>
  <c r="F13" i="19"/>
  <c r="G13" i="17"/>
  <c r="G13" i="19"/>
  <c r="D13" i="4"/>
  <c r="D15" i="4"/>
  <c r="D17" i="4"/>
  <c r="D19" i="4"/>
  <c r="D21" i="4"/>
  <c r="D13" i="6"/>
  <c r="D15" i="6"/>
  <c r="D17" i="6"/>
  <c r="D13" i="18"/>
  <c r="D15" i="18"/>
  <c r="D17" i="18"/>
  <c r="D1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<sst xmlns="http://schemas.openxmlformats.org/spreadsheetml/2006/main" count="3499" uniqueCount="635">
  <si>
    <t>Kommunenummer</t>
  </si>
  <si>
    <t>Kommunenavn</t>
  </si>
  <si>
    <t>Fylkesnummer</t>
  </si>
  <si>
    <t>fylkesnr</t>
  </si>
  <si>
    <t>fylke</t>
  </si>
  <si>
    <t>høyereutdanning</t>
  </si>
  <si>
    <t>bef</t>
  </si>
  <si>
    <t>korr_fri_innt</t>
  </si>
  <si>
    <t>kostragr</t>
  </si>
  <si>
    <t>sentralitet</t>
  </si>
  <si>
    <t>sentrklasse</t>
  </si>
  <si>
    <t>HI_pol</t>
  </si>
  <si>
    <t>befvekst5</t>
  </si>
  <si>
    <t>tot_ind_rel</t>
  </si>
  <si>
    <t>p_tot_ind_rel</t>
  </si>
  <si>
    <t>dekning_HO</t>
  </si>
  <si>
    <t>HO_ind</t>
  </si>
  <si>
    <t>årsv_helsesykepl_HO_T</t>
  </si>
  <si>
    <t>årsv_jordm_HO_T</t>
  </si>
  <si>
    <t>års_sykepl_HO_T</t>
  </si>
  <si>
    <t>årsv_leg_HO_T</t>
  </si>
  <si>
    <t>årsv_fysio_HO_T</t>
  </si>
  <si>
    <t>årsv10kergo_HO_T</t>
  </si>
  <si>
    <t>tilbud_helsestasjon_HO_T</t>
  </si>
  <si>
    <t>åpn_fastleglist_HO_T</t>
  </si>
  <si>
    <t>utg_årsv_øyeblikk_HO_T</t>
  </si>
  <si>
    <t>dagtilb_dem_HO_T</t>
  </si>
  <si>
    <t>ern_inst_HO_T_rela</t>
  </si>
  <si>
    <t>ern_hjem_HO_T_rela</t>
  </si>
  <si>
    <t>ip_inst_HO_T_rela</t>
  </si>
  <si>
    <t>ip_hjem_HO_T_rela</t>
  </si>
  <si>
    <t>dekning_BG</t>
  </si>
  <si>
    <t>BG_ind</t>
  </si>
  <si>
    <t>gsi_komp_BG_T_rel</t>
  </si>
  <si>
    <t>gsi_nor_BG_T_rel</t>
  </si>
  <si>
    <t>gsi_mat_BG_T_rel</t>
  </si>
  <si>
    <t>gsi_eng_BG_T_rel</t>
  </si>
  <si>
    <t>pednorm_BG_T_rel</t>
  </si>
  <si>
    <t>lærertett_14_BG_T_rel</t>
  </si>
  <si>
    <t>lærertett_57_BG_T_rel</t>
  </si>
  <si>
    <t>lærertett_810_BG_T_rel</t>
  </si>
  <si>
    <t>dekning_BV</t>
  </si>
  <si>
    <t>BV_ind</t>
  </si>
  <si>
    <t>fosterbesøk_and_BV_T_andel</t>
  </si>
  <si>
    <t>tilsynskr_foster_BV_T_andel</t>
  </si>
  <si>
    <t>ikke_overskridelse_BV_T_andel</t>
  </si>
  <si>
    <t>barn_mhjelpetilt_BV_T_andel</t>
  </si>
  <si>
    <t>dekning_RP</t>
  </si>
  <si>
    <t>RP_ind</t>
  </si>
  <si>
    <t>psyk_komp_RP_T</t>
  </si>
  <si>
    <t>utg_årsv_øyeblikk_RP_T</t>
  </si>
  <si>
    <t>dekning_BR</t>
  </si>
  <si>
    <t>BR_ind</t>
  </si>
  <si>
    <t>opp_krav_bered_BR_T</t>
  </si>
  <si>
    <t>års_bered_BR_T</t>
  </si>
  <si>
    <t>års_fore_BR_T</t>
  </si>
  <si>
    <t>dekning_VF</t>
  </si>
  <si>
    <t>VF_ind</t>
  </si>
  <si>
    <t>vannverk_beredplan_VF_T_rel</t>
  </si>
  <si>
    <t>avbrudd_forsyn_ikkeplan_VF_T_rel</t>
  </si>
  <si>
    <t>ecoli_VF_T_rel</t>
  </si>
  <si>
    <t>dekning_BT</t>
  </si>
  <si>
    <t>BT_ind</t>
  </si>
  <si>
    <t>byggsak_tilsyn_ant_BT_M</t>
  </si>
  <si>
    <t>saksbehtid_igang_BT_M</t>
  </si>
  <si>
    <t>saksbehtid_ferdig_BT_M</t>
  </si>
  <si>
    <t>dekning_AR</t>
  </si>
  <si>
    <t>AR_ind</t>
  </si>
  <si>
    <t>fullmakt_AR_M</t>
  </si>
  <si>
    <t>rutiner_AR_M</t>
  </si>
  <si>
    <t>dok_elsystem_AR_M</t>
  </si>
  <si>
    <t>uttrekk_nei_AR_M</t>
  </si>
  <si>
    <t>dekning_KS</t>
  </si>
  <si>
    <t>KS_ind</t>
  </si>
  <si>
    <t>vedt_planstrat_KS_S</t>
  </si>
  <si>
    <t>plan_natur_KS_S</t>
  </si>
  <si>
    <t>plan_friluft_KS_S</t>
  </si>
  <si>
    <t>plan_kultur_KS_S</t>
  </si>
  <si>
    <t>plan_lands_KS_S</t>
  </si>
  <si>
    <t>plan_unive_KS_S</t>
  </si>
  <si>
    <t>plan_klimener_KS_S</t>
  </si>
  <si>
    <t>plan_klimtilp_KS_S</t>
  </si>
  <si>
    <t>plan_fh_KS_S</t>
  </si>
  <si>
    <t>økoplan_kommplan_KS_S</t>
  </si>
  <si>
    <t>dekning_ROS</t>
  </si>
  <si>
    <t>ROS_ind</t>
  </si>
  <si>
    <t>sistgjenn_ROS_ROS_S</t>
  </si>
  <si>
    <t>sisrev_beredplan_ROS_S</t>
  </si>
  <si>
    <t>forankROS_ROS_S</t>
  </si>
  <si>
    <t>plan_samfsikk_ROS_S</t>
  </si>
  <si>
    <t>OSLO</t>
  </si>
  <si>
    <t>3</t>
  </si>
  <si>
    <t>EIGERSUND</t>
  </si>
  <si>
    <t>11</t>
  </si>
  <si>
    <t>ROGALAND</t>
  </si>
  <si>
    <t>STAVANGER</t>
  </si>
  <si>
    <t>HAUGESUND</t>
  </si>
  <si>
    <t>SANDNES</t>
  </si>
  <si>
    <t>SOKNDAL</t>
  </si>
  <si>
    <t>LUND</t>
  </si>
  <si>
    <t>BJERKREIM</t>
  </si>
  <si>
    <t>HÅ</t>
  </si>
  <si>
    <t>KLEPP</t>
  </si>
  <si>
    <t>TIME</t>
  </si>
  <si>
    <t>GJESDAL</t>
  </si>
  <si>
    <t>SOLA</t>
  </si>
  <si>
    <t>RANDABERG</t>
  </si>
  <si>
    <t>STRAND</t>
  </si>
  <si>
    <t>HJELMELAND</t>
  </si>
  <si>
    <t>SULDAL</t>
  </si>
  <si>
    <t>SAUDA</t>
  </si>
  <si>
    <t>KVITSØY</t>
  </si>
  <si>
    <t>BOKN</t>
  </si>
  <si>
    <t>TYSVÆR</t>
  </si>
  <si>
    <t>KARMØY</t>
  </si>
  <si>
    <t>UTSIRA</t>
  </si>
  <si>
    <t>VINDAFJORD</t>
  </si>
  <si>
    <t>KRISTIANSUND</t>
  </si>
  <si>
    <t>15</t>
  </si>
  <si>
    <t>MØRE OG ROMSDAL</t>
  </si>
  <si>
    <t>MOLDE</t>
  </si>
  <si>
    <t>ÅLESUND</t>
  </si>
  <si>
    <t>VANYLVEN</t>
  </si>
  <si>
    <t>SANDE</t>
  </si>
  <si>
    <t>HERØY (MØRE OG ROMSDAL)</t>
  </si>
  <si>
    <t>ULSTEIN</t>
  </si>
  <si>
    <t>HAREID</t>
  </si>
  <si>
    <t>ØRSTA</t>
  </si>
  <si>
    <t>STRANDA</t>
  </si>
  <si>
    <t>SYKKYLVEN</t>
  </si>
  <si>
    <t>SULA</t>
  </si>
  <si>
    <t>GISKE</t>
  </si>
  <si>
    <t>VESTNES</t>
  </si>
  <si>
    <t>RAUMA</t>
  </si>
  <si>
    <t>AUKRA</t>
  </si>
  <si>
    <t>AVERØY</t>
  </si>
  <si>
    <t>GJEMNES</t>
  </si>
  <si>
    <t>TINGVOLL</t>
  </si>
  <si>
    <t>SUNNDAL</t>
  </si>
  <si>
    <t>SURNADAL</t>
  </si>
  <si>
    <t>SMØLA</t>
  </si>
  <si>
    <t>AURE</t>
  </si>
  <si>
    <t>VOLDA</t>
  </si>
  <si>
    <t>FJORD</t>
  </si>
  <si>
    <t>HUSTADVIKA</t>
  </si>
  <si>
    <t>BODØ</t>
  </si>
  <si>
    <t>18</t>
  </si>
  <si>
    <t>NORDLAND</t>
  </si>
  <si>
    <t>NARVIK</t>
  </si>
  <si>
    <t>BINDAL</t>
  </si>
  <si>
    <t>SØMNA</t>
  </si>
  <si>
    <t>BRØNNØY</t>
  </si>
  <si>
    <t>VEGA</t>
  </si>
  <si>
    <t>VEVELSTAD</t>
  </si>
  <si>
    <t>HERØY (NORDLAND)</t>
  </si>
  <si>
    <t>ALSTAHAUG</t>
  </si>
  <si>
    <t>LEIRFJORD</t>
  </si>
  <si>
    <t>VEFSN</t>
  </si>
  <si>
    <t>GRANE</t>
  </si>
  <si>
    <t>HATTFJELLDAL</t>
  </si>
  <si>
    <t>DØNNA</t>
  </si>
  <si>
    <t>NESNA</t>
  </si>
  <si>
    <t>HEMNES</t>
  </si>
  <si>
    <t>RANA</t>
  </si>
  <si>
    <t>LURØY</t>
  </si>
  <si>
    <t>TRÆNA</t>
  </si>
  <si>
    <t>RØDØY</t>
  </si>
  <si>
    <t>MELØY</t>
  </si>
  <si>
    <t>GILDESKÅL</t>
  </si>
  <si>
    <t>BEIARN</t>
  </si>
  <si>
    <t>SALTDAL</t>
  </si>
  <si>
    <t>FAUSKE</t>
  </si>
  <si>
    <t>SØRFOLD</t>
  </si>
  <si>
    <t>STEIGEN</t>
  </si>
  <si>
    <t>LØDINGEN</t>
  </si>
  <si>
    <t>EVENES</t>
  </si>
  <si>
    <t>RØST</t>
  </si>
  <si>
    <t>VÆRØY</t>
  </si>
  <si>
    <t>FLAKSTAD</t>
  </si>
  <si>
    <t>VESTVÅGØY</t>
  </si>
  <si>
    <t>VÅGAN</t>
  </si>
  <si>
    <t>HADSEL</t>
  </si>
  <si>
    <t>BØ</t>
  </si>
  <si>
    <t>ØKSNES</t>
  </si>
  <si>
    <t>SORTLAND</t>
  </si>
  <si>
    <t>ANDØY</t>
  </si>
  <si>
    <t>MOSKENES</t>
  </si>
  <si>
    <t>HAMARØY</t>
  </si>
  <si>
    <t>HALDEN</t>
  </si>
  <si>
    <t>30</t>
  </si>
  <si>
    <t>VIKEN</t>
  </si>
  <si>
    <t>MOSS</t>
  </si>
  <si>
    <t>SARPSBORG</t>
  </si>
  <si>
    <t>FREDRIKSTAD</t>
  </si>
  <si>
    <t>DRAMMEN</t>
  </si>
  <si>
    <t>KONGSBERG</t>
  </si>
  <si>
    <t>RINGERIKE</t>
  </si>
  <si>
    <t>HVALER</t>
  </si>
  <si>
    <t>AREMARK</t>
  </si>
  <si>
    <t>MARKER</t>
  </si>
  <si>
    <t>INDRE ØSTFOLD</t>
  </si>
  <si>
    <t>SKIPTVET</t>
  </si>
  <si>
    <t>RAKKESTAD</t>
  </si>
  <si>
    <t>RÅDE</t>
  </si>
  <si>
    <t>VÅLER (VIKEN)</t>
  </si>
  <si>
    <t>VESTBY</t>
  </si>
  <si>
    <t>NORDRE FOLLO</t>
  </si>
  <si>
    <t>ÅS</t>
  </si>
  <si>
    <t>FROGN</t>
  </si>
  <si>
    <t>NESODDEN</t>
  </si>
  <si>
    <t>BÆRUM</t>
  </si>
  <si>
    <t>ASKER</t>
  </si>
  <si>
    <t>AURSKOG-HØLAND</t>
  </si>
  <si>
    <t>RÆLINGEN</t>
  </si>
  <si>
    <t>ENEBAKK</t>
  </si>
  <si>
    <t>LØRENSKOG</t>
  </si>
  <si>
    <t>LILLESTRØM</t>
  </si>
  <si>
    <t>NITTEDAL</t>
  </si>
  <si>
    <t>GJERDRUM</t>
  </si>
  <si>
    <t>ULLENSAKER</t>
  </si>
  <si>
    <t>NES</t>
  </si>
  <si>
    <t>EIDSVOLL</t>
  </si>
  <si>
    <t>NANNESTAD</t>
  </si>
  <si>
    <t>HURDAL</t>
  </si>
  <si>
    <t>HOLE</t>
  </si>
  <si>
    <t>FLÅ</t>
  </si>
  <si>
    <t>NESBYEN</t>
  </si>
  <si>
    <t>GOL</t>
  </si>
  <si>
    <t>HEMSEDAL</t>
  </si>
  <si>
    <t>ÅL</t>
  </si>
  <si>
    <t>HOL</t>
  </si>
  <si>
    <t>SIGDAL</t>
  </si>
  <si>
    <t>KRØDSHERAD</t>
  </si>
  <si>
    <t>MODUM</t>
  </si>
  <si>
    <t>ØVRE EIKER</t>
  </si>
  <si>
    <t>LIER</t>
  </si>
  <si>
    <t>FLESBERG</t>
  </si>
  <si>
    <t>ROLLAG</t>
  </si>
  <si>
    <t>NORE OG UVDAL</t>
  </si>
  <si>
    <t>JEVNAKER</t>
  </si>
  <si>
    <t>LUNNER</t>
  </si>
  <si>
    <t>KONGSVINGER</t>
  </si>
  <si>
    <t>34</t>
  </si>
  <si>
    <t>INNLANDET</t>
  </si>
  <si>
    <t>HAMAR</t>
  </si>
  <si>
    <t>LILLEHAMMER</t>
  </si>
  <si>
    <t>GJØVIK</t>
  </si>
  <si>
    <t>RINGSAKER</t>
  </si>
  <si>
    <t>LØTEN</t>
  </si>
  <si>
    <t>STANGE</t>
  </si>
  <si>
    <t>NORD-ODAL</t>
  </si>
  <si>
    <t>SØR-ODAL</t>
  </si>
  <si>
    <t>EIDSKOG</t>
  </si>
  <si>
    <t>GRUE</t>
  </si>
  <si>
    <t>ÅSNES</t>
  </si>
  <si>
    <t>VÅLER (INNLANDET)</t>
  </si>
  <si>
    <t>ELVERUM</t>
  </si>
  <si>
    <t>TRYSIL</t>
  </si>
  <si>
    <t>ÅMOT</t>
  </si>
  <si>
    <t>STOR-ELVDAL</t>
  </si>
  <si>
    <t>RENDALEN</t>
  </si>
  <si>
    <t>ENGERDAL</t>
  </si>
  <si>
    <t>TOLGA</t>
  </si>
  <si>
    <t>TYNSET</t>
  </si>
  <si>
    <t>ALVDAL</t>
  </si>
  <si>
    <t>FOLLDAL</t>
  </si>
  <si>
    <t>OS (INNLANDET)</t>
  </si>
  <si>
    <t>DOVRE</t>
  </si>
  <si>
    <t>LESJA</t>
  </si>
  <si>
    <t>SKJÅK</t>
  </si>
  <si>
    <t>LOM</t>
  </si>
  <si>
    <t>VÅGÅ</t>
  </si>
  <si>
    <t>NORD-FRON</t>
  </si>
  <si>
    <t>SEL</t>
  </si>
  <si>
    <t>SØR-FRON</t>
  </si>
  <si>
    <t>RINGEBU</t>
  </si>
  <si>
    <t>ØYER</t>
  </si>
  <si>
    <t>GAUSDAL</t>
  </si>
  <si>
    <t>ØSTRE TOTEN</t>
  </si>
  <si>
    <t>VESTRE TOTEN</t>
  </si>
  <si>
    <t>GRAN</t>
  </si>
  <si>
    <t>SØNDRE LAND</t>
  </si>
  <si>
    <t>NORDRE LAND</t>
  </si>
  <si>
    <t>SØR-AURDAL</t>
  </si>
  <si>
    <t>ETNEDAL</t>
  </si>
  <si>
    <t>NORD-AURDAL</t>
  </si>
  <si>
    <t>VESTRE SLIDRE</t>
  </si>
  <si>
    <t>ØYSTRE SLIDRE</t>
  </si>
  <si>
    <t>VANG</t>
  </si>
  <si>
    <t>HORTEN</t>
  </si>
  <si>
    <t>38</t>
  </si>
  <si>
    <t>VESTFOLD OG TELEMARK</t>
  </si>
  <si>
    <t>HOLMESTRAND</t>
  </si>
  <si>
    <t>TØNSBERG</t>
  </si>
  <si>
    <t>SANDEFJORD</t>
  </si>
  <si>
    <t>LARVIK</t>
  </si>
  <si>
    <t>PORSGRUNN</t>
  </si>
  <si>
    <t>SKIEN</t>
  </si>
  <si>
    <t>NOTODDEN</t>
  </si>
  <si>
    <t>FÆRDER</t>
  </si>
  <si>
    <t>SILJAN</t>
  </si>
  <si>
    <t>BAMBLE</t>
  </si>
  <si>
    <t>KRAGERØ</t>
  </si>
  <si>
    <t>DRANGEDAL</t>
  </si>
  <si>
    <t>NOME</t>
  </si>
  <si>
    <t>MIDT-TELEMARK</t>
  </si>
  <si>
    <t>TINN</t>
  </si>
  <si>
    <t>HJARTDAL</t>
  </si>
  <si>
    <t>SELJORD</t>
  </si>
  <si>
    <t>KVITESEID</t>
  </si>
  <si>
    <t>NISSEDAL</t>
  </si>
  <si>
    <t>FYRESDAL</t>
  </si>
  <si>
    <t>TOKKE</t>
  </si>
  <si>
    <t>VINJE</t>
  </si>
  <si>
    <t>RISØR</t>
  </si>
  <si>
    <t>42</t>
  </si>
  <si>
    <t>AGDER</t>
  </si>
  <si>
    <t>GRIMSTAD</t>
  </si>
  <si>
    <t>ARENDAL</t>
  </si>
  <si>
    <t>KRISTIANSAND</t>
  </si>
  <si>
    <t>LINDESNES</t>
  </si>
  <si>
    <t>FARSUND</t>
  </si>
  <si>
    <t>FLEKKEFJORD</t>
  </si>
  <si>
    <t>GJERSTAD</t>
  </si>
  <si>
    <t>VEGÅRSHEI</t>
  </si>
  <si>
    <t>TVEDESTRAND</t>
  </si>
  <si>
    <t>FROLAND</t>
  </si>
  <si>
    <t>LILLESAND</t>
  </si>
  <si>
    <t>BIRKENES</t>
  </si>
  <si>
    <t>ÅMLI</t>
  </si>
  <si>
    <t>IVELAND</t>
  </si>
  <si>
    <t>EVJE OG HORNNES</t>
  </si>
  <si>
    <t>BYGLAND</t>
  </si>
  <si>
    <t>VALLE</t>
  </si>
  <si>
    <t>BYKLE</t>
  </si>
  <si>
    <t>VENNESLA</t>
  </si>
  <si>
    <t>ÅSERAL</t>
  </si>
  <si>
    <t>LYNGDAL</t>
  </si>
  <si>
    <t>HÆGEBOSTAD</t>
  </si>
  <si>
    <t>KVINESDAL</t>
  </si>
  <si>
    <t>SIRDAL</t>
  </si>
  <si>
    <t>BERGEN</t>
  </si>
  <si>
    <t>46</t>
  </si>
  <si>
    <t>VESTLAND</t>
  </si>
  <si>
    <t>KINN</t>
  </si>
  <si>
    <t>ETNE</t>
  </si>
  <si>
    <t>SVEIO</t>
  </si>
  <si>
    <t>BØMLO</t>
  </si>
  <si>
    <t>STORD</t>
  </si>
  <si>
    <t>FITJAR</t>
  </si>
  <si>
    <t>TYSNES</t>
  </si>
  <si>
    <t>KVINNHERAD</t>
  </si>
  <si>
    <t>ULLENSVANG</t>
  </si>
  <si>
    <t>EIDFJORD</t>
  </si>
  <si>
    <t>ULVIK</t>
  </si>
  <si>
    <t>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</si>
  <si>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</si>
  <si>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</si>
  <si>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</si>
  <si>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</si>
  <si>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</si>
  <si>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</si>
  <si>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</si>
  <si>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</si>
  <si>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</si>
  <si>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</si>
  <si>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</si>
  <si>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</si>
  <si>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</si>
  <si>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</si>
  <si>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</si>
  <si>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</si>
  <si>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</si>
  <si>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</si>
  <si>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</si>
  <si>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AURLAND</t>
  </si>
  <si>
    <t>LÆRDAL</t>
  </si>
  <si>
    <t>ÅRDAL</t>
  </si>
  <si>
    <t>LUSTER</t>
  </si>
  <si>
    <t>ASKVOLL</t>
  </si>
  <si>
    <t>FJALER</t>
  </si>
  <si>
    <t>SUNNFJORD</t>
  </si>
  <si>
    <t>BREMANGER</t>
  </si>
  <si>
    <t>STAD</t>
  </si>
  <si>
    <t>GLOPPEN</t>
  </si>
  <si>
    <t>STRYN</t>
  </si>
  <si>
    <t>TRONDHEIM</t>
  </si>
  <si>
    <t>50</t>
  </si>
  <si>
    <t>TRØNDELAG</t>
  </si>
  <si>
    <t>STEINKJER</t>
  </si>
  <si>
    <t>NAMSOS</t>
  </si>
  <si>
    <t>FRØYA</t>
  </si>
  <si>
    <t>OSEN</t>
  </si>
  <si>
    <t>OPPDAL</t>
  </si>
  <si>
    <t>RENNEBU</t>
  </si>
  <si>
    <t>RØROS</t>
  </si>
  <si>
    <t>HOLTÅLEN</t>
  </si>
  <si>
    <t>MIDTRE GAULDAL</t>
  </si>
  <si>
    <t>MELHUS</t>
  </si>
  <si>
    <t>SKAUN</t>
  </si>
  <si>
    <t>MALVIK</t>
  </si>
  <si>
    <t>SELBU</t>
  </si>
  <si>
    <t>TYDAL</t>
  </si>
  <si>
    <t>MERÅKER</t>
  </si>
  <si>
    <t>STJØRDAL</t>
  </si>
  <si>
    <t>FROSTA</t>
  </si>
  <si>
    <t>LEVANGER</t>
  </si>
  <si>
    <t>VERDAL</t>
  </si>
  <si>
    <t>SNÅSA</t>
  </si>
  <si>
    <t>LIERNE</t>
  </si>
  <si>
    <t>RØYRVIK</t>
  </si>
  <si>
    <t>NAMSSKOGAN</t>
  </si>
  <si>
    <t>GRONG</t>
  </si>
  <si>
    <t>HØYLANDET</t>
  </si>
  <si>
    <t>OVERHALLA</t>
  </si>
  <si>
    <t>FLATANGER</t>
  </si>
  <si>
    <t>LEKA</t>
  </si>
  <si>
    <t>INDERØY</t>
  </si>
  <si>
    <t>INDRE FOSEN</t>
  </si>
  <si>
    <t>HEIM</t>
  </si>
  <si>
    <t>HITRA</t>
  </si>
  <si>
    <t>ØRLAND</t>
  </si>
  <si>
    <t>ÅFJORD</t>
  </si>
  <si>
    <t>ORKLAND</t>
  </si>
  <si>
    <t>NÆRØYSUND</t>
  </si>
  <si>
    <t>RINDAL</t>
  </si>
  <si>
    <t>TROMSØ</t>
  </si>
  <si>
    <t>54</t>
  </si>
  <si>
    <t>TROMS OG FINNMARK</t>
  </si>
  <si>
    <t>HARSTAD</t>
  </si>
  <si>
    <t>ALTA</t>
  </si>
  <si>
    <t>VARDØ</t>
  </si>
  <si>
    <t>VADSØ</t>
  </si>
  <si>
    <t>HAMMERFEST</t>
  </si>
  <si>
    <t>KVÆFJORD</t>
  </si>
  <si>
    <t>TJELDSUND</t>
  </si>
  <si>
    <t>IBESTAD</t>
  </si>
  <si>
    <t>GRATANGEN</t>
  </si>
  <si>
    <t>LAVANGEN</t>
  </si>
  <si>
    <t>BARDU</t>
  </si>
  <si>
    <t>SALANGEN</t>
  </si>
  <si>
    <t>MÅLSELV</t>
  </si>
  <si>
    <t>SØRREISA</t>
  </si>
  <si>
    <t>DYRØY</t>
  </si>
  <si>
    <t>SENJA</t>
  </si>
  <si>
    <t>BALSFJORD</t>
  </si>
  <si>
    <t>KARLSØY</t>
  </si>
  <si>
    <t>LYNGEN</t>
  </si>
  <si>
    <t>STORFJORD</t>
  </si>
  <si>
    <t>KÅFJORD</t>
  </si>
  <si>
    <t>SKJERVØY</t>
  </si>
  <si>
    <t>NORDREISA</t>
  </si>
  <si>
    <t>KVÆNANGEN</t>
  </si>
  <si>
    <t>KAUTOKEINO</t>
  </si>
  <si>
    <t>LOPPA</t>
  </si>
  <si>
    <t>HASVIK</t>
  </si>
  <si>
    <t>MÅSØY</t>
  </si>
  <si>
    <t>NORDKAPP</t>
  </si>
  <si>
    <t>PORSANGER</t>
  </si>
  <si>
    <t>KARASJOK</t>
  </si>
  <si>
    <t>LEBESBY</t>
  </si>
  <si>
    <t>GAMVIK</t>
  </si>
  <si>
    <t>BERLEVÅG</t>
  </si>
  <si>
    <t>TANA</t>
  </si>
  <si>
    <t>NESSEBY</t>
  </si>
  <si>
    <t>BÅTSFJORD</t>
  </si>
  <si>
    <t>SØR-VARANGER</t>
  </si>
  <si>
    <t>fyll inn</t>
  </si>
  <si>
    <t>Kommune 1</t>
  </si>
  <si>
    <t>Kommune 2</t>
  </si>
  <si>
    <t>Kommune 3</t>
  </si>
  <si>
    <t>Kommune 4</t>
  </si>
  <si>
    <t>Hovedindekser for tilfredstillelse av lovkrav</t>
  </si>
  <si>
    <t>Totalindeks</t>
  </si>
  <si>
    <t>Prognose for totalindeks</t>
  </si>
  <si>
    <t>Helse og omsorg</t>
  </si>
  <si>
    <t>Barnehage og grunnskole</t>
  </si>
  <si>
    <t>Barnevern</t>
  </si>
  <si>
    <t>Rus og psykiatri</t>
  </si>
  <si>
    <t>Brann og redning</t>
  </si>
  <si>
    <t>Vannforsyning</t>
  </si>
  <si>
    <t>Byggesak og -tilsyn</t>
  </si>
  <si>
    <t>Arkiv</t>
  </si>
  <si>
    <t>ROS</t>
  </si>
  <si>
    <t>Variabler bak indeks for helse og omsorg</t>
  </si>
  <si>
    <t>Variabler bak indeks for barnehage og grunnskole</t>
  </si>
  <si>
    <t>Variabler bak indeks for barnevern</t>
  </si>
  <si>
    <t>Variabler bak indeks for rus og psykiatri</t>
  </si>
  <si>
    <t>Variabler bak indeks innen brann og redning</t>
  </si>
  <si>
    <t>Variabler bak indeks for vannforsyning</t>
  </si>
  <si>
    <t>Variabler bak indeks for byggesak og -tilsyn</t>
  </si>
  <si>
    <t>Variabler bak indeks for arkiv</t>
  </si>
  <si>
    <t>Fylke</t>
  </si>
  <si>
    <t>Kostragruppe</t>
  </si>
  <si>
    <t>Sentralitetsindeks</t>
  </si>
  <si>
    <t>Sentralitetsklasse</t>
  </si>
  <si>
    <t>Partifragmentering (ved Herfindahl-Hirschman-indeksen)</t>
  </si>
  <si>
    <t>Total relativ grad av lovoppfyllelse</t>
  </si>
  <si>
    <t>Dekningsgrad i helse- og omsorg</t>
  </si>
  <si>
    <t>Årsverk helsesykepleier</t>
  </si>
  <si>
    <t>Årsverk jordmor</t>
  </si>
  <si>
    <t>Årsverk sykepleier</t>
  </si>
  <si>
    <t>BRUKTE IKKE</t>
  </si>
  <si>
    <t>Årsverk fysioterapeut</t>
  </si>
  <si>
    <t>Årsverk ergoterapeut</t>
  </si>
  <si>
    <t>Tilbud om helsestasjon til ungdom opp til 20 år</t>
  </si>
  <si>
    <t>Tilbud om øyeblikkelig hjelp døgntilbud innen somatikk og psykisk helse og rus</t>
  </si>
  <si>
    <t>Ledige plasser på fastlegelisten</t>
  </si>
  <si>
    <t>Dagaktivitetstilbud for personer med demens</t>
  </si>
  <si>
    <t>Dekningsgrad barnehage</t>
  </si>
  <si>
    <t>Tilsettingskrav til undervisningsstilling</t>
  </si>
  <si>
    <t>Fagkompetanse i norsk</t>
  </si>
  <si>
    <t>Fagkompetanse i matematikk</t>
  </si>
  <si>
    <t>Fagkompetanse i engelsk</t>
  </si>
  <si>
    <t>Pedagogormen</t>
  </si>
  <si>
    <t>Dekningsgrad barnevern</t>
  </si>
  <si>
    <t>Barn i fosterhjem som ikke har fått oppfølging i tråd med lovkrav</t>
  </si>
  <si>
    <t>Tilsynskrav i fosterhjem som ikke er oppfylt</t>
  </si>
  <si>
    <t>Fristbrudd i undersøkelsessaker</t>
  </si>
  <si>
    <t>Barn i hjelpetiltak med tiltaksplan</t>
  </si>
  <si>
    <t>Dekningsgrad rus og psykiatri</t>
  </si>
  <si>
    <t>Psykologkompetanse</t>
  </si>
  <si>
    <t>Dekningsgrad brann og redning</t>
  </si>
  <si>
    <t>Ivaretakelse av krav til dimensjonering for beredskap</t>
  </si>
  <si>
    <t>Årsverk til forebygging</t>
  </si>
  <si>
    <t>Årsverk til beredskap</t>
  </si>
  <si>
    <t>Dekningsgrad vannforsyning</t>
  </si>
  <si>
    <t>Kommunale vannverk med beredskapsplan</t>
  </si>
  <si>
    <t>Ikke-planlagte avbrudd i den kommunale vannforsyningen</t>
  </si>
  <si>
    <t>Identifisert e.coli ved råvannsprøver</t>
  </si>
  <si>
    <t>Dekningsgrad byggtilsyn</t>
  </si>
  <si>
    <t>Omfang av byggtilsyn</t>
  </si>
  <si>
    <t>Saksbehandlingsfrist for igangsettelse</t>
  </si>
  <si>
    <t>Saksbehandlingsfrist for ferdigstillelse</t>
  </si>
  <si>
    <t>Dekningskrav arkiv</t>
  </si>
  <si>
    <t>Det er tydelige fullmakter og delegeringer for alt arkivarbeid i kommunen</t>
  </si>
  <si>
    <t>Kommunen har dokumentert rutinebeskrivelser som omfatter alt arkivarbeid</t>
  </si>
  <si>
    <t>Kommunen har dokumentert alle sine elektroniske systemer som inneholder arkivverdig informasjon i arkivplanen</t>
  </si>
  <si>
    <t>Har kommunen noensinne tatt uttrekk fra elektroniske systemer som inneholder bevaringsverdig informasjon?</t>
  </si>
  <si>
    <t>Dekningsgrad kommuneplan og samfunnsplan</t>
  </si>
  <si>
    <t>Oppdatert planstrategi</t>
  </si>
  <si>
    <t>Forankring av naturmangfold i overordnede planer</t>
  </si>
  <si>
    <t>Forankring av friluftsliv i overordnede planer</t>
  </si>
  <si>
    <t>Forankring av kulturminner og kulturmiljøer i overordnede planer</t>
  </si>
  <si>
    <t>Forankring av landskap i overordnede planer</t>
  </si>
  <si>
    <t>Forankring av universell utforming i overordnede planer</t>
  </si>
  <si>
    <t>Forankring av klima og energi i overordnede planer</t>
  </si>
  <si>
    <t>Forankring av klimatilpasning i overordnede planer</t>
  </si>
  <si>
    <t>Forankring av folkehelse i overordnede planer</t>
  </si>
  <si>
    <t>Økonomiplan inngår eller utgjør kommuneplanens handlingsdel</t>
  </si>
  <si>
    <t>Dekningsgrad ROS</t>
  </si>
  <si>
    <t>Hvorvidt kommunen har en oppdatert og helhetlig ROS-analyse</t>
  </si>
  <si>
    <t>Hvorvidt kommunen har en oppdatert beredskapsplan</t>
  </si>
  <si>
    <t>Hvorvidt den helhetlige ROS-analysen er forankret i kommunestyret</t>
  </si>
  <si>
    <t>Hvorvidt kommunen har en plan for oppfølging av samfunnssikkerhet- og beredskapsarbeidet</t>
  </si>
  <si>
    <t>ROS indeks</t>
  </si>
  <si>
    <t>Kommuneplanindeks</t>
  </si>
  <si>
    <t>Arkivindeks</t>
  </si>
  <si>
    <t>Byggtilsynindeks</t>
  </si>
  <si>
    <t>Vannforsyningindeks</t>
  </si>
  <si>
    <t>Brann og redningindeks</t>
  </si>
  <si>
    <t>Rus og psykiatriindeks</t>
  </si>
  <si>
    <t>Barnevernindeks</t>
  </si>
  <si>
    <t>Barnehage og skoleindeks</t>
  </si>
  <si>
    <t>Helse og omsorgindeks</t>
  </si>
  <si>
    <t>Andel med høyere utdanning</t>
  </si>
  <si>
    <t>Befolkningsvekst siste fem år</t>
  </si>
  <si>
    <t>Mangler data</t>
  </si>
  <si>
    <t>KOSTRA-tabell 12594</t>
  </si>
  <si>
    <t>Kommuneplan</t>
  </si>
  <si>
    <t>KOSTRA-tabell 13121</t>
  </si>
  <si>
    <t>KOSTRA-tabell 13120</t>
  </si>
  <si>
    <t>KOSTRA-tabell 13119</t>
  </si>
  <si>
    <t>KOSTRA-tabell 13118</t>
  </si>
  <si>
    <t>Arkivverket</t>
  </si>
  <si>
    <t>KOSTRA-tabell 13026</t>
  </si>
  <si>
    <t>Byggtilsyn</t>
  </si>
  <si>
    <t>KOSTRA-tabell 13124</t>
  </si>
  <si>
    <t>KOSTRA-tabell 11787</t>
  </si>
  <si>
    <t>KOSTRA-tabell 12058</t>
  </si>
  <si>
    <t>KOSTRA-tabell 12057</t>
  </si>
  <si>
    <t>ssb.no/helse</t>
  </si>
  <si>
    <t>Bufdir kommunemonitor</t>
  </si>
  <si>
    <t>Utdanningsdirektoratet</t>
  </si>
  <si>
    <t>Maksimalt 20 elever per lærer på 8.–10. årstrinn</t>
  </si>
  <si>
    <t>Maksimalt 20 elever per lærer på 5.–7. årstrinn</t>
  </si>
  <si>
    <t>Maksimalt 15 elevar per lærar på 1.–4. årstrinn</t>
  </si>
  <si>
    <t>Kartlegging av ernæringsstatus for beboere i institusjon og personer innskrevet i hjemmesykepleien</t>
  </si>
  <si>
    <t>KOSTRA-tabell 12005</t>
  </si>
  <si>
    <t>KOSTRA-tabell 11996, KOSTRA-tabell 12367</t>
  </si>
  <si>
    <t>KOSTRA-tabell 11995</t>
  </si>
  <si>
    <t>KOSTRA-tabell 07944</t>
  </si>
  <si>
    <t>KOSTRA-tabell 11994</t>
  </si>
  <si>
    <t>Kilde</t>
  </si>
  <si>
    <t>Område/sektor</t>
  </si>
  <si>
    <t>Indikator</t>
  </si>
  <si>
    <t>Predikert totalindeks basert på kjennetegn for kommunen</t>
  </si>
  <si>
    <t>Indikatornr.</t>
  </si>
  <si>
    <t>Vekt i sektorindeks</t>
  </si>
  <si>
    <t>Ståa i norske kommuner - En kartlegging av kommunenes oppfyllelse av lovpålagte oppgaver</t>
  </si>
  <si>
    <t>- modell for dokumentasjon og utforskning av resultater fra kartleggingen</t>
  </si>
  <si>
    <t>Lenke til "Ståa i Norske kommuner"</t>
  </si>
  <si>
    <t>Lenke til Generalistkommuneutvalgets NOU</t>
  </si>
  <si>
    <t>Variabler bak indeks for kommuneplan - samfunnsdel</t>
  </si>
  <si>
    <t>Økonomisk handlingsrom (Korrigerte frie inntekter per innbygger relativt til landsgjennomsnittet)</t>
  </si>
  <si>
    <t>Predikert indeks og bakgrunnsdata</t>
  </si>
  <si>
    <t>Kartlegging av ernæringsstatus for beboere i institusjon</t>
  </si>
  <si>
    <t>Kartlegging av ernæringsstatus for beboere i hjemmetjenesten</t>
  </si>
  <si>
    <t>Mottakere av habilitering og rehabilitering ved institusjon som har vedtak om individuell plan</t>
  </si>
  <si>
    <t>Mottakere av habilitering og rehabilitering i hjemmet som har vedtak om individuell plan</t>
  </si>
  <si>
    <t>Befolkning 1.1.2020</t>
  </si>
  <si>
    <t>Kommuneplan - samfunnsdel</t>
  </si>
  <si>
    <t>Antall kommuner med data for 2020</t>
  </si>
  <si>
    <t>Mottakere av habilitering og rehabilitering ved hjem som har vedtak om individuell plan</t>
  </si>
  <si>
    <t>Datadekningsgrad innen indikator for helse- og omsorg</t>
  </si>
  <si>
    <t>Datadekningsgrad innen indikator for barnehage</t>
  </si>
  <si>
    <t>Datadekningsgrad innen indikator for barnevern</t>
  </si>
  <si>
    <t>Datadekningsgrad innen indikator for rus og psykiatri</t>
  </si>
  <si>
    <t>Datadekningsgrad innen indikator for brann og redning</t>
  </si>
  <si>
    <t>Datadekningsgrad innen indikator for vannforsyning</t>
  </si>
  <si>
    <t>Datadekningsgrad innen indikator for byggtilsyn</t>
  </si>
  <si>
    <t>Datadekningsgrad innen indikator for arkiv</t>
  </si>
  <si>
    <t>Datadekningsgrad innen indikator for kommuneplan - samfunnsdel</t>
  </si>
  <si>
    <t>Datadekningsgrad innen indikator for ROS</t>
  </si>
  <si>
    <t>01</t>
  </si>
  <si>
    <t>04</t>
  </si>
  <si>
    <t>02</t>
  </si>
  <si>
    <t>03</t>
  </si>
  <si>
    <t>05</t>
  </si>
  <si>
    <t>06</t>
  </si>
  <si>
    <t>KOSTRA-tabell 13533</t>
  </si>
  <si>
    <t>Nasjonalt kvalitetsindikatorsystem (NKI)</t>
  </si>
  <si>
    <t>Grunnskolens Informasjonssystem (GSI)</t>
  </si>
  <si>
    <t>Direktoratet for samfunnssikkerhet og beredskal (DSB)</t>
  </si>
  <si>
    <t>Variabler bak indeks for ROS (Risiko og sårbarhet)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</si>
</sst>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25">
    <font>
      <sz val="11"/>
      <name val="Calibri"/>
    </font>
    <font>
      <sz val="8"/>
      <name val="Calibri"/>
      <family val="2"/>
    </font>
    <font>
      <sz val="11"/>
      <name val="Calibri"/>
      <family val="2"/>
    </font>
    <font>
      <sz val="11"/>
      <name val="Calibri"/>
      <family val="2"/>
    </font>
    <font>
      <i/>
      <sz val="11"/>
      <name val="Calibri"/>
      <family val="2"/>
    </font>
    <font>
      <b/>
      <sz val="11"/>
      <name val="Calibri"/>
      <family val="2"/>
    </font>
    <font>
      <b/>
      <sz val="16"/>
      <color theme="0"/>
      <name val="Calibri"/>
      <family val="2"/>
    </font>
    <font>
      <b/>
      <sz val="11"/>
      <color theme="0"/>
      <name val="Calibri"/>
      <family val="2"/>
    </font>
    <font>
      <b/>
      <sz val="12"/>
      <name val="Calibri"/>
      <family val="2"/>
    </font>
    <font>
      <i/>
      <sz val="8"/>
      <name val="Calibri"/>
      <family val="2"/>
    </font>
    <font>
      <b/>
      <u/>
      <sz val="12"/>
      <name val="Calibri"/>
      <family val="2"/>
    </font>
    <font>
      <u/>
      <sz val="11"/>
      <name val="Calibri"/>
      <family val="2"/>
    </font>
    <font>
      <sz val="10"/>
      <color rgb="FF000000"/>
      <name val="Calibri"/>
      <family val="2"/>
      <scheme val="minor"/>
    </font>
    <font>
      <sz val="10"/>
      <name val="Calibri"/>
      <family val="2"/>
      <scheme val="minor"/>
    </font>
    <font>
      <sz val="11"/>
      <color theme="1"/>
      <name val="Calibri"/>
      <family val="2"/>
      <scheme val="minor"/>
    </font>
    <font>
      <sz val="10.5"/>
      <name val="Calibri"/>
      <family val="2"/>
      <scheme val="minor"/>
    </font>
    <font>
      <sz val="11"/>
      <color rgb="FF444444"/>
      <name val="Calibri"/>
      <family val="2"/>
      <scheme val="minor"/>
    </font>
    <font>
      <b/>
      <sz val="11"/>
      <color theme="0"/>
      <name val="Calibri"/>
      <family val="2"/>
      <scheme val="minor"/>
    </font>
    <font>
      <sz val="11"/>
      <color theme="0"/>
      <name val="Calibri"/>
      <family val="2"/>
      <scheme val="minor"/>
    </font>
    <font>
      <u/>
      <sz val="11"/>
      <color theme="10"/>
      <name val="Calibri"/>
      <family val="2"/>
    </font>
    <font>
      <sz val="11"/>
      <color theme="3"/>
      <name val="Calibri"/>
      <family val="2"/>
      <scheme val="minor"/>
    </font>
    <font>
      <sz val="10.5"/>
      <color theme="3"/>
      <name val="Calibri"/>
      <family val="2"/>
      <scheme val="minor"/>
    </font>
    <font>
      <sz val="10"/>
      <name val="Calibri"/>
      <family val="2"/>
    </font>
    <font>
      <b/>
      <i/>
      <sz val="20"/>
      <color theme="0"/>
      <name val="Calibri"/>
      <family val="2"/>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7"/>
        <bgColor indexed="64"/>
      </patternFill>
    </fill>
  </fills>
  <borders count="3">
    <border>
      <left/>
      <right/>
      <top/>
      <bottom/>
      <diagonal/>
    </border>
    <border>
      <left/>
      <right/>
      <top/>
      <bottom/>
      <diagonal/>
    </border>
    <border>
      <left/>
      <right/>
      <top/>
      <bottom style="thin">
        <color indexed="64"/>
      </bottom>
      <diagonal/>
    </border>
  </borders>
  <cellStyleXfs count="5">
    <xf numFmtId="0" fontId="0" fillId="0" borderId="0"/>
    <xf numFmtId="9" fontId="2" fillId="0" borderId="0" applyFont="0" applyFill="0" applyBorder="0" applyAlignment="0" applyProtection="0"/>
    <xf numFmtId="164" fontId="3" fillId="0" borderId="0" applyFont="0" applyFill="0" applyBorder="0" applyAlignment="0" applyProtection="0"/>
    <xf numFmtId="0" fontId="14" fillId="0" borderId="1"/>
    <xf numFmtId="0" fontId="19" fillId="0" borderId="0" applyNumberFormat="0" applyFill="0" applyBorder="0" applyAlignment="0" applyProtection="0"/>
  </cellStyleXfs>
  <cellXfs count="72">
    <xf numFmtId="0" fontId="0" fillId="0" borderId="0" xfId="0"/>
    <xf numFmtId="0" fontId="0" fillId="2" borderId="0" xfId="0" applyFill="1"/>
    <xf numFmtId="0" fontId="5" fillId="2" borderId="0" xfId="0" applyFont="1" applyFill="1"/>
    <xf numFmtId="0" fontId="4" fillId="2" borderId="0" xfId="0" applyFont="1" applyFill="1"/>
    <xf numFmtId="0" fontId="2" fillId="2" borderId="0" xfId="0" applyFont="1" applyFill="1"/>
    <xf numFmtId="0" fontId="2" fillId="2" borderId="0" xfId="0" applyFont="1" applyFill="1" applyAlignment="1">
      <alignment horizontal="right"/>
    </xf>
    <xf numFmtId="0" fontId="5" fillId="2" borderId="0" xfId="0" applyFont="1" applyFill="1" applyAlignment="1">
      <alignment horizontal="right"/>
    </xf>
    <xf numFmtId="0" fontId="0" fillId="2" borderId="0" xfId="0" applyFill="1" applyAlignment="1">
      <alignment horizontal="right"/>
    </xf>
    <xf numFmtId="0" fontId="9" fillId="2" borderId="0" xfId="0" applyFont="1" applyFill="1" applyAlignment="1">
      <alignment horizontal="right"/>
    </xf>
    <xf numFmtId="9" fontId="0" fillId="2" borderId="0" xfId="1" applyFont="1" applyFill="1"/>
    <xf numFmtId="13" fontId="4" fillId="2" borderId="0" xfId="0" applyNumberFormat="1" applyFont="1" applyFill="1"/>
    <xf numFmtId="12" fontId="4" fillId="2" borderId="0" xfId="0" applyNumberFormat="1" applyFont="1" applyFill="1"/>
    <xf numFmtId="0" fontId="4" fillId="2" borderId="0" xfId="0" applyFont="1" applyFill="1" applyAlignment="1">
      <alignment horizontal="right"/>
    </xf>
    <xf numFmtId="13" fontId="0" fillId="2" borderId="0" xfId="0" applyNumberFormat="1" applyFill="1"/>
    <xf numFmtId="12" fontId="0" fillId="2" borderId="0" xfId="0" applyNumberFormat="1" applyFill="1"/>
    <xf numFmtId="0" fontId="8" fillId="2" borderId="2" xfId="0" applyFont="1" applyFill="1" applyBorder="1"/>
    <xf numFmtId="0" fontId="2" fillId="2" borderId="1" xfId="0" applyFont="1" applyFill="1" applyBorder="1"/>
    <xf numFmtId="0" fontId="5" fillId="2" borderId="1" xfId="0" applyFont="1" applyFill="1" applyBorder="1"/>
    <xf numFmtId="0" fontId="5" fillId="2" borderId="1" xfId="0" applyFont="1" applyFill="1" applyBorder="1" applyAlignment="1">
      <alignment horizontal="right"/>
    </xf>
    <xf numFmtId="0" fontId="0" fillId="2" borderId="1" xfId="0" applyFill="1" applyBorder="1"/>
    <xf numFmtId="0" fontId="0" fillId="3" borderId="0" xfId="0" applyFill="1"/>
    <xf numFmtId="0" fontId="0" fillId="2" borderId="0" xfId="0" applyFill="1" applyAlignment="1">
      <alignment horizontal="left"/>
    </xf>
    <xf numFmtId="0" fontId="0" fillId="3" borderId="0" xfId="0" applyFill="1" applyAlignment="1">
      <alignment horizontal="right"/>
    </xf>
    <xf numFmtId="0" fontId="6" fillId="3" borderId="0" xfId="0" applyFont="1" applyFill="1"/>
    <xf numFmtId="0" fontId="6" fillId="3" borderId="1" xfId="0" applyFont="1" applyFill="1" applyBorder="1"/>
    <xf numFmtId="0" fontId="0" fillId="3" borderId="1" xfId="0" applyFill="1" applyBorder="1"/>
    <xf numFmtId="0" fontId="7" fillId="3" borderId="1" xfId="0" applyFont="1" applyFill="1" applyBorder="1"/>
    <xf numFmtId="0" fontId="2" fillId="3" borderId="0" xfId="0" applyFont="1" applyFill="1"/>
    <xf numFmtId="12" fontId="0" fillId="3" borderId="0" xfId="0" applyNumberFormat="1" applyFill="1"/>
    <xf numFmtId="1" fontId="0" fillId="0" borderId="1" xfId="0" applyNumberFormat="1" applyBorder="1"/>
    <xf numFmtId="2" fontId="0" fillId="0" borderId="1" xfId="0" applyNumberFormat="1" applyBorder="1"/>
    <xf numFmtId="0" fontId="12" fillId="0" borderId="0" xfId="0" applyFont="1" applyAlignment="1">
      <alignment horizontal="left" vertical="top"/>
    </xf>
    <xf numFmtId="0" fontId="13" fillId="0" borderId="0" xfId="0" applyFont="1" applyAlignment="1">
      <alignment horizontal="left" vertical="top"/>
    </xf>
    <xf numFmtId="9" fontId="0" fillId="2" borderId="0" xfId="1" applyFont="1" applyFill="1" applyAlignment="1">
      <alignment horizontal="right"/>
    </xf>
    <xf numFmtId="0" fontId="12" fillId="2" borderId="0" xfId="0" applyFont="1" applyFill="1" applyAlignment="1">
      <alignment horizontal="left" vertical="top"/>
    </xf>
    <xf numFmtId="0" fontId="2" fillId="0" borderId="0" xfId="0" applyFont="1"/>
    <xf numFmtId="0" fontId="14" fillId="0" borderId="1" xfId="3"/>
    <xf numFmtId="0" fontId="15" fillId="0" borderId="1" xfId="3" applyFont="1" applyAlignment="1">
      <alignment horizontal="left" vertical="top" wrapText="1"/>
    </xf>
    <xf numFmtId="0" fontId="15" fillId="0" borderId="1" xfId="3" applyFont="1" applyAlignment="1">
      <alignment horizontal="left" vertical="top"/>
    </xf>
    <xf numFmtId="0" fontId="13" fillId="0" borderId="1" xfId="3" applyFont="1" applyAlignment="1">
      <alignment horizontal="left" vertical="top" wrapText="1"/>
    </xf>
    <xf numFmtId="0" fontId="12" fillId="0" borderId="1" xfId="3" applyFont="1" applyAlignment="1">
      <alignment horizontal="left" vertical="top"/>
    </xf>
    <xf numFmtId="0" fontId="13" fillId="0" borderId="1" xfId="3" applyFont="1" applyAlignment="1">
      <alignment horizontal="left" vertical="top"/>
    </xf>
    <xf numFmtId="0" fontId="16" fillId="0" borderId="1" xfId="3" applyFont="1"/>
    <xf numFmtId="0" fontId="20" fillId="0" borderId="1" xfId="3" applyFont="1"/>
    <xf numFmtId="0" fontId="21" fillId="3" borderId="1" xfId="3" applyFont="1" applyFill="1" applyAlignment="1">
      <alignment horizontal="left" vertical="top"/>
    </xf>
    <xf numFmtId="0" fontId="21" fillId="3" borderId="1" xfId="3" applyFont="1" applyFill="1" applyAlignment="1">
      <alignment horizontal="left" vertical="top" wrapText="1"/>
    </xf>
    <xf numFmtId="0" fontId="20" fillId="3" borderId="1" xfId="3" applyFont="1" applyFill="1"/>
    <xf numFmtId="0" fontId="17" fillId="3" borderId="1" xfId="3" applyFont="1" applyFill="1" applyAlignment="1">
      <alignment horizontal="left" vertical="top"/>
    </xf>
    <xf numFmtId="0" fontId="17" fillId="3" borderId="1" xfId="3" applyFont="1" applyFill="1" applyAlignment="1">
      <alignment horizontal="left" vertical="top" wrapText="1"/>
    </xf>
    <xf numFmtId="0" fontId="17" fillId="3" borderId="1" xfId="3" applyFont="1" applyFill="1"/>
    <xf numFmtId="0" fontId="18" fillId="3" borderId="1" xfId="3" applyFont="1" applyFill="1"/>
    <xf numFmtId="0" fontId="22" fillId="2" borderId="0" xfId="0" applyFont="1" applyFill="1" applyAlignment="1">
      <alignment wrapText="1"/>
    </xf>
    <xf numFmtId="0" fontId="23" fillId="3" borderId="0" xfId="0" applyFont="1" applyFill="1"/>
    <xf numFmtId="0" fontId="6" fillId="3" borderId="0" xfId="0" quotePrefix="1" applyFont="1" applyFill="1"/>
    <xf numFmtId="0" fontId="19" fillId="2" borderId="0" xfId="4" applyFill="1"/>
    <xf numFmtId="0" fontId="12" fillId="2" borderId="0" xfId="0" applyFont="1" applyFill="1" applyAlignment="1">
      <alignment horizontal="left" vertical="top" wrapText="1"/>
    </xf>
    <xf numFmtId="0" fontId="22" fillId="2" borderId="1" xfId="0" applyFont="1" applyFill="1" applyBorder="1"/>
    <xf numFmtId="0" fontId="2" fillId="4" borderId="0" xfId="0" applyFont="1" applyFill="1" applyAlignment="1" applyProtection="1">
      <alignment horizontal="right"/>
      <protection locked="0"/>
    </xf>
    <xf numFmtId="0" fontId="5" fillId="2" borderId="0" xfId="0" applyFont="1" applyFill="1" applyAlignment="1">
      <alignment horizontal="right" wrapText="1"/>
    </xf>
    <xf numFmtId="0" fontId="22" fillId="2" borderId="1" xfId="0" applyFont="1" applyFill="1" applyBorder="1" applyAlignment="1">
      <alignment wrapText="1"/>
    </xf>
    <xf numFmtId="0" fontId="22" fillId="2" borderId="1" xfId="0" applyFont="1" applyFill="1" applyBorder="1" applyAlignment="1">
      <alignment horizontal="left" wrapText="1"/>
    </xf>
    <xf numFmtId="0" fontId="2" fillId="2" borderId="0" xfId="0" applyFont="1" applyFill="1" applyAlignment="1">
      <alignment wrapText="1"/>
    </xf>
    <xf numFmtId="0" fontId="0" fillId="2" borderId="2" xfId="0" applyFill="1" applyBorder="1" applyAlignment="1">
      <alignment horizontal="right"/>
    </xf>
    <xf numFmtId="0" fontId="10" fillId="2" borderId="2" xfId="0" applyFont="1" applyFill="1" applyBorder="1" applyAlignment="1">
      <alignment horizontal="right"/>
    </xf>
    <xf numFmtId="0" fontId="11" fillId="2" borderId="2" xfId="0" applyFont="1" applyFill="1" applyBorder="1" applyAlignment="1">
      <alignment horizontal="right"/>
    </xf>
    <xf numFmtId="0" fontId="2" fillId="2" borderId="1" xfId="0" applyFont="1" applyFill="1" applyBorder="1" applyAlignment="1">
      <alignment horizontal="right"/>
    </xf>
    <xf numFmtId="9" fontId="0" fillId="2" borderId="1" xfId="1" applyFont="1" applyFill="1" applyBorder="1" applyAlignment="1">
      <alignment horizontal="right"/>
    </xf>
    <xf numFmtId="165" fontId="0" fillId="2" borderId="1" xfId="2" applyNumberFormat="1" applyFont="1" applyFill="1" applyBorder="1" applyAlignment="1">
      <alignment horizontal="right"/>
    </xf>
    <xf numFmtId="9" fontId="0" fillId="2" borderId="1" xfId="1" applyNumberFormat="1" applyFont="1" applyFill="1" applyBorder="1" applyAlignment="1">
      <alignment horizontal="right"/>
    </xf>
    <xf numFmtId="9" fontId="0" fillId="2" borderId="0" xfId="1" applyNumberFormat="1" applyFont="1" applyFill="1" applyAlignment="1">
      <alignment horizontal="right"/>
    </xf>
    <xf numFmtId="0" fontId="2" fillId="0" borderId="0" xfId="0" applyFont="1" applyFill="1"/>
    <xf numFmtId="0" fontId="24" fillId="0" borderId="1" xfId="3" applyFont="1"/>
  </cellXfs>
  <cellStyles count="5">
    <cellStyle name="Hyperkobling" xfId="4" builtinId="8"/>
    <cellStyle name="Komma" xfId="2" builtinId="3"/>
    <cellStyle name="Normal" xfId="0" builtinId="0"/>
    <cellStyle name="Normal 2" xfId="3" xr:uid="{AA5840EE-E5BF-C446-9735-D0A610D9B27B}"/>
    <cellStyle name="Prosent" xfId="1" builtinId="5"/>
  </cellStyles>
  <dxfs count="0"/>
  <tableStyles count="0" defaultTableStyle="TableStyleMedium2" defaultPivotStyle="PivotStyleLight16"/>
  <colors>
    <mruColors>
      <color rgb="FF4472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hyperlink" Target="https://www.menon.no/wp-content/uploads/2022-46-Staa-i-norske-kommuner.pdf"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16</xdr:row>
      <xdr:rowOff>34923</xdr:rowOff>
    </xdr:from>
    <xdr:to>
      <xdr:col>6</xdr:col>
      <xdr:colOff>12700</xdr:colOff>
      <xdr:row>28</xdr:row>
      <xdr:rowOff>171450</xdr:rowOff>
    </xdr:to>
    <xdr:sp macro="" textlink="">
      <xdr:nvSpPr>
        <xdr:cNvPr id="234" name="TekstSylinder 4">
          <a:extLst>
            <a:ext uri="{FF2B5EF4-FFF2-40B4-BE49-F238E27FC236}">
              <a16:creationId xmlns:a16="http://schemas.microsoft.com/office/drawing/2014/main" id="{82409A70-EFBB-4F5B-8131-29F4FB445E1E}"/>
            </a:ext>
          </a:extLst>
        </xdr:cNvPr>
        <xdr:cNvSpPr txBox="1"/>
      </xdr:nvSpPr>
      <xdr:spPr>
        <a:xfrm>
          <a:off x="400050" y="2997198"/>
          <a:ext cx="3375025" cy="26511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Brukerveiledning</a:t>
          </a:r>
        </a:p>
        <a:p>
          <a:endParaRPr lang="nb-NO" sz="1100" b="1"/>
        </a:p>
        <a:p>
          <a:r>
            <a:rPr lang="nb-NO" sz="1100"/>
            <a:t>Fyll inn </a:t>
          </a:r>
          <a:r>
            <a:rPr lang="nb-NO" sz="1100" b="1"/>
            <a:t>kommunenummer</a:t>
          </a:r>
          <a:r>
            <a:rPr lang="nb-NO" sz="1100"/>
            <a:t> for kommunen(e) du ønsker å trekke ut data fra i cellen(e) markert med</a:t>
          </a:r>
          <a:r>
            <a:rPr lang="nb-NO" sz="1100" baseline="0"/>
            <a:t> gult</a:t>
          </a:r>
          <a:r>
            <a:rPr lang="nb-NO" sz="1100"/>
            <a:t>. Du kan velge</a:t>
          </a:r>
          <a:r>
            <a:rPr lang="nb-NO" sz="1100" baseline="0"/>
            <a:t> inntil fire kommuner av gangen. </a:t>
          </a:r>
        </a:p>
        <a:p>
          <a:endParaRPr lang="nb-NO" sz="1100" baseline="0"/>
        </a:p>
        <a:p>
          <a:r>
            <a:rPr lang="nb-NO" sz="1100" baseline="0"/>
            <a:t>Indeksene for tilfredstillelse av lovkrav innen sektorer vises i arket </a:t>
          </a:r>
          <a:r>
            <a:rPr lang="nb-NO" sz="1100" i="1" baseline="0"/>
            <a:t>Hovedindekser</a:t>
          </a:r>
          <a:r>
            <a:rPr lang="nb-NO" sz="1100" baseline="0"/>
            <a:t>. </a:t>
          </a:r>
          <a:r>
            <a:rPr lang="nb-NO" sz="1100"/>
            <a:t>Tilfredstillelse av lovkravene bak hver hovedindeks finnes</a:t>
          </a:r>
          <a:r>
            <a:rPr lang="nb-NO" sz="1100" baseline="0"/>
            <a:t> i separete ark for hver sektor. Kjennetegn ved kommunene og statistisk prognose for hovedindeks, gitt kommunens kjennetegn finnes i arket </a:t>
          </a:r>
          <a:r>
            <a:rPr lang="nb-NO" sz="1100" i="1" baseline="0"/>
            <a:t>Predikert indeks &amp; bakgrunnsdata</a:t>
          </a:r>
          <a:r>
            <a:rPr lang="nb-NO" sz="1100" i="0" baseline="0"/>
            <a:t>. Du kan finne kilden bak hver enkelt indikator i arket </a:t>
          </a:r>
          <a:r>
            <a:rPr lang="nb-NO" sz="1100" i="1" baseline="0"/>
            <a:t>Indikatoroversikt og kilder. </a:t>
          </a:r>
        </a:p>
      </xdr:txBody>
    </xdr:sp>
    <xdr:clientData/>
  </xdr:twoCellAnchor>
  <xdr:twoCellAnchor editAs="oneCell">
    <xdr:from>
      <xdr:col>0</xdr:col>
      <xdr:colOff>390525</xdr:colOff>
      <xdr:row>2</xdr:row>
      <xdr:rowOff>99806</xdr:rowOff>
    </xdr:from>
    <xdr:to>
      <xdr:col>3</xdr:col>
      <xdr:colOff>1027569</xdr:colOff>
      <xdr:row>6</xdr:row>
      <xdr:rowOff>85724</xdr:rowOff>
    </xdr:to>
    <xdr:pic>
      <xdr:nvPicPr>
        <xdr:cNvPr id="253" name="Bilde 1">
          <a:extLst>
            <a:ext uri="{FF2B5EF4-FFF2-40B4-BE49-F238E27FC236}">
              <a16:creationId xmlns:a16="http://schemas.microsoft.com/office/drawing/2014/main" id="{DCD10DFC-BAE4-4B7B-AC8A-F6BE11534860}"/>
            </a:ext>
          </a:extLst>
        </xdr:cNvPr>
        <xdr:cNvPicPr>
          <a:picLocks noChangeAspect="1"/>
        </xdr:cNvPicPr>
      </xdr:nvPicPr>
      <xdr:blipFill rotWithShape="1">
        <a:blip xmlns:r="http://schemas.openxmlformats.org/officeDocument/2006/relationships" r:embed="rId1"/>
        <a:srcRect t="1" b="13196"/>
        <a:stretch/>
      </xdr:blipFill>
      <xdr:spPr>
        <a:xfrm>
          <a:off x="390525" y="709406"/>
          <a:ext cx="2408694" cy="681243"/>
        </a:xfrm>
        <a:prstGeom prst="rect">
          <a:avLst/>
        </a:prstGeom>
      </xdr:spPr>
    </xdr:pic>
    <xdr:clientData/>
  </xdr:twoCellAnchor>
  <xdr:twoCellAnchor>
    <xdr:from>
      <xdr:col>7</xdr:col>
      <xdr:colOff>0</xdr:colOff>
      <xdr:row>7</xdr:row>
      <xdr:rowOff>1</xdr:rowOff>
    </xdr:from>
    <xdr:to>
      <xdr:col>14</xdr:col>
      <xdr:colOff>104775</xdr:colOff>
      <xdr:row>25</xdr:row>
      <xdr:rowOff>133350</xdr:rowOff>
    </xdr:to>
    <xdr:sp macro="" textlink="">
      <xdr:nvSpPr>
        <xdr:cNvPr id="2" name="TekstSylinder 4">
          <a:extLst>
            <a:ext uri="{FF2B5EF4-FFF2-40B4-BE49-F238E27FC236}">
              <a16:creationId xmlns:a16="http://schemas.microsoft.com/office/drawing/2014/main" id="{342013F4-BC2E-45D4-BEBB-D1D340ED139D}"/>
            </a:ext>
          </a:extLst>
        </xdr:cNvPr>
        <xdr:cNvSpPr txBox="1"/>
      </xdr:nvSpPr>
      <xdr:spPr>
        <a:xfrm>
          <a:off x="4486275" y="1495426"/>
          <a:ext cx="5172075" cy="3543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Ståa</a:t>
          </a:r>
          <a:r>
            <a:rPr lang="nb-NO" sz="1100" b="1" baseline="0"/>
            <a:t> i norske kommuner - En kartlegging av kommunenes oppfyllelse av lovpålagte oppgaver</a:t>
          </a:r>
        </a:p>
        <a:p>
          <a:r>
            <a:rPr lang="nb-NO" sz="1100" b="0"/>
            <a:t>På oppdrag for Kommunal og distriksdepartementet gjennomførte Menon Economics</a:t>
          </a:r>
          <a:r>
            <a:rPr lang="nb-NO" sz="1100" b="0" baseline="0"/>
            <a:t> 2021-2022 den første kartleggingen av sitt slag av graden av oppfyllelse av lovpålagte krav i kommunene. Bakgrunnen var at g</a:t>
          </a:r>
          <a:r>
            <a:rPr lang="nb-NO" sz="1100" b="0" i="0">
              <a:solidFill>
                <a:schemeClr val="dk1"/>
              </a:solidFill>
              <a:effectLst/>
              <a:latin typeface="+mn-lt"/>
              <a:ea typeface="+mn-ea"/>
              <a:cs typeface="+mn-cs"/>
            </a:rPr>
            <a:t>eneralistkommuneutvalget hadde behov for å forstå omfanget av kommuner som ikke løser sine lovpålagte oppgaver, hva som kjennetegnet kommunene som i mindre grad gjorde det og hva som var de underliggende årsakene til dette. Arbeidet</a:t>
          </a:r>
          <a:r>
            <a:rPr lang="nb-NO" sz="1100" b="0" i="0" baseline="0">
              <a:solidFill>
                <a:schemeClr val="dk1"/>
              </a:solidFill>
              <a:effectLst/>
              <a:latin typeface="+mn-lt"/>
              <a:ea typeface="+mn-ea"/>
              <a:cs typeface="+mn-cs"/>
            </a:rPr>
            <a:t> er dokumentert i Menon-publikasjon nr. 46/2022, se lenke under. Alle oppgitte resultater er for 2020. </a:t>
          </a:r>
        </a:p>
        <a:p>
          <a:endParaRPr lang="nb-NO" sz="1100" b="0" i="0" baseline="0">
            <a:solidFill>
              <a:schemeClr val="dk1"/>
            </a:solidFill>
            <a:effectLst/>
            <a:latin typeface="+mn-lt"/>
            <a:ea typeface="+mn-ea"/>
            <a:cs typeface="+mn-cs"/>
          </a:endParaRPr>
        </a:p>
        <a:p>
          <a:r>
            <a:rPr lang="nb-NO" sz="1100" b="0" i="0" baseline="0">
              <a:solidFill>
                <a:schemeClr val="dk1"/>
              </a:solidFill>
              <a:effectLst/>
              <a:latin typeface="+mn-lt"/>
              <a:ea typeface="+mn-ea"/>
              <a:cs typeface="+mn-cs"/>
            </a:rPr>
            <a:t>Resultatene fra "Ståa i norske kommuner" ble flittig sitert i NOU 9:2023 "Generalistkommunesystemet - Likt ansvar - ulike forutsetninger". Her ble også resultatene for Menons beregnede totalindeks for grad av lovoppfyllelse for alle kommuner inkludert som vedlegg. Grunnet stor interesse for resultatene og tallene bak totalindeksen har Menon utarbeidet denne excelmodellen som tilgjengeliggjør alle enkeltindikatorer, delresultater og hovedresultater fra kartleggingen. </a:t>
          </a:r>
        </a:p>
        <a:p>
          <a:endParaRPr lang="nb-NO" sz="1100" b="0" i="0" baseline="0">
            <a:solidFill>
              <a:schemeClr val="dk1"/>
            </a:solidFill>
            <a:effectLst/>
            <a:latin typeface="+mn-lt"/>
            <a:ea typeface="+mn-ea"/>
            <a:cs typeface="+mn-cs"/>
          </a:endParaRPr>
        </a:p>
        <a:p>
          <a:r>
            <a:rPr lang="nb-NO" sz="1100" b="0" i="0" baseline="0">
              <a:solidFill>
                <a:schemeClr val="dk1"/>
              </a:solidFill>
              <a:effectLst/>
              <a:latin typeface="+mn-lt"/>
              <a:ea typeface="+mn-ea"/>
              <a:cs typeface="+mn-cs"/>
            </a:rPr>
            <a:t>Modellen lar brukeren velge opptil fire kommuner hen vil se resultater for. Se brukerveiledningen til venstre.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685800</xdr:colOff>
      <xdr:row>1</xdr:row>
      <xdr:rowOff>12699</xdr:rowOff>
    </xdr:from>
    <xdr:to>
      <xdr:col>17</xdr:col>
      <xdr:colOff>171450</xdr:colOff>
      <xdr:row>17</xdr:row>
      <xdr:rowOff>38099</xdr:rowOff>
    </xdr:to>
    <xdr:sp macro="" textlink="">
      <xdr:nvSpPr>
        <xdr:cNvPr id="2" name="TekstSylinder 1">
          <a:extLst>
            <a:ext uri="{FF2B5EF4-FFF2-40B4-BE49-F238E27FC236}">
              <a16:creationId xmlns:a16="http://schemas.microsoft.com/office/drawing/2014/main" id="{FCA88CB7-50A2-6848-7947-10E8D5E70594}"/>
            </a:ext>
          </a:extLst>
        </xdr:cNvPr>
        <xdr:cNvSpPr txBox="1"/>
      </xdr:nvSpPr>
      <xdr:spPr>
        <a:xfrm>
          <a:off x="10725150" y="393699"/>
          <a:ext cx="5276850" cy="289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solidFill>
                <a:schemeClr val="dk1"/>
              </a:solidFill>
              <a:effectLst/>
              <a:latin typeface="+mn-lt"/>
              <a:ea typeface="+mn-ea"/>
              <a:cs typeface="+mn-cs"/>
            </a:rPr>
            <a:t>Vekting av krav innen byggesak og -tilsyn.</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Innenfor byggtilsyn har vi identifisert 3 variabler som indikerer oppfyllelse av Plan- og bygningsloven. Den ene av dem er et tilsynskrav, mens de andre to er begge saksbehandlingskrav. Dermed har tilsynskravet, hvorvidt kommunen fører tilsyn i slikt omfang at den kan avdekke regelbrudd, fått ½-vekt, mens hvert saksbehandlingskrav, hvorvidt søknad om igangsettelse eller ferdigstillelse behandles av kommunen innen den gitte tidsfristen, har fått ¼-vekt. </a:t>
          </a:r>
        </a:p>
        <a:p>
          <a:endParaRPr lang="nb-NO" sz="1100">
            <a:solidFill>
              <a:schemeClr val="dk1"/>
            </a:solidFill>
            <a:effectLst/>
            <a:latin typeface="+mn-lt"/>
            <a:ea typeface="+mn-ea"/>
            <a:cs typeface="+mn-cs"/>
          </a:endParaRPr>
        </a:p>
        <a:p>
          <a:r>
            <a:rPr lang="nb-NO" sz="1100" b="1" i="1">
              <a:solidFill>
                <a:schemeClr val="dk1"/>
              </a:solidFill>
              <a:effectLst/>
              <a:latin typeface="+mn-lt"/>
              <a:ea typeface="+mn-ea"/>
              <a:cs typeface="+mn-cs"/>
            </a:rPr>
            <a:t>Om manglende data:</a:t>
          </a:r>
          <a:endParaRPr lang="nb-NO">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3175</xdr:colOff>
      <xdr:row>1</xdr:row>
      <xdr:rowOff>25400</xdr:rowOff>
    </xdr:from>
    <xdr:to>
      <xdr:col>17</xdr:col>
      <xdr:colOff>76200</xdr:colOff>
      <xdr:row>16</xdr:row>
      <xdr:rowOff>28575</xdr:rowOff>
    </xdr:to>
    <xdr:sp macro="" textlink="">
      <xdr:nvSpPr>
        <xdr:cNvPr id="2" name="TekstSylinder 1">
          <a:extLst>
            <a:ext uri="{FF2B5EF4-FFF2-40B4-BE49-F238E27FC236}">
              <a16:creationId xmlns:a16="http://schemas.microsoft.com/office/drawing/2014/main" id="{74591AAE-BBF6-F1EC-B77E-571C34969BCA}"/>
            </a:ext>
          </a:extLst>
        </xdr:cNvPr>
        <xdr:cNvSpPr txBox="1"/>
      </xdr:nvSpPr>
      <xdr:spPr>
        <a:xfrm>
          <a:off x="11566525" y="406400"/>
          <a:ext cx="5140325" cy="267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Vekting av krav</a:t>
          </a:r>
          <a:r>
            <a:rPr lang="nb-NO" sz="1100" b="1" baseline="0"/>
            <a:t> innen arkiv.</a:t>
          </a:r>
        </a:p>
        <a:p>
          <a:r>
            <a:rPr lang="nb-NO" sz="1100">
              <a:solidFill>
                <a:schemeClr val="dk1"/>
              </a:solidFill>
              <a:effectLst/>
              <a:latin typeface="+mn-lt"/>
              <a:ea typeface="+mn-ea"/>
              <a:cs typeface="+mn-cs"/>
            </a:rPr>
            <a:t>Innenfor arkiv har vi identifisert 4 variabler som indikerer oppfyllelse av Arkivloven. Den ene av disse, i hvilken grad kommunen noensinne har tatt uttrekk fra sine elektroniske systemer, antar å være en mer treffende indikator enn de øvrige tre indikatorene. Vi har derfor gitt den mest treffende variabelen ½-vekt og de tre øvrige variablene 1/6-vekt. De fire summerer seg da til 1.</a:t>
          </a:r>
          <a:r>
            <a:rPr lang="nb-NO">
              <a:effectLst/>
            </a:rPr>
            <a:t> </a:t>
          </a:r>
        </a:p>
        <a:p>
          <a:endParaRPr lang="nb-NO" sz="1100">
            <a:effectLst/>
          </a:endParaRPr>
        </a:p>
        <a:p>
          <a:endParaRPr lang="nb-NO" sz="1100">
            <a:effectLst/>
          </a:endParaRPr>
        </a:p>
        <a:p>
          <a:r>
            <a:rPr lang="nb-NO" sz="1100" b="1" i="1">
              <a:solidFill>
                <a:schemeClr val="dk1"/>
              </a:solidFill>
              <a:effectLst/>
              <a:latin typeface="+mn-lt"/>
              <a:ea typeface="+mn-ea"/>
              <a:cs typeface="+mn-cs"/>
            </a:rPr>
            <a:t>Om manglende data:</a:t>
          </a:r>
          <a:endParaRPr lang="nb-NO">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152399</xdr:colOff>
      <xdr:row>1</xdr:row>
      <xdr:rowOff>12699</xdr:rowOff>
    </xdr:from>
    <xdr:to>
      <xdr:col>17</xdr:col>
      <xdr:colOff>352424</xdr:colOff>
      <xdr:row>18</xdr:row>
      <xdr:rowOff>104774</xdr:rowOff>
    </xdr:to>
    <xdr:sp macro="" textlink="">
      <xdr:nvSpPr>
        <xdr:cNvPr id="2" name="TekstSylinder 1">
          <a:extLst>
            <a:ext uri="{FF2B5EF4-FFF2-40B4-BE49-F238E27FC236}">
              <a16:creationId xmlns:a16="http://schemas.microsoft.com/office/drawing/2014/main" id="{4F4AFB22-17BE-17E6-9744-DB45C678CB8A}"/>
            </a:ext>
          </a:extLst>
        </xdr:cNvPr>
        <xdr:cNvSpPr txBox="1"/>
      </xdr:nvSpPr>
      <xdr:spPr>
        <a:xfrm>
          <a:off x="11944349" y="393699"/>
          <a:ext cx="5267325" cy="325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Vekting av krav innen kommuneplan - samfunnsdel.</a:t>
          </a:r>
        </a:p>
        <a:p>
          <a:endParaRPr lang="nb-NO" sz="1100"/>
        </a:p>
        <a:p>
          <a:r>
            <a:rPr lang="nb-NO" sz="1100">
              <a:solidFill>
                <a:schemeClr val="dk1"/>
              </a:solidFill>
              <a:effectLst/>
              <a:latin typeface="+mn-lt"/>
              <a:ea typeface="+mn-ea"/>
              <a:cs typeface="+mn-cs"/>
            </a:rPr>
            <a:t>Innenfor kommuneplan - samfunnsdel har vi identifisert 10 variabler som indikerer lovoppfyllelse av Plan- og bygningsloven, og hvorvidt kommunen følger anbefalinger rundt planretningslinjer og nasjonale forventninger til kommunal planlegging. Grovt sett kan vi dele dem inn i 3 ulike kategorier. Den ene av dem, som indikerer hvorvidt kommunestyret har utarbeidet en kommunal planstrategi, har fått 1/3-vekt. Den andre, som indikerer hvorvidt økonomiplanen utgjør eller inngår i kommuneplanens handlingsdel, har fått 1/3-vekt. De resterende 8 variablene indikerer hvorvidt naturmangfold, friluftsliv, kulturminner og kulturmiljøer, landskap, universell utforming, klimatilpasning og folkehelse inngår i overordnede planer og har fått 1/24-vekt hver. </a:t>
          </a:r>
        </a:p>
        <a:p>
          <a:endParaRPr lang="nb-NO" sz="1100">
            <a:solidFill>
              <a:schemeClr val="dk1"/>
            </a:solidFill>
            <a:effectLst/>
            <a:latin typeface="+mn-lt"/>
            <a:ea typeface="+mn-ea"/>
            <a:cs typeface="+mn-cs"/>
          </a:endParaRPr>
        </a:p>
        <a:p>
          <a:r>
            <a:rPr lang="nb-NO" sz="1100" b="1" i="1">
              <a:solidFill>
                <a:schemeClr val="dk1"/>
              </a:solidFill>
              <a:effectLst/>
              <a:latin typeface="+mn-lt"/>
              <a:ea typeface="+mn-ea"/>
              <a:cs typeface="+mn-cs"/>
            </a:rPr>
            <a:t>Om manglende data:</a:t>
          </a:r>
          <a:endParaRPr lang="nb-NO">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584199</xdr:colOff>
      <xdr:row>1</xdr:row>
      <xdr:rowOff>25400</xdr:rowOff>
    </xdr:from>
    <xdr:to>
      <xdr:col>15</xdr:col>
      <xdr:colOff>238124</xdr:colOff>
      <xdr:row>16</xdr:row>
      <xdr:rowOff>9525</xdr:rowOff>
    </xdr:to>
    <xdr:sp macro="" textlink="">
      <xdr:nvSpPr>
        <xdr:cNvPr id="2" name="TekstSylinder 1">
          <a:extLst>
            <a:ext uri="{FF2B5EF4-FFF2-40B4-BE49-F238E27FC236}">
              <a16:creationId xmlns:a16="http://schemas.microsoft.com/office/drawing/2014/main" id="{B854D210-961B-CC24-C6D1-77BD175368CE}"/>
            </a:ext>
          </a:extLst>
        </xdr:cNvPr>
        <xdr:cNvSpPr txBox="1"/>
      </xdr:nvSpPr>
      <xdr:spPr>
        <a:xfrm>
          <a:off x="9680574" y="406400"/>
          <a:ext cx="3997325" cy="2660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Vekting</a:t>
          </a:r>
          <a:r>
            <a:rPr lang="nb-NO" sz="1100" b="1" baseline="0"/>
            <a:t> av krav innen ROS</a:t>
          </a:r>
          <a:r>
            <a:rPr lang="nb-NO" sz="1100" b="1"/>
            <a:t> </a:t>
          </a:r>
        </a:p>
        <a:p>
          <a:endParaRPr lang="nb-NO" sz="1100" b="1"/>
        </a:p>
        <a:p>
          <a:r>
            <a:rPr lang="nb-NO" sz="1100"/>
            <a:t>Vi har identifisert 4</a:t>
          </a:r>
          <a:r>
            <a:rPr lang="nb-NO" sz="1100" baseline="0"/>
            <a:t> </a:t>
          </a:r>
          <a:r>
            <a:rPr lang="nb-NO" sz="1100"/>
            <a:t>variabeler som identifiserer lovkrav innen ROS. Disse er vektet likt i beregningen av indeksen for hvorvidt kommunen tilfredstiller lovkrav innen sektoren.</a:t>
          </a:r>
        </a:p>
        <a:p>
          <a:endParaRPr lang="nb-NO" sz="1100"/>
        </a:p>
        <a:p>
          <a:endParaRPr lang="nb-NO" sz="1100"/>
        </a:p>
        <a:p>
          <a:r>
            <a:rPr lang="nb-NO" sz="1100" b="1" i="1">
              <a:solidFill>
                <a:schemeClr val="dk1"/>
              </a:solidFill>
              <a:effectLst/>
              <a:latin typeface="+mn-lt"/>
              <a:ea typeface="+mn-ea"/>
              <a:cs typeface="+mn-cs"/>
            </a:rPr>
            <a:t>Om manglende data:</a:t>
          </a:r>
          <a:endParaRPr lang="nb-NO">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a:p>
          <a:endParaRPr lang="nb-N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1</xdr:row>
      <xdr:rowOff>0</xdr:rowOff>
    </xdr:from>
    <xdr:to>
      <xdr:col>13</xdr:col>
      <xdr:colOff>180975</xdr:colOff>
      <xdr:row>22</xdr:row>
      <xdr:rowOff>28575</xdr:rowOff>
    </xdr:to>
    <xdr:sp macro="" textlink="">
      <xdr:nvSpPr>
        <xdr:cNvPr id="896" name="TekstSylinder 1">
          <a:extLst>
            <a:ext uri="{FF2B5EF4-FFF2-40B4-BE49-F238E27FC236}">
              <a16:creationId xmlns:a16="http://schemas.microsoft.com/office/drawing/2014/main" id="{821AEDBB-FA62-7952-833E-6D290FB1E565}"/>
            </a:ext>
          </a:extLst>
        </xdr:cNvPr>
        <xdr:cNvSpPr txBox="1"/>
      </xdr:nvSpPr>
      <xdr:spPr>
        <a:xfrm>
          <a:off x="8858250" y="390525"/>
          <a:ext cx="3429000" cy="3848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baseline="0"/>
            <a:t>Total- og delindekser for lovoppfyllelse i kommunene</a:t>
          </a:r>
        </a:p>
        <a:p>
          <a:r>
            <a:rPr lang="nb-NO" sz="1100" b="0"/>
            <a:t>Totalindikatoren gir et</a:t>
          </a:r>
          <a:r>
            <a:rPr lang="nb-NO" sz="1100" b="0" baseline="0"/>
            <a:t> samlet mål på graden av lovoppfyllelse innen kommunale lovkrav. Denne samlede indikatoren er beregnet som gjennomsnittet av delindekser for grad av lovoppfyllelse innen hver av ti sektorer. Resultater gjelder for 2020.</a:t>
          </a:r>
        </a:p>
        <a:p>
          <a:endParaRPr lang="nb-NO" sz="1100" b="0" baseline="0"/>
        </a:p>
        <a:p>
          <a:r>
            <a:rPr lang="nb-NO" sz="1100" b="0" i="1" baseline="0"/>
            <a:t>Om manglende indeksverdier:</a:t>
          </a:r>
        </a:p>
        <a:p>
          <a:r>
            <a:rPr lang="nb-NO" sz="1100" b="0" baseline="0"/>
            <a:t>Dersom en kommune mangler tilstrekkelig data til at en eller flere av sektorindeksene ikke kan beregnes, er datagrunnlaget forutsatt å være for tynt til å oppgi score for totalindeks. </a:t>
          </a:r>
        </a:p>
        <a:p>
          <a:endParaRPr lang="nb-NO" sz="1100" b="0" baseline="0"/>
        </a:p>
        <a:p>
          <a:r>
            <a:rPr lang="nb-NO" sz="1100" b="0" baseline="0"/>
            <a:t>Sektorindeksene er beregnet på bakgrunn av en rekke indikatorer som er vektet sammen til én indeks. For at en sektorindeks skal regnes som å ikke ha tilstrekkelig data for å kunne beregnes, må det finnes data på under halvparten av det vektede indikatorgrunnlaget for indeksen. Se arkfanene for hver av sektorene for enkeltindikatorer og datadekning innen de respektive sektorene. </a:t>
          </a:r>
          <a:endParaRPr lang="nb-NO"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25399</xdr:colOff>
      <xdr:row>1</xdr:row>
      <xdr:rowOff>12698</xdr:rowOff>
    </xdr:from>
    <xdr:to>
      <xdr:col>15</xdr:col>
      <xdr:colOff>47624</xdr:colOff>
      <xdr:row>30</xdr:row>
      <xdr:rowOff>142875</xdr:rowOff>
    </xdr:to>
    <xdr:sp macro="" textlink="">
      <xdr:nvSpPr>
        <xdr:cNvPr id="2" name="TekstSylinder 1">
          <a:hlinkClick xmlns:r="http://schemas.openxmlformats.org/officeDocument/2006/relationships" r:id="rId1"/>
          <a:extLst>
            <a:ext uri="{FF2B5EF4-FFF2-40B4-BE49-F238E27FC236}">
              <a16:creationId xmlns:a16="http://schemas.microsoft.com/office/drawing/2014/main" id="{A1141B97-96CC-B19E-0660-22F95C9E97A0}"/>
            </a:ext>
          </a:extLst>
        </xdr:cNvPr>
        <xdr:cNvSpPr txBox="1"/>
      </xdr:nvSpPr>
      <xdr:spPr>
        <a:xfrm>
          <a:off x="10845799" y="393698"/>
          <a:ext cx="4365625" cy="56642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Predikert</a:t>
          </a:r>
          <a:r>
            <a:rPr lang="nb-NO" sz="1100" b="1" baseline="0"/>
            <a:t> totalindeks og kjennetegn ved kommunene</a:t>
          </a:r>
          <a:endParaRPr lang="nb-NO" sz="1100" b="1"/>
        </a:p>
        <a:p>
          <a:r>
            <a:rPr lang="nb-NO" sz="1100"/>
            <a:t>Menon rapportnr 46/2022: "Ståa i Norske kommuner - en kartlegging av kommunenes oppfyllelse av lovpålagte oppgaver</a:t>
          </a:r>
          <a:r>
            <a:rPr lang="nb-NO" sz="1100" baseline="0"/>
            <a:t>" gjennomførte vi en rekke økonometriske analyser. De viktigste resultatene fra disse var:</a:t>
          </a:r>
        </a:p>
        <a:p>
          <a:endParaRPr lang="nb-NO" sz="1100" baseline="0"/>
        </a:p>
        <a:p>
          <a:pPr lvl="0"/>
          <a:r>
            <a:rPr lang="nb-NO" sz="1100" i="1">
              <a:solidFill>
                <a:schemeClr val="dk1"/>
              </a:solidFill>
              <a:effectLst/>
              <a:latin typeface="+mn-lt"/>
              <a:ea typeface="+mn-ea"/>
              <a:cs typeface="+mn-cs"/>
            </a:rPr>
            <a:t>1.</a:t>
          </a:r>
          <a:r>
            <a:rPr lang="nb-NO" sz="1100" i="1" baseline="0">
              <a:solidFill>
                <a:schemeClr val="dk1"/>
              </a:solidFill>
              <a:effectLst/>
              <a:latin typeface="+mn-lt"/>
              <a:ea typeface="+mn-ea"/>
              <a:cs typeface="+mn-cs"/>
            </a:rPr>
            <a:t> </a:t>
          </a:r>
          <a:r>
            <a:rPr lang="nb-NO" sz="1100" i="1">
              <a:solidFill>
                <a:schemeClr val="dk1"/>
              </a:solidFill>
              <a:effectLst/>
              <a:latin typeface="+mn-lt"/>
              <a:ea typeface="+mn-ea"/>
              <a:cs typeface="+mn-cs"/>
            </a:rPr>
            <a:t>Jo mer perifere kommuner, desto lavere grad av lovoppfyllelse.</a:t>
          </a:r>
          <a:endParaRPr lang="nb-NO" sz="1100">
            <a:solidFill>
              <a:schemeClr val="dk1"/>
            </a:solidFill>
            <a:effectLst/>
            <a:latin typeface="+mn-lt"/>
            <a:ea typeface="+mn-ea"/>
            <a:cs typeface="+mn-cs"/>
          </a:endParaRPr>
        </a:p>
        <a:p>
          <a:pPr lvl="0"/>
          <a:r>
            <a:rPr lang="nb-NO" sz="1100" i="1">
              <a:solidFill>
                <a:schemeClr val="dk1"/>
              </a:solidFill>
              <a:effectLst/>
              <a:latin typeface="+mn-lt"/>
              <a:ea typeface="+mn-ea"/>
              <a:cs typeface="+mn-cs"/>
            </a:rPr>
            <a:t>2. Jo mindre kommuner, desto lavere grad av lovoppfyllelse.</a:t>
          </a:r>
          <a:endParaRPr lang="nb-NO" sz="1100">
            <a:solidFill>
              <a:schemeClr val="dk1"/>
            </a:solidFill>
            <a:effectLst/>
            <a:latin typeface="+mn-lt"/>
            <a:ea typeface="+mn-ea"/>
            <a:cs typeface="+mn-cs"/>
          </a:endParaRPr>
        </a:p>
        <a:p>
          <a:pPr lvl="0"/>
          <a:r>
            <a:rPr lang="nb-NO" sz="1100" i="1">
              <a:solidFill>
                <a:schemeClr val="dk1"/>
              </a:solidFill>
              <a:effectLst/>
              <a:latin typeface="+mn-lt"/>
              <a:ea typeface="+mn-ea"/>
              <a:cs typeface="+mn-cs"/>
            </a:rPr>
            <a:t>3. God økonomi kan til en viss grad kompensere – men ikke fullt ut – for de to effektene av sentralitet og størrelse.</a:t>
          </a:r>
          <a:endParaRPr lang="nb-NO" sz="1100">
            <a:solidFill>
              <a:schemeClr val="dk1"/>
            </a:solidFill>
            <a:effectLst/>
            <a:latin typeface="+mn-lt"/>
            <a:ea typeface="+mn-ea"/>
            <a:cs typeface="+mn-cs"/>
          </a:endParaRPr>
        </a:p>
        <a:p>
          <a:endParaRPr lang="nb-NO" sz="1100"/>
        </a:p>
        <a:p>
          <a:r>
            <a:rPr lang="nb-NO" sz="1100"/>
            <a:t>Basert</a:t>
          </a:r>
          <a:r>
            <a:rPr lang="nb-NO" sz="1100" baseline="0"/>
            <a:t> på den økonometriske modellen predikerte vi grad av lovoppfyllelse for kommunene, basert på de generelle statistiske sammenhengene mellom kjennetegn ved kommunene og deres totalindeks for lovoppfyllelse. Prediksjonen og de benyttede kjennetegnene presenteres i denne fanen. </a:t>
          </a:r>
          <a:br>
            <a:rPr lang="nb-NO" sz="1100" baseline="0"/>
          </a:br>
          <a:br>
            <a:rPr lang="nb-NO" sz="1100" baseline="0"/>
          </a:br>
          <a:r>
            <a:rPr lang="nb-NO" sz="1100" baseline="0"/>
            <a:t>Modellen treffer forholdsvis godt, men greier ikke forklare de aller laveste og høyeste gradene av lovoppfyllelse. Spesielt høy eller lav lovoppfyllelse kan i mindre grad forklares av overordnede kjennetegn ved kommunene. De predikerte indeksene har derfor lavere spredning enn de faktiske indeksene. </a:t>
          </a:r>
        </a:p>
        <a:p>
          <a:endParaRPr lang="nb-NO" sz="1100" baseline="0"/>
        </a:p>
        <a:p>
          <a:r>
            <a:rPr lang="nb-NO" sz="1100" b="1" i="1"/>
            <a:t>Om manglende data:</a:t>
          </a:r>
        </a:p>
        <a:p>
          <a:r>
            <a:rPr lang="nb-NO" sz="1100" i="0"/>
            <a:t>Prediksjonsmodellen</a:t>
          </a:r>
          <a:r>
            <a:rPr lang="nb-NO" sz="1100" i="0" baseline="0"/>
            <a:t> brukes til å predikere totalindeks for alle kommuner som har data på benyttede kjennetegn, også dersom de mangler tilstrekkelige data til å beregne faktisk totalindeks. Siden det i mindre grad finnes hull i datamaterialet som kjennetegner kommunene enn dataene som ligger til grunn for totalindeksen har derfor en rekke kommuner en predikert totalindeks, men ingen faktisk totalindeks. </a:t>
          </a:r>
        </a:p>
        <a:p>
          <a:endParaRPr lang="nb-NO" sz="1100" i="0" baseline="0"/>
        </a:p>
        <a:p>
          <a:r>
            <a:rPr lang="nb-NO" sz="1100" i="0" baseline="0"/>
            <a:t>For seks kommuner mangler data på kjennetegnene ved kommunene. Predikert indeks kan ikke beregnes for disse kommunene.</a:t>
          </a:r>
          <a:endParaRPr lang="nb-NO" sz="1100" i="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635000</xdr:colOff>
      <xdr:row>1</xdr:row>
      <xdr:rowOff>12698</xdr:rowOff>
    </xdr:from>
    <xdr:to>
      <xdr:col>16</xdr:col>
      <xdr:colOff>495300</xdr:colOff>
      <xdr:row>32</xdr:row>
      <xdr:rowOff>66675</xdr:rowOff>
    </xdr:to>
    <xdr:sp macro="" textlink="">
      <xdr:nvSpPr>
        <xdr:cNvPr id="2" name="TekstSylinder 1">
          <a:extLst>
            <a:ext uri="{FF2B5EF4-FFF2-40B4-BE49-F238E27FC236}">
              <a16:creationId xmlns:a16="http://schemas.microsoft.com/office/drawing/2014/main" id="{D28459B3-74B7-39DA-A949-18F120954D1B}"/>
            </a:ext>
          </a:extLst>
        </xdr:cNvPr>
        <xdr:cNvSpPr txBox="1"/>
      </xdr:nvSpPr>
      <xdr:spPr>
        <a:xfrm>
          <a:off x="11522075" y="393698"/>
          <a:ext cx="4927600" cy="60642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solidFill>
                <a:schemeClr val="dk1"/>
              </a:solidFill>
              <a:effectLst/>
              <a:latin typeface="+mn-lt"/>
              <a:ea typeface="+mn-ea"/>
              <a:cs typeface="+mn-cs"/>
            </a:rPr>
            <a:t>Vekting av variablene innad i helse og omsorg</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Innenfor helse og omsorg har vi identifisert 13 variabler som indikerer oppfyllelse av lovkrav innen Helse- og omsorgstjenesteloven og Pasient- og brukerrettighetsloven.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Grovt sett kan de ulike variablene deles inn i to hovedkategorier, kompetanse- og tjenestekrav. Vi har inkludert fem kompetansekrav og åtte tjenestekrav. På bakgrunn av at de ulike kompetansekravene er festet i samme paragraf (§3-2 i helse- og omsorgstjenesteloven) har vi vurdert at de fem ulike kompetansekravene skal sess som ett viktig felt. </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Tjenestekravene deles i to hvor vi skiller mellom tjenester til eldre og andre. Hvert av tjenestekravene ansees som ett lovkrav hver, med unntak for de tjenestekravene som har to variabler for samme tjenestekrav, men med ulike boforhold, herunder ved institusjon eller i hjemmet. Dette gjelder både lovkravet om individuell plan og kartlegging av ernæringsstatus. Helsesykepleier, jordmor, sykepleier, fysioterapeut og ergoterapeut får dermed 1/15-vekt hver. Tilbud om helsestasjon til barn og ungdom 0-20 år, tilbud om øyeblikkelig hjelp døgntilbud innen somatikk og psykisk helse og rus, ledige plasser på fastlegelisten og tilbud om dagaktivitetstilbud for personer med demens får dermed 1/15-vekt hver. Mottakere av habilitering og rehabilitering ved institusjon som har vedtak om individuell plan, mottakere av habilitering og rehabilitering i hjemmet som har vedtak om individuell plan, kartlegging av ernæringsstatus for beboere i institusjon og kartlegging av ernæringsstatus for personer innskrevet i hjemmesykepleien får dermed henholdsvis 1/30 og 1/6-vekt hver.</a:t>
          </a:r>
        </a:p>
        <a:p>
          <a:endParaRPr lang="nb-NO" sz="1100">
            <a:solidFill>
              <a:schemeClr val="dk1"/>
            </a:solidFill>
            <a:effectLst/>
            <a:latin typeface="+mn-lt"/>
            <a:ea typeface="+mn-ea"/>
            <a:cs typeface="+mn-cs"/>
          </a:endParaRPr>
        </a:p>
        <a:p>
          <a:r>
            <a:rPr lang="nb-NO" sz="1100" b="1" i="1">
              <a:solidFill>
                <a:schemeClr val="dk1"/>
              </a:solidFill>
              <a:effectLst/>
              <a:latin typeface="+mn-lt"/>
              <a:ea typeface="+mn-ea"/>
              <a:cs typeface="+mn-cs"/>
            </a:rPr>
            <a:t>Om manglende data:</a:t>
          </a:r>
        </a:p>
        <a:p>
          <a:r>
            <a:rPr lang="nb-NO" sz="1100" i="1"/>
            <a:t>Datadekninggrad </a:t>
          </a:r>
          <a:r>
            <a:rPr lang="nb-NO" sz="1100" i="0"/>
            <a:t>angir hvor stor andel av sektorindikatorens</a:t>
          </a:r>
          <a:r>
            <a:rPr lang="nb-NO" sz="1100" i="0" baseline="0"/>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sz="1100" i="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723899</xdr:colOff>
      <xdr:row>1</xdr:row>
      <xdr:rowOff>12700</xdr:rowOff>
    </xdr:from>
    <xdr:to>
      <xdr:col>16</xdr:col>
      <xdr:colOff>161924</xdr:colOff>
      <xdr:row>21</xdr:row>
      <xdr:rowOff>171450</xdr:rowOff>
    </xdr:to>
    <xdr:sp macro="" textlink="">
      <xdr:nvSpPr>
        <xdr:cNvPr id="2" name="TekstSylinder 1">
          <a:extLst>
            <a:ext uri="{FF2B5EF4-FFF2-40B4-BE49-F238E27FC236}">
              <a16:creationId xmlns:a16="http://schemas.microsoft.com/office/drawing/2014/main" id="{D4B40EE3-3594-CE47-CC69-45917A22ABFC}"/>
            </a:ext>
          </a:extLst>
        </xdr:cNvPr>
        <xdr:cNvSpPr txBox="1"/>
      </xdr:nvSpPr>
      <xdr:spPr>
        <a:xfrm>
          <a:off x="10877549" y="393700"/>
          <a:ext cx="4505325" cy="3787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Vekting av variablene innen barnehage</a:t>
          </a:r>
          <a:r>
            <a:rPr lang="nb-NO" sz="1100" b="1" baseline="0">
              <a:solidFill>
                <a:schemeClr val="dk1"/>
              </a:solidFill>
              <a:effectLst/>
              <a:latin typeface="+mn-lt"/>
              <a:ea typeface="+mn-ea"/>
              <a:cs typeface="+mn-cs"/>
            </a:rPr>
            <a:t> og grunnskole</a:t>
          </a:r>
        </a:p>
        <a:p>
          <a:pPr marL="0" marR="0" lvl="0" indent="0" defTabSz="914400" eaLnBrk="1" fontAlgn="auto" latinLnBrk="0" hangingPunct="1">
            <a:lnSpc>
              <a:spcPct val="100000"/>
            </a:lnSpc>
            <a:spcBef>
              <a:spcPts val="0"/>
            </a:spcBef>
            <a:spcAft>
              <a:spcPts val="0"/>
            </a:spcAft>
            <a:buClrTx/>
            <a:buSzTx/>
            <a:buFontTx/>
            <a:buNone/>
            <a:tabLst/>
            <a:defRPr/>
          </a:pPr>
          <a:endParaRPr lang="nb-NO"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100">
              <a:solidFill>
                <a:schemeClr val="dk1"/>
              </a:solidFill>
              <a:effectLst/>
              <a:latin typeface="+mn-lt"/>
              <a:ea typeface="+mn-ea"/>
              <a:cs typeface="+mn-cs"/>
            </a:rPr>
            <a:t>Innenfor barnehage og grunnskole har vi identifisert 8 variabler som indikerer oppfyllelse av opplærings- og barnehageloven. Den ene av disse, representerer pedagognormen, fire av dem viser til kompetansekrav i grunnskolen, mens de resterende tre er bemanningskrav i grunnskolen. Vi vekter disse «tre» kravene likt. På denne måten får kravet om pedagognormen vekten 1/3. De fire kompetansekravene i grunnskolen, hvorvidt man tilfredsstiller krav til pedagogisk kompetanse og hvorvidt man tilfredsstiller krav om norsk, matematikk eller engelsk, får 1/12-vekt hver. De tre bemanningskravene i grunnskolen, hvorvidt man tilfredsstiller krav til lærertetthet for 1.-4.klasse, 5.-7.klasse og 8.-10.klasse, får 1/9-vekt hver. De 8 variablene summerer seg da til 1.</a:t>
          </a:r>
        </a:p>
        <a:p>
          <a:endParaRPr lang="nb-NO" sz="1100">
            <a:solidFill>
              <a:schemeClr val="dk1"/>
            </a:solidFill>
            <a:effectLst/>
            <a:latin typeface="+mn-lt"/>
            <a:ea typeface="+mn-ea"/>
            <a:cs typeface="+mn-cs"/>
          </a:endParaRPr>
        </a:p>
        <a:p>
          <a:r>
            <a:rPr lang="nb-NO" sz="1100" b="1" i="1">
              <a:solidFill>
                <a:schemeClr val="dk1"/>
              </a:solidFill>
              <a:effectLst/>
              <a:latin typeface="+mn-lt"/>
              <a:ea typeface="+mn-ea"/>
              <a:cs typeface="+mn-cs"/>
            </a:rPr>
            <a:t>Om manglende data:</a:t>
          </a:r>
          <a:endParaRPr lang="nb-NO" i="1">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406399</xdr:colOff>
      <xdr:row>1</xdr:row>
      <xdr:rowOff>0</xdr:rowOff>
    </xdr:from>
    <xdr:to>
      <xdr:col>15</xdr:col>
      <xdr:colOff>714374</xdr:colOff>
      <xdr:row>16</xdr:row>
      <xdr:rowOff>0</xdr:rowOff>
    </xdr:to>
    <xdr:sp macro="" textlink="">
      <xdr:nvSpPr>
        <xdr:cNvPr id="2" name="TekstSylinder 1">
          <a:extLst>
            <a:ext uri="{FF2B5EF4-FFF2-40B4-BE49-F238E27FC236}">
              <a16:creationId xmlns:a16="http://schemas.microsoft.com/office/drawing/2014/main" id="{C50FB3A8-7705-F9E7-552D-5C2DA3AF5891}"/>
            </a:ext>
          </a:extLst>
        </xdr:cNvPr>
        <xdr:cNvSpPr txBox="1"/>
      </xdr:nvSpPr>
      <xdr:spPr>
        <a:xfrm>
          <a:off x="11083924" y="381000"/>
          <a:ext cx="4651375" cy="280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Variabler bak indeksen </a:t>
          </a:r>
        </a:p>
        <a:p>
          <a:endParaRPr lang="nb-NO" sz="1100" b="1"/>
        </a:p>
        <a:p>
          <a:r>
            <a:rPr lang="nb-NO" sz="1100"/>
            <a:t>Vi har identifisert 4 variabeler som identifiserer lovkrav innen barnevern. Disse er vektet likt i beregningen av indeksen for hvorvidt kommunen tilfredstiller lovkrav innen sektoren. </a:t>
          </a:r>
        </a:p>
        <a:p>
          <a:endParaRPr lang="nb-NO" sz="1100"/>
        </a:p>
        <a:p>
          <a:endParaRPr lang="nb-NO" sz="1100"/>
        </a:p>
        <a:p>
          <a:endParaRPr lang="nb-NO" sz="1100"/>
        </a:p>
        <a:p>
          <a:endParaRPr lang="nb-NO" sz="1100"/>
        </a:p>
        <a:p>
          <a:r>
            <a:rPr lang="nb-NO" sz="1100" b="1" i="1">
              <a:solidFill>
                <a:schemeClr val="dk1"/>
              </a:solidFill>
              <a:effectLst/>
              <a:latin typeface="+mn-lt"/>
              <a:ea typeface="+mn-ea"/>
              <a:cs typeface="+mn-cs"/>
            </a:rPr>
            <a:t>Om manglende data:</a:t>
          </a:r>
          <a:endParaRPr lang="nb-NO" i="1">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63499</xdr:colOff>
      <xdr:row>1</xdr:row>
      <xdr:rowOff>25400</xdr:rowOff>
    </xdr:from>
    <xdr:to>
      <xdr:col>15</xdr:col>
      <xdr:colOff>409574</xdr:colOff>
      <xdr:row>14</xdr:row>
      <xdr:rowOff>38100</xdr:rowOff>
    </xdr:to>
    <xdr:sp macro="" textlink="">
      <xdr:nvSpPr>
        <xdr:cNvPr id="2" name="TekstSylinder 1">
          <a:extLst>
            <a:ext uri="{FF2B5EF4-FFF2-40B4-BE49-F238E27FC236}">
              <a16:creationId xmlns:a16="http://schemas.microsoft.com/office/drawing/2014/main" id="{F319F02B-D1CB-63A0-6A2E-D0FF03BCD33A}"/>
            </a:ext>
          </a:extLst>
        </xdr:cNvPr>
        <xdr:cNvSpPr txBox="1"/>
      </xdr:nvSpPr>
      <xdr:spPr>
        <a:xfrm>
          <a:off x="6950074" y="406400"/>
          <a:ext cx="3965575" cy="2441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Variabler bak indeksen </a:t>
          </a:r>
        </a:p>
        <a:p>
          <a:endParaRPr lang="nb-NO" sz="1100" b="1"/>
        </a:p>
        <a:p>
          <a:r>
            <a:rPr lang="nb-NO" sz="1100"/>
            <a:t>Vi har identifisert 2 variabler som identifiserer lovkrav innen rus og psykiatri. Disse er vektet likt i beregningen av indeksen for hvorvidt kommunen tilfredstiller lovkrav innen sektoren. </a:t>
          </a:r>
        </a:p>
        <a:p>
          <a:endParaRPr lang="nb-NO" sz="1100"/>
        </a:p>
        <a:p>
          <a:r>
            <a:rPr lang="nb-NO" sz="1100" b="1" i="1">
              <a:solidFill>
                <a:schemeClr val="dk1"/>
              </a:solidFill>
              <a:effectLst/>
              <a:latin typeface="+mn-lt"/>
              <a:ea typeface="+mn-ea"/>
              <a:cs typeface="+mn-cs"/>
            </a:rPr>
            <a:t>Om manglende data:</a:t>
          </a:r>
          <a:endParaRPr lang="nb-NO" i="1">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38100</xdr:colOff>
      <xdr:row>1</xdr:row>
      <xdr:rowOff>25400</xdr:rowOff>
    </xdr:from>
    <xdr:to>
      <xdr:col>16</xdr:col>
      <xdr:colOff>552450</xdr:colOff>
      <xdr:row>17</xdr:row>
      <xdr:rowOff>0</xdr:rowOff>
    </xdr:to>
    <xdr:sp macro="" textlink="">
      <xdr:nvSpPr>
        <xdr:cNvPr id="2" name="TekstSylinder 1">
          <a:extLst>
            <a:ext uri="{FF2B5EF4-FFF2-40B4-BE49-F238E27FC236}">
              <a16:creationId xmlns:a16="http://schemas.microsoft.com/office/drawing/2014/main" id="{CB3D67B3-53ED-4BC9-EBBD-977546F651DC}"/>
            </a:ext>
          </a:extLst>
        </xdr:cNvPr>
        <xdr:cNvSpPr txBox="1"/>
      </xdr:nvSpPr>
      <xdr:spPr>
        <a:xfrm>
          <a:off x="11391900" y="406400"/>
          <a:ext cx="4857750" cy="282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solidFill>
                <a:schemeClr val="dk1"/>
              </a:solidFill>
              <a:effectLst/>
              <a:latin typeface="+mn-lt"/>
              <a:ea typeface="+mn-ea"/>
              <a:cs typeface="+mn-cs"/>
            </a:rPr>
            <a:t>Vekting av krav innen brann og redning</a:t>
          </a:r>
        </a:p>
        <a:p>
          <a:endParaRPr lang="nb-NO" sz="1100">
            <a:solidFill>
              <a:schemeClr val="dk1"/>
            </a:solidFill>
            <a:effectLst/>
            <a:latin typeface="+mn-lt"/>
            <a:ea typeface="+mn-ea"/>
            <a:cs typeface="+mn-cs"/>
          </a:endParaRPr>
        </a:p>
        <a:p>
          <a:r>
            <a:rPr lang="nb-NO" sz="1100">
              <a:solidFill>
                <a:schemeClr val="dk1"/>
              </a:solidFill>
              <a:effectLst/>
              <a:latin typeface="+mn-lt"/>
              <a:ea typeface="+mn-ea"/>
              <a:cs typeface="+mn-cs"/>
            </a:rPr>
            <a:t>Innenfor brann og redning har vi identifisert 3 variabler som indikerer oppfyllelse av Forskrift om brannforebygging. Det ene kravet ser på hvorvidt kommunen oppfyller brann- og redningsvesenets krav til dimensjonering for beredskap, mens de andre to sier hvorvidt kommunen oppfyller krav om kartlegging av sannsynlighet for brann gjennom å ha årsverk til forebygging og beredskap. Det første kravet har fått ½-vekt, mens de andre to kravene har fått ¼-vekt hver.</a:t>
          </a:r>
        </a:p>
        <a:p>
          <a:endParaRPr lang="nb-NO" sz="1100">
            <a:solidFill>
              <a:schemeClr val="dk1"/>
            </a:solidFill>
            <a:effectLst/>
            <a:latin typeface="+mn-lt"/>
            <a:ea typeface="+mn-ea"/>
            <a:cs typeface="+mn-cs"/>
          </a:endParaRPr>
        </a:p>
        <a:p>
          <a:r>
            <a:rPr lang="nb-NO" sz="1100" b="1" i="1">
              <a:solidFill>
                <a:schemeClr val="dk1"/>
              </a:solidFill>
              <a:effectLst/>
              <a:latin typeface="+mn-lt"/>
              <a:ea typeface="+mn-ea"/>
              <a:cs typeface="+mn-cs"/>
            </a:rPr>
            <a:t>Om manglende data:</a:t>
          </a:r>
          <a:endParaRPr lang="nb-NO" i="1">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622300</xdr:colOff>
      <xdr:row>1</xdr:row>
      <xdr:rowOff>25400</xdr:rowOff>
    </xdr:from>
    <xdr:to>
      <xdr:col>15</xdr:col>
      <xdr:colOff>685800</xdr:colOff>
      <xdr:row>15</xdr:row>
      <xdr:rowOff>76200</xdr:rowOff>
    </xdr:to>
    <xdr:sp macro="" textlink="">
      <xdr:nvSpPr>
        <xdr:cNvPr id="2" name="TekstSylinder 1">
          <a:extLst>
            <a:ext uri="{FF2B5EF4-FFF2-40B4-BE49-F238E27FC236}">
              <a16:creationId xmlns:a16="http://schemas.microsoft.com/office/drawing/2014/main" id="{DA1903DB-D2F5-4D06-D324-115CF85D402F}"/>
            </a:ext>
          </a:extLst>
        </xdr:cNvPr>
        <xdr:cNvSpPr txBox="1"/>
      </xdr:nvSpPr>
      <xdr:spPr>
        <a:xfrm>
          <a:off x="11709400" y="406400"/>
          <a:ext cx="4406900" cy="2517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Variabler bak indeksen </a:t>
          </a:r>
        </a:p>
        <a:p>
          <a:endParaRPr lang="nb-NO" sz="1100" b="1"/>
        </a:p>
        <a:p>
          <a:r>
            <a:rPr lang="nb-NO" sz="1100"/>
            <a:t>Vi har identifisert 3</a:t>
          </a:r>
          <a:r>
            <a:rPr lang="nb-NO" sz="1100" baseline="0"/>
            <a:t> </a:t>
          </a:r>
          <a:r>
            <a:rPr lang="nb-NO" sz="1100"/>
            <a:t>variabeler som identifiserer lovkrav innen vannforsyning. Disse er vektet likt i beregningen av indeksen for hvorvidt kommunen tilfredstiller lovkrav innen sektoren.</a:t>
          </a:r>
        </a:p>
        <a:p>
          <a:endParaRPr lang="nb-NO" sz="1100"/>
        </a:p>
        <a:p>
          <a:endParaRPr lang="nb-NO" sz="1100"/>
        </a:p>
        <a:p>
          <a:r>
            <a:rPr lang="nb-NO" sz="1100" b="1" i="1">
              <a:solidFill>
                <a:schemeClr val="dk1"/>
              </a:solidFill>
              <a:effectLst/>
              <a:latin typeface="+mn-lt"/>
              <a:ea typeface="+mn-ea"/>
              <a:cs typeface="+mn-cs"/>
            </a:rPr>
            <a:t>Om manglende data:</a:t>
          </a:r>
          <a:endParaRPr lang="nb-NO">
            <a:effectLst/>
          </a:endParaRPr>
        </a:p>
        <a:p>
          <a:r>
            <a:rPr lang="nb-NO" sz="1100" i="1">
              <a:solidFill>
                <a:schemeClr val="dk1"/>
              </a:solidFill>
              <a:effectLst/>
              <a:latin typeface="+mn-lt"/>
              <a:ea typeface="+mn-ea"/>
              <a:cs typeface="+mn-cs"/>
            </a:rPr>
            <a:t>Datadekninggrad </a:t>
          </a:r>
          <a:r>
            <a:rPr lang="nb-NO" sz="1100" i="0">
              <a:solidFill>
                <a:schemeClr val="dk1"/>
              </a:solidFill>
              <a:effectLst/>
              <a:latin typeface="+mn-lt"/>
              <a:ea typeface="+mn-ea"/>
              <a:cs typeface="+mn-cs"/>
            </a:rPr>
            <a:t>angir hvor stor andel av sektorindikatorens</a:t>
          </a:r>
          <a:r>
            <a:rPr lang="nb-NO" sz="1100" i="0" baseline="0">
              <a:solidFill>
                <a:schemeClr val="dk1"/>
              </a:solidFill>
              <a:effectLst/>
              <a:latin typeface="+mn-lt"/>
              <a:ea typeface="+mn-ea"/>
              <a:cs typeface="+mn-cs"/>
            </a:rPr>
            <a:t> totalvekt vi har data for. Dersom denne er under 50 prosent har vi vurdert datagrunnlaget som for dårlig til å beregne indeksen. Dersom under 50 prosent av indikatorene (vektet) mangler har vi i beregning av sektorindeksen, vektet opp betydningen av de indikatorene som det finnes data for. </a:t>
          </a:r>
          <a:endParaRPr lang="nb-NO">
            <a:effectLst/>
          </a:endParaRPr>
        </a:p>
        <a:p>
          <a:endParaRPr lang="nb-NO" sz="1100"/>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regjeringen.no/contentassets/5a25f42bd97345c29593c03a515738d2/no/pdfs/nou202320230009000dddpdfs.pdf" TargetMode="External"/><Relationship Id="rId1" Type="http://schemas.openxmlformats.org/officeDocument/2006/relationships/hyperlink" Target="https://www.menon.no/wp-content/uploads/2022-46-Staa-i-norske-kommuner.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K358"/>
  <sheetViews>
    <sheetView topLeftCell="BH1" workbookViewId="0">
      <selection activeCell="CG1" sqref="CG1"/>
    </sheetView>
  </sheetViews>
  <sheetFormatPr baseColWidth="10" defaultColWidth="9.140625" defaultRowHeight="15"/>
  <sheetData>
    <row r="1" spans="1:89">
      <c r="A1" t="s">
        <v>0</v>
      </c>
      <c r="B1" t="s">
        <v>1</v>
      </c>
      <c r="C1" t="s">
        <v>2</v>
      </c>
      <c r="D1" t="s">
        <v>492</v>
      </c>
      <c r="E1" s="70" t="s">
        <v>565</v>
      </c>
      <c r="F1" t="s">
        <v>610</v>
      </c>
      <c r="G1" t="s">
        <v>604</v>
      </c>
      <c r="H1" t="s">
        <v>493</v>
      </c>
      <c r="I1" t="s">
        <v>494</v>
      </c>
      <c r="J1" t="s">
        <v>495</v>
      </c>
      <c r="K1" s="35" t="s">
        <v>496</v>
      </c>
      <c r="L1" s="70" t="s">
        <v>566</v>
      </c>
      <c r="M1" t="s">
        <v>497</v>
      </c>
      <c r="N1" t="s">
        <v>596</v>
      </c>
      <c r="O1" t="s">
        <v>498</v>
      </c>
      <c r="P1" t="s">
        <v>564</v>
      </c>
      <c r="Q1" t="s">
        <v>499</v>
      </c>
      <c r="R1" t="s">
        <v>500</v>
      </c>
      <c r="S1" s="31" t="s">
        <v>501</v>
      </c>
      <c r="T1" t="s">
        <v>502</v>
      </c>
      <c r="U1" s="31" t="s">
        <v>503</v>
      </c>
      <c r="V1" s="31" t="s">
        <v>504</v>
      </c>
      <c r="W1" s="31" t="s">
        <v>505</v>
      </c>
      <c r="X1" s="31" t="s">
        <v>507</v>
      </c>
      <c r="Y1" s="31" t="s">
        <v>506</v>
      </c>
      <c r="Z1" s="31" t="s">
        <v>508</v>
      </c>
      <c r="AA1" s="31" t="s">
        <v>606</v>
      </c>
      <c r="AB1" s="31" t="s">
        <v>607</v>
      </c>
      <c r="AC1" s="31" t="s">
        <v>608</v>
      </c>
      <c r="AD1" s="31" t="s">
        <v>609</v>
      </c>
      <c r="AE1" s="31" t="s">
        <v>509</v>
      </c>
      <c r="AF1" s="31" t="s">
        <v>563</v>
      </c>
      <c r="AG1" s="31" t="s">
        <v>510</v>
      </c>
      <c r="AH1" s="31" t="s">
        <v>511</v>
      </c>
      <c r="AI1" s="31" t="s">
        <v>512</v>
      </c>
      <c r="AJ1" s="31" t="s">
        <v>513</v>
      </c>
      <c r="AK1" s="31" t="s">
        <v>514</v>
      </c>
      <c r="AL1" s="31" t="s">
        <v>586</v>
      </c>
      <c r="AM1" s="31" t="s">
        <v>585</v>
      </c>
      <c r="AN1" s="31" t="s">
        <v>584</v>
      </c>
      <c r="AO1" s="31" t="s">
        <v>515</v>
      </c>
      <c r="AP1" s="31" t="s">
        <v>562</v>
      </c>
      <c r="AQ1" s="31" t="s">
        <v>516</v>
      </c>
      <c r="AR1" s="31" t="s">
        <v>517</v>
      </c>
      <c r="AS1" s="31" t="s">
        <v>518</v>
      </c>
      <c r="AT1" s="31" t="s">
        <v>519</v>
      </c>
      <c r="AU1" s="31" t="s">
        <v>520</v>
      </c>
      <c r="AV1" s="31" t="s">
        <v>561</v>
      </c>
      <c r="AW1" s="31" t="s">
        <v>521</v>
      </c>
      <c r="AX1" s="31" t="s">
        <v>506</v>
      </c>
      <c r="AY1" s="31" t="s">
        <v>522</v>
      </c>
      <c r="AZ1" s="31" t="s">
        <v>560</v>
      </c>
      <c r="BA1" s="31" t="s">
        <v>523</v>
      </c>
      <c r="BB1" s="31" t="s">
        <v>525</v>
      </c>
      <c r="BC1" s="31" t="s">
        <v>524</v>
      </c>
      <c r="BD1" s="31" t="s">
        <v>526</v>
      </c>
      <c r="BE1" s="31" t="s">
        <v>559</v>
      </c>
      <c r="BF1" s="31" t="s">
        <v>527</v>
      </c>
      <c r="BG1" s="31" t="s">
        <v>528</v>
      </c>
      <c r="BH1" s="31" t="s">
        <v>529</v>
      </c>
      <c r="BI1" s="31" t="s">
        <v>530</v>
      </c>
      <c r="BJ1" s="31" t="s">
        <v>558</v>
      </c>
      <c r="BK1" s="31" t="s">
        <v>531</v>
      </c>
      <c r="BL1" s="31" t="s">
        <v>532</v>
      </c>
      <c r="BM1" s="31" t="s">
        <v>533</v>
      </c>
      <c r="BN1" s="31" t="s">
        <v>534</v>
      </c>
      <c r="BO1" s="31" t="s">
        <v>557</v>
      </c>
      <c r="BP1" s="31" t="s">
        <v>535</v>
      </c>
      <c r="BQ1" s="31" t="s">
        <v>536</v>
      </c>
      <c r="BR1" s="31" t="s">
        <v>537</v>
      </c>
      <c r="BS1" s="31" t="s">
        <v>538</v>
      </c>
      <c r="BT1" s="31" t="s">
        <v>539</v>
      </c>
      <c r="BU1" s="31" t="s">
        <v>556</v>
      </c>
      <c r="BV1" s="31" t="s">
        <v>540</v>
      </c>
      <c r="BW1" s="31" t="s">
        <v>541</v>
      </c>
      <c r="BX1" s="31" t="s">
        <v>542</v>
      </c>
      <c r="BY1" s="31" t="s">
        <v>543</v>
      </c>
      <c r="BZ1" s="31" t="s">
        <v>544</v>
      </c>
      <c r="CA1" s="31" t="s">
        <v>545</v>
      </c>
      <c r="CB1" s="31" t="s">
        <v>546</v>
      </c>
      <c r="CC1" s="31" t="s">
        <v>547</v>
      </c>
      <c r="CD1" s="31" t="s">
        <v>548</v>
      </c>
      <c r="CE1" s="32" t="s">
        <v>549</v>
      </c>
      <c r="CF1" s="31" t="s">
        <v>550</v>
      </c>
      <c r="CG1" s="31" t="s">
        <v>555</v>
      </c>
      <c r="CH1" s="31" t="s">
        <v>551</v>
      </c>
      <c r="CI1" s="31" t="s">
        <v>552</v>
      </c>
      <c r="CJ1" s="31" t="s">
        <v>553</v>
      </c>
      <c r="CK1" s="31" t="s">
        <v>554</v>
      </c>
    </row>
    <row r="2" spans="1:89">
      <c r="A2" t="s">
        <v>0</v>
      </c>
      <c r="B2" t="s">
        <v>1</v>
      </c>
      <c r="C2" t="s">
        <v>3</v>
      </c>
      <c r="D2" t="s">
        <v>4</v>
      </c>
      <c r="E2" s="35" t="s">
        <v>5</v>
      </c>
      <c r="F2" t="s">
        <v>6</v>
      </c>
      <c r="G2" t="s">
        <v>7</v>
      </c>
      <c r="H2" t="s">
        <v>8</v>
      </c>
      <c r="I2" t="s">
        <v>9</v>
      </c>
      <c r="J2" t="s">
        <v>10</v>
      </c>
      <c r="K2" t="s">
        <v>11</v>
      </c>
      <c r="L2" t="s">
        <v>12</v>
      </c>
      <c r="M2" t="s">
        <v>13</v>
      </c>
      <c r="N2" t="s">
        <v>14</v>
      </c>
      <c r="O2" t="s">
        <v>15</v>
      </c>
      <c r="P2" t="s">
        <v>16</v>
      </c>
      <c r="Q2" t="s">
        <v>17</v>
      </c>
      <c r="R2" t="s">
        <v>18</v>
      </c>
      <c r="S2" t="s">
        <v>19</v>
      </c>
      <c r="T2" t="s">
        <v>20</v>
      </c>
      <c r="U2" t="s">
        <v>21</v>
      </c>
      <c r="V2" t="s">
        <v>22</v>
      </c>
      <c r="W2" t="s">
        <v>23</v>
      </c>
      <c r="X2" t="s">
        <v>24</v>
      </c>
      <c r="Y2" t="s">
        <v>25</v>
      </c>
      <c r="Z2" t="s">
        <v>26</v>
      </c>
      <c r="AA2" t="s">
        <v>27</v>
      </c>
      <c r="AB2" t="s">
        <v>28</v>
      </c>
      <c r="AC2" t="s">
        <v>29</v>
      </c>
      <c r="AD2" t="s">
        <v>30</v>
      </c>
      <c r="AE2" t="s">
        <v>31</v>
      </c>
      <c r="AF2" t="s">
        <v>32</v>
      </c>
      <c r="AG2" t="s">
        <v>33</v>
      </c>
      <c r="AH2" t="s">
        <v>34</v>
      </c>
      <c r="AI2" t="s">
        <v>35</v>
      </c>
      <c r="AJ2" t="s">
        <v>36</v>
      </c>
      <c r="AK2" t="s">
        <v>37</v>
      </c>
      <c r="AL2" t="s">
        <v>38</v>
      </c>
      <c r="AM2" t="s">
        <v>39</v>
      </c>
      <c r="AN2" t="s">
        <v>40</v>
      </c>
      <c r="AO2" t="s">
        <v>41</v>
      </c>
      <c r="AP2" t="s">
        <v>42</v>
      </c>
      <c r="AQ2" t="s">
        <v>43</v>
      </c>
      <c r="AR2" t="s">
        <v>44</v>
      </c>
      <c r="AS2" t="s">
        <v>45</v>
      </c>
      <c r="AT2" t="s">
        <v>46</v>
      </c>
      <c r="AU2" t="s">
        <v>47</v>
      </c>
      <c r="AV2" t="s">
        <v>48</v>
      </c>
      <c r="AW2" t="s">
        <v>49</v>
      </c>
      <c r="AX2" t="s">
        <v>50</v>
      </c>
      <c r="AY2" t="s">
        <v>51</v>
      </c>
      <c r="AZ2" t="s">
        <v>52</v>
      </c>
      <c r="BA2" t="s">
        <v>53</v>
      </c>
      <c r="BB2" t="s">
        <v>54</v>
      </c>
      <c r="BC2" t="s">
        <v>55</v>
      </c>
      <c r="BD2" t="s">
        <v>56</v>
      </c>
      <c r="BE2" t="s">
        <v>57</v>
      </c>
      <c r="BF2" t="s">
        <v>58</v>
      </c>
      <c r="BG2" t="s">
        <v>59</v>
      </c>
      <c r="BH2" t="s">
        <v>60</v>
      </c>
      <c r="BI2" t="s">
        <v>61</v>
      </c>
      <c r="BJ2" t="s">
        <v>62</v>
      </c>
      <c r="BK2" t="s">
        <v>63</v>
      </c>
      <c r="BL2" t="s">
        <v>64</v>
      </c>
      <c r="BM2" t="s">
        <v>65</v>
      </c>
      <c r="BN2" t="s">
        <v>66</v>
      </c>
      <c r="BO2" t="s">
        <v>67</v>
      </c>
      <c r="BP2" t="s">
        <v>68</v>
      </c>
      <c r="BQ2" t="s">
        <v>69</v>
      </c>
      <c r="BR2" t="s">
        <v>70</v>
      </c>
      <c r="BS2" t="s">
        <v>71</v>
      </c>
      <c r="BT2" t="s">
        <v>72</v>
      </c>
      <c r="BU2" t="s">
        <v>73</v>
      </c>
      <c r="BV2" t="s">
        <v>74</v>
      </c>
      <c r="BW2" t="s">
        <v>75</v>
      </c>
      <c r="BX2" t="s">
        <v>76</v>
      </c>
      <c r="BY2" t="s">
        <v>77</v>
      </c>
      <c r="BZ2" t="s">
        <v>78</v>
      </c>
      <c r="CA2" t="s">
        <v>79</v>
      </c>
      <c r="CB2" t="s">
        <v>80</v>
      </c>
      <c r="CC2" t="s">
        <v>81</v>
      </c>
      <c r="CD2" t="s">
        <v>82</v>
      </c>
      <c r="CE2" t="s">
        <v>83</v>
      </c>
      <c r="CF2" t="s">
        <v>84</v>
      </c>
      <c r="CG2" t="s">
        <v>85</v>
      </c>
      <c r="CH2" t="s">
        <v>86</v>
      </c>
      <c r="CI2" t="s">
        <v>87</v>
      </c>
      <c r="CJ2" t="s">
        <v>88</v>
      </c>
      <c r="CK2" t="s">
        <v>89</v>
      </c>
    </row>
    <row r="3" spans="1:89">
      <c r="A3" s="29">
        <v>301</v>
      </c>
      <c r="B3" t="s">
        <v>90</v>
      </c>
      <c r="C3" t="s">
        <v>91</v>
      </c>
      <c r="D3" t="s">
        <v>90</v>
      </c>
      <c r="E3" s="29">
        <v>0.38586202620354321</v>
      </c>
      <c r="F3" s="29">
        <v>693494</v>
      </c>
      <c r="G3" s="29">
        <v>1.0499999523162842</v>
      </c>
      <c r="H3" s="29">
        <v>13</v>
      </c>
      <c r="I3" s="29">
        <v>1000</v>
      </c>
      <c r="J3" t="s">
        <v>624</v>
      </c>
      <c r="K3" s="30">
        <v>0.15656420588493347</v>
      </c>
      <c r="L3" s="30">
        <v>1.3764270581305027E-2</v>
      </c>
      <c r="M3" s="30">
        <v>0.86682099103927612</v>
      </c>
      <c r="N3" s="30">
        <v>0.91022062301635742</v>
      </c>
      <c r="O3" s="30">
        <v>1</v>
      </c>
      <c r="P3" s="30">
        <v>0.86940747499465942</v>
      </c>
      <c r="Q3" s="30">
        <v>1</v>
      </c>
      <c r="R3" s="30">
        <v>1</v>
      </c>
      <c r="S3" s="30">
        <v>1</v>
      </c>
      <c r="T3" s="30">
        <v>1</v>
      </c>
      <c r="U3" s="30">
        <v>1</v>
      </c>
      <c r="V3" s="30">
        <v>1</v>
      </c>
      <c r="W3" s="30">
        <v>1</v>
      </c>
      <c r="X3" s="30">
        <v>1</v>
      </c>
      <c r="Y3" s="30">
        <v>1</v>
      </c>
      <c r="Z3" s="30">
        <v>1</v>
      </c>
      <c r="AA3" s="30">
        <v>0.90406000000000009</v>
      </c>
      <c r="AB3" s="30">
        <v>0.62905</v>
      </c>
      <c r="AC3" s="30">
        <v>0.46460000000000001</v>
      </c>
      <c r="AD3" s="30">
        <v>0.36875000000000002</v>
      </c>
      <c r="AE3" s="30">
        <v>1</v>
      </c>
      <c r="AF3" s="30">
        <v>0.78721892833709717</v>
      </c>
      <c r="AG3" s="30">
        <v>0.94180464012274845</v>
      </c>
      <c r="AH3" s="30">
        <v>0.80049875311720697</v>
      </c>
      <c r="AI3" s="30">
        <v>0.7714185393258427</v>
      </c>
      <c r="AJ3" s="30">
        <v>0.64310776942355896</v>
      </c>
      <c r="AK3" s="30">
        <v>0.86</v>
      </c>
      <c r="AL3" s="30">
        <v>0.6</v>
      </c>
      <c r="AM3" s="30">
        <v>0.81512605042016806</v>
      </c>
      <c r="AN3" s="30">
        <v>0.7222222222222221</v>
      </c>
      <c r="AO3" s="30">
        <v>1</v>
      </c>
      <c r="AP3" s="30">
        <v>0.9282500147819519</v>
      </c>
      <c r="AQ3" s="30">
        <v>0.91549999999999998</v>
      </c>
      <c r="AR3" s="30">
        <v>0.89049999999999996</v>
      </c>
      <c r="AS3" s="30">
        <v>0.95450000000000002</v>
      </c>
      <c r="AT3" s="30">
        <v>0.95250000000000001</v>
      </c>
      <c r="AU3" s="30">
        <v>1</v>
      </c>
      <c r="AV3" s="30">
        <v>1</v>
      </c>
      <c r="AW3" s="30">
        <v>1</v>
      </c>
      <c r="AX3" s="30">
        <v>1</v>
      </c>
      <c r="AY3" s="30">
        <v>1</v>
      </c>
      <c r="AZ3" s="30">
        <v>1</v>
      </c>
      <c r="BA3" s="30">
        <v>1</v>
      </c>
      <c r="BB3" s="30">
        <v>1</v>
      </c>
      <c r="BC3" s="30">
        <v>1</v>
      </c>
      <c r="BD3" s="30">
        <v>1</v>
      </c>
      <c r="BE3" s="30">
        <v>0.99999994039535522</v>
      </c>
      <c r="BF3" s="30">
        <v>1</v>
      </c>
      <c r="BG3" s="30">
        <v>0.999999791447169</v>
      </c>
      <c r="BH3" s="30">
        <v>1</v>
      </c>
      <c r="BI3" s="30">
        <v>1</v>
      </c>
      <c r="BJ3" s="30">
        <v>0.75</v>
      </c>
      <c r="BK3" s="30">
        <v>1</v>
      </c>
      <c r="BL3" s="30">
        <v>1</v>
      </c>
      <c r="BM3" s="30">
        <v>0</v>
      </c>
      <c r="BN3" s="30">
        <v>1</v>
      </c>
      <c r="BO3" s="30">
        <v>1</v>
      </c>
      <c r="BP3" s="30">
        <v>1</v>
      </c>
      <c r="BQ3" s="30">
        <v>1</v>
      </c>
      <c r="BR3" s="30">
        <v>1</v>
      </c>
      <c r="BS3" s="30">
        <v>1</v>
      </c>
      <c r="BT3" s="30">
        <v>1</v>
      </c>
      <c r="BU3" s="30">
        <v>0.3333333432674408</v>
      </c>
      <c r="BV3" s="30">
        <v>0</v>
      </c>
      <c r="BW3" s="30">
        <v>1</v>
      </c>
      <c r="BX3" s="30">
        <v>1</v>
      </c>
      <c r="BY3" s="30">
        <v>1</v>
      </c>
      <c r="BZ3" s="30">
        <v>1</v>
      </c>
      <c r="CA3" s="30">
        <v>1</v>
      </c>
      <c r="CB3" s="30">
        <v>1</v>
      </c>
      <c r="CC3" s="30">
        <v>1</v>
      </c>
      <c r="CD3" s="30">
        <v>1</v>
      </c>
      <c r="CE3" s="30">
        <v>0</v>
      </c>
      <c r="CF3" s="30">
        <v>1</v>
      </c>
      <c r="CG3" s="30">
        <v>1</v>
      </c>
      <c r="CH3" s="30">
        <v>1</v>
      </c>
      <c r="CI3" s="30">
        <v>1</v>
      </c>
      <c r="CJ3" s="30">
        <v>1</v>
      </c>
      <c r="CK3" s="30">
        <v>1</v>
      </c>
    </row>
    <row r="4" spans="1:89">
      <c r="A4" s="29">
        <v>1101</v>
      </c>
      <c r="B4" t="s">
        <v>92</v>
      </c>
      <c r="C4" t="s">
        <v>93</v>
      </c>
      <c r="D4" t="s">
        <v>94</v>
      </c>
      <c r="E4" s="29">
        <v>0.1782458983188171</v>
      </c>
      <c r="F4" s="29">
        <v>14811</v>
      </c>
      <c r="G4" s="29">
        <v>1.0099999904632568</v>
      </c>
      <c r="H4" s="29">
        <v>7</v>
      </c>
      <c r="I4" s="29">
        <v>754</v>
      </c>
      <c r="J4" t="s">
        <v>625</v>
      </c>
      <c r="K4" s="30">
        <v>0.19875128567218781</v>
      </c>
      <c r="L4" s="30">
        <v>-1.4118652325123549E-3</v>
      </c>
      <c r="M4" s="30">
        <v>0.87187939882278442</v>
      </c>
      <c r="N4" s="30">
        <v>0.85056829452514648</v>
      </c>
      <c r="O4" s="30">
        <v>1</v>
      </c>
      <c r="P4" s="30">
        <v>0.95501482486724854</v>
      </c>
      <c r="Q4" s="30">
        <v>1</v>
      </c>
      <c r="R4" s="30">
        <v>1</v>
      </c>
      <c r="S4" s="30">
        <v>1</v>
      </c>
      <c r="T4" s="30">
        <v>1</v>
      </c>
      <c r="U4" s="30">
        <v>1</v>
      </c>
      <c r="V4" s="30">
        <v>1</v>
      </c>
      <c r="W4" s="30">
        <v>1</v>
      </c>
      <c r="X4" s="30">
        <v>1</v>
      </c>
      <c r="Y4" s="30">
        <v>1</v>
      </c>
      <c r="Z4" s="30">
        <v>1</v>
      </c>
      <c r="AA4" s="30">
        <v>1</v>
      </c>
      <c r="AB4" s="30">
        <v>0.95091999999999999</v>
      </c>
      <c r="AC4" s="30">
        <v>0.94554000000000005</v>
      </c>
      <c r="AD4" s="30">
        <v>0.84614999999999996</v>
      </c>
      <c r="AE4" s="30">
        <v>1</v>
      </c>
      <c r="AF4" s="30">
        <v>0.84711247682571411</v>
      </c>
      <c r="AG4" s="30">
        <v>0.98038316144896687</v>
      </c>
      <c r="AH4" s="30">
        <v>0.90196078431372551</v>
      </c>
      <c r="AI4" s="30">
        <v>0.78947368421052633</v>
      </c>
      <c r="AJ4" s="30">
        <v>0.62686567164179108</v>
      </c>
      <c r="AK4" s="30">
        <v>0.8</v>
      </c>
      <c r="AL4" s="30">
        <v>0.75</v>
      </c>
      <c r="AM4" s="30">
        <v>1</v>
      </c>
      <c r="AN4" s="30">
        <v>1</v>
      </c>
      <c r="AO4" s="30">
        <v>1</v>
      </c>
      <c r="AP4" s="30">
        <v>1</v>
      </c>
      <c r="AQ4" s="30">
        <v>1</v>
      </c>
      <c r="AR4" s="30">
        <v>1</v>
      </c>
      <c r="AS4" s="30">
        <v>1</v>
      </c>
      <c r="AT4" s="30">
        <v>1</v>
      </c>
      <c r="AU4" s="30">
        <v>1</v>
      </c>
      <c r="AV4" s="30">
        <v>1</v>
      </c>
      <c r="AW4" s="30">
        <v>1</v>
      </c>
      <c r="AX4" s="30">
        <v>1</v>
      </c>
      <c r="AY4" s="30">
        <v>1</v>
      </c>
      <c r="AZ4" s="30">
        <v>1</v>
      </c>
      <c r="BA4" s="30">
        <v>1</v>
      </c>
      <c r="BB4" s="30">
        <v>1</v>
      </c>
      <c r="BC4" s="30">
        <v>1</v>
      </c>
      <c r="BD4" s="30">
        <v>1</v>
      </c>
      <c r="BE4" s="30">
        <v>0.99999994039535522</v>
      </c>
      <c r="BF4" s="30">
        <v>1</v>
      </c>
      <c r="BG4" s="30">
        <v>0.99999988064196266</v>
      </c>
      <c r="BH4" s="30">
        <v>1</v>
      </c>
      <c r="BI4" s="30">
        <v>1</v>
      </c>
      <c r="BJ4" s="30">
        <v>0.5</v>
      </c>
      <c r="BK4" s="30">
        <v>0</v>
      </c>
      <c r="BL4" s="30">
        <v>1</v>
      </c>
      <c r="BM4" s="30">
        <v>1</v>
      </c>
      <c r="BN4" s="30">
        <v>1</v>
      </c>
      <c r="BO4" s="30">
        <v>1</v>
      </c>
      <c r="BP4" s="30">
        <v>1</v>
      </c>
      <c r="BQ4" s="30">
        <v>1</v>
      </c>
      <c r="BR4" s="30">
        <v>1</v>
      </c>
      <c r="BS4" s="30">
        <v>1</v>
      </c>
      <c r="BT4" s="30">
        <v>1</v>
      </c>
      <c r="BU4" s="30">
        <v>0.66666668653488159</v>
      </c>
      <c r="BV4" s="30">
        <v>1</v>
      </c>
      <c r="BW4" s="30">
        <v>1</v>
      </c>
      <c r="BX4" s="30">
        <v>1</v>
      </c>
      <c r="BY4" s="30">
        <v>1</v>
      </c>
      <c r="BZ4" s="30">
        <v>1</v>
      </c>
      <c r="CA4" s="30">
        <v>1</v>
      </c>
      <c r="CB4" s="30">
        <v>1</v>
      </c>
      <c r="CC4" s="30">
        <v>1</v>
      </c>
      <c r="CD4" s="30">
        <v>1</v>
      </c>
      <c r="CE4" s="30">
        <v>0</v>
      </c>
      <c r="CF4" s="30">
        <v>1</v>
      </c>
      <c r="CG4" s="30">
        <v>0.75</v>
      </c>
      <c r="CH4" s="30">
        <v>1</v>
      </c>
      <c r="CI4" s="30">
        <v>0</v>
      </c>
      <c r="CJ4" s="30">
        <v>1</v>
      </c>
      <c r="CK4" s="30">
        <v>1</v>
      </c>
    </row>
    <row r="5" spans="1:89">
      <c r="A5" s="29">
        <v>1103</v>
      </c>
      <c r="B5" t="s">
        <v>95</v>
      </c>
      <c r="C5" t="s">
        <v>93</v>
      </c>
      <c r="D5" t="s">
        <v>94</v>
      </c>
      <c r="E5" s="29">
        <v>0.31368492902614681</v>
      </c>
      <c r="F5" s="29">
        <v>143574</v>
      </c>
      <c r="G5" s="29">
        <v>1.0099999904632568</v>
      </c>
      <c r="H5" s="29">
        <v>12</v>
      </c>
      <c r="I5" s="29">
        <v>890</v>
      </c>
      <c r="J5" t="s">
        <v>626</v>
      </c>
      <c r="K5" s="30">
        <v>0.16061487793922424</v>
      </c>
      <c r="L5" s="30">
        <v>4.9926345236599445E-3</v>
      </c>
      <c r="M5" s="30">
        <v>0.93839538097381592</v>
      </c>
      <c r="N5" s="30">
        <v>0.89836412668228149</v>
      </c>
      <c r="O5" s="30">
        <v>1</v>
      </c>
      <c r="P5" s="30">
        <v>0.89975619316101074</v>
      </c>
      <c r="Q5" s="30">
        <v>1</v>
      </c>
      <c r="R5" s="30">
        <v>1</v>
      </c>
      <c r="S5" s="30">
        <v>1</v>
      </c>
      <c r="T5" s="30">
        <v>1</v>
      </c>
      <c r="U5" s="30">
        <v>1</v>
      </c>
      <c r="V5" s="30">
        <v>1</v>
      </c>
      <c r="W5" s="30">
        <v>1</v>
      </c>
      <c r="X5" s="30">
        <v>1</v>
      </c>
      <c r="Y5" s="30">
        <v>1</v>
      </c>
      <c r="Z5" s="30">
        <v>1</v>
      </c>
      <c r="AA5" s="30">
        <v>0.81022000000000005</v>
      </c>
      <c r="AB5" s="30">
        <v>0.79925999999999997</v>
      </c>
      <c r="AC5" s="30">
        <v>0.97849000000000008</v>
      </c>
      <c r="AD5" s="30">
        <v>0.91208</v>
      </c>
      <c r="AE5" s="30">
        <v>1</v>
      </c>
      <c r="AF5" s="30">
        <v>0.85753083229064941</v>
      </c>
      <c r="AG5" s="30">
        <v>0.95868315450207731</v>
      </c>
      <c r="AH5" s="30">
        <v>0.82807017543859662</v>
      </c>
      <c r="AI5" s="30">
        <v>0.75277777777777777</v>
      </c>
      <c r="AJ5" s="30">
        <v>0.62888482632541132</v>
      </c>
      <c r="AK5" s="30">
        <v>0.89900000000000002</v>
      </c>
      <c r="AL5" s="30">
        <v>0.73170731707317072</v>
      </c>
      <c r="AM5" s="30">
        <v>0.95121951219512202</v>
      </c>
      <c r="AN5" s="30">
        <v>0.96153846153846156</v>
      </c>
      <c r="AO5" s="30">
        <v>1</v>
      </c>
      <c r="AP5" s="30">
        <v>0.95999997854232788</v>
      </c>
      <c r="AQ5" s="30">
        <v>0.99199999999999999</v>
      </c>
      <c r="AR5" s="30">
        <v>0.93849999999999989</v>
      </c>
      <c r="AS5" s="30">
        <v>0.98650000000000004</v>
      </c>
      <c r="AT5" s="30">
        <v>0.92299999999999993</v>
      </c>
      <c r="AU5" s="30">
        <v>1</v>
      </c>
      <c r="AV5" s="30">
        <v>1</v>
      </c>
      <c r="AW5" s="30">
        <v>1</v>
      </c>
      <c r="AX5" s="30">
        <v>1</v>
      </c>
      <c r="AY5" s="30">
        <v>1</v>
      </c>
      <c r="AZ5" s="30">
        <v>1</v>
      </c>
      <c r="BA5" s="30">
        <v>1</v>
      </c>
      <c r="BB5" s="30">
        <v>1</v>
      </c>
      <c r="BC5" s="30">
        <v>1</v>
      </c>
      <c r="BD5" s="30">
        <v>1</v>
      </c>
      <c r="BE5" s="30">
        <v>1</v>
      </c>
      <c r="BF5" s="30">
        <v>1</v>
      </c>
      <c r="BG5" s="30">
        <v>0.99999998810882795</v>
      </c>
      <c r="BH5" s="30">
        <v>1</v>
      </c>
      <c r="BI5" s="30">
        <v>1</v>
      </c>
      <c r="BJ5" s="30">
        <v>1</v>
      </c>
      <c r="BK5" s="30">
        <v>1</v>
      </c>
      <c r="BL5" s="30">
        <v>1</v>
      </c>
      <c r="BM5" s="30">
        <v>1</v>
      </c>
      <c r="BN5" s="30">
        <v>1</v>
      </c>
      <c r="BO5" s="30">
        <v>1</v>
      </c>
      <c r="BP5" s="30">
        <v>1</v>
      </c>
      <c r="BQ5" s="30">
        <v>1</v>
      </c>
      <c r="BR5" s="30">
        <v>1</v>
      </c>
      <c r="BS5" s="30">
        <v>1</v>
      </c>
      <c r="BT5" s="30">
        <v>1</v>
      </c>
      <c r="BU5" s="30">
        <v>0.66666668653488159</v>
      </c>
      <c r="BV5" s="30">
        <v>1</v>
      </c>
      <c r="BW5" s="30">
        <v>1</v>
      </c>
      <c r="BX5" s="30">
        <v>1</v>
      </c>
      <c r="BY5" s="30">
        <v>1</v>
      </c>
      <c r="BZ5" s="30">
        <v>1</v>
      </c>
      <c r="CA5" s="30">
        <v>1</v>
      </c>
      <c r="CB5" s="30">
        <v>1</v>
      </c>
      <c r="CC5" s="30">
        <v>1</v>
      </c>
      <c r="CD5" s="30">
        <v>1</v>
      </c>
      <c r="CE5" s="30">
        <v>0</v>
      </c>
      <c r="CF5" s="30">
        <v>1</v>
      </c>
      <c r="CG5" s="30">
        <v>1</v>
      </c>
      <c r="CH5" s="30">
        <v>1</v>
      </c>
      <c r="CI5" s="30">
        <v>1</v>
      </c>
      <c r="CJ5" s="30">
        <v>1</v>
      </c>
      <c r="CK5" s="30">
        <v>1</v>
      </c>
    </row>
    <row r="6" spans="1:89">
      <c r="A6" s="29">
        <v>1106</v>
      </c>
      <c r="B6" t="s">
        <v>96</v>
      </c>
      <c r="C6" t="s">
        <v>93</v>
      </c>
      <c r="D6" t="s">
        <v>94</v>
      </c>
      <c r="E6" s="29">
        <v>0.25205450116444039</v>
      </c>
      <c r="F6" s="29">
        <v>37357</v>
      </c>
      <c r="G6" s="29">
        <v>0.95999997854232788</v>
      </c>
      <c r="H6" s="29">
        <v>10</v>
      </c>
      <c r="I6" s="29">
        <v>832</v>
      </c>
      <c r="J6" t="s">
        <v>627</v>
      </c>
      <c r="K6" s="30">
        <v>0.20366513729095459</v>
      </c>
      <c r="L6" s="30">
        <v>4.4433414004743099E-3</v>
      </c>
      <c r="M6" s="30">
        <v>0.86404633522033691</v>
      </c>
      <c r="N6" s="30">
        <v>0.87660574913024902</v>
      </c>
      <c r="O6" s="30">
        <v>1</v>
      </c>
      <c r="P6" s="30">
        <v>0.7587701678276062</v>
      </c>
      <c r="Q6" s="30">
        <v>1</v>
      </c>
      <c r="R6" s="30">
        <v>1</v>
      </c>
      <c r="S6" s="30">
        <v>1</v>
      </c>
      <c r="T6" s="30">
        <v>1</v>
      </c>
      <c r="U6" s="30">
        <v>1</v>
      </c>
      <c r="V6" s="30">
        <v>1</v>
      </c>
      <c r="W6" s="30">
        <v>1</v>
      </c>
      <c r="X6" s="30">
        <v>1</v>
      </c>
      <c r="Y6" s="30">
        <v>1</v>
      </c>
      <c r="Z6" s="30">
        <v>1</v>
      </c>
      <c r="AA6" s="30">
        <v>0.7</v>
      </c>
      <c r="AB6" s="30">
        <v>9.5150000000000012E-2</v>
      </c>
      <c r="AC6" s="30">
        <v>0.78161000000000003</v>
      </c>
      <c r="AD6" s="30">
        <v>0.79310000000000003</v>
      </c>
      <c r="AE6" s="30">
        <v>1</v>
      </c>
      <c r="AF6" s="30">
        <v>0.81630080938339233</v>
      </c>
      <c r="AG6" s="30">
        <v>0.98582720535343615</v>
      </c>
      <c r="AH6" s="30">
        <v>0.80876494023904366</v>
      </c>
      <c r="AI6" s="30">
        <v>0.65929203539823011</v>
      </c>
      <c r="AJ6" s="30">
        <v>0.54913294797687862</v>
      </c>
      <c r="AK6" s="30">
        <v>0.8</v>
      </c>
      <c r="AL6" s="30">
        <v>0.91666666666666652</v>
      </c>
      <c r="AM6" s="30">
        <v>1</v>
      </c>
      <c r="AN6" s="30">
        <v>0.7777777777777779</v>
      </c>
      <c r="AO6" s="30">
        <v>1</v>
      </c>
      <c r="AP6" s="30">
        <v>0.8570588231086731</v>
      </c>
      <c r="AQ6" s="30">
        <v>0.91537467700000008</v>
      </c>
      <c r="AR6" s="30">
        <v>0.80701754400000003</v>
      </c>
      <c r="AS6" s="30">
        <v>0.94636111099999998</v>
      </c>
      <c r="AT6" s="30">
        <v>0.75948196099999987</v>
      </c>
      <c r="AU6" s="30">
        <v>1</v>
      </c>
      <c r="AV6" s="30">
        <v>1</v>
      </c>
      <c r="AW6" s="30">
        <v>1</v>
      </c>
      <c r="AX6" s="30">
        <v>1</v>
      </c>
      <c r="AY6" s="30">
        <v>1</v>
      </c>
      <c r="AZ6" s="30">
        <v>1</v>
      </c>
      <c r="BA6" s="30">
        <v>1</v>
      </c>
      <c r="BB6" s="30">
        <v>1</v>
      </c>
      <c r="BC6" s="30">
        <v>1</v>
      </c>
      <c r="BD6" s="30">
        <v>1</v>
      </c>
      <c r="BE6" s="30">
        <v>1</v>
      </c>
      <c r="BF6" s="30">
        <v>1</v>
      </c>
      <c r="BG6" s="30">
        <v>0.99999991889791129</v>
      </c>
      <c r="BH6" s="30">
        <v>1</v>
      </c>
      <c r="BI6" s="30">
        <v>1</v>
      </c>
      <c r="BJ6" s="30">
        <v>1</v>
      </c>
      <c r="BK6" s="30">
        <v>1</v>
      </c>
      <c r="BL6" s="30">
        <v>1</v>
      </c>
      <c r="BM6" s="30">
        <v>1</v>
      </c>
      <c r="BN6" s="30">
        <v>1</v>
      </c>
      <c r="BO6" s="30">
        <v>1</v>
      </c>
      <c r="BP6" s="30">
        <v>1</v>
      </c>
      <c r="BQ6" s="30">
        <v>1</v>
      </c>
      <c r="BR6" s="30">
        <v>1</v>
      </c>
      <c r="BS6" s="30">
        <v>1</v>
      </c>
      <c r="BT6" s="30">
        <v>1</v>
      </c>
      <c r="BU6" s="30">
        <v>0.2083333283662796</v>
      </c>
      <c r="BV6" s="30">
        <v>0</v>
      </c>
      <c r="BW6" s="30">
        <v>1</v>
      </c>
      <c r="BX6" s="30">
        <v>1</v>
      </c>
      <c r="BY6" s="30">
        <v>1</v>
      </c>
      <c r="BZ6" s="30">
        <v>0</v>
      </c>
      <c r="CA6" s="30">
        <v>0</v>
      </c>
      <c r="CB6" s="30">
        <v>1</v>
      </c>
      <c r="CC6" s="30">
        <v>0</v>
      </c>
      <c r="CD6" s="30">
        <v>1</v>
      </c>
      <c r="CE6" s="30">
        <v>0</v>
      </c>
      <c r="CF6" s="30">
        <v>1</v>
      </c>
      <c r="CG6" s="30">
        <v>1</v>
      </c>
      <c r="CH6" s="30">
        <v>1</v>
      </c>
      <c r="CI6" s="30">
        <v>1</v>
      </c>
      <c r="CJ6" s="30">
        <v>1</v>
      </c>
      <c r="CK6" s="30">
        <v>1</v>
      </c>
    </row>
    <row r="7" spans="1:89">
      <c r="A7" s="29">
        <v>1108</v>
      </c>
      <c r="B7" t="s">
        <v>97</v>
      </c>
      <c r="C7" t="s">
        <v>93</v>
      </c>
      <c r="D7" t="s">
        <v>94</v>
      </c>
      <c r="E7" s="29">
        <v>0.23981291725863435</v>
      </c>
      <c r="F7" s="29">
        <v>79537</v>
      </c>
      <c r="G7" s="29">
        <v>0.93999999761581421</v>
      </c>
      <c r="H7" s="29">
        <v>12</v>
      </c>
      <c r="I7" s="29">
        <v>878</v>
      </c>
      <c r="J7" t="s">
        <v>626</v>
      </c>
      <c r="K7" s="30">
        <v>0.15785086154937744</v>
      </c>
      <c r="L7" s="30">
        <v>1.2270011007785797E-2</v>
      </c>
      <c r="M7" s="30">
        <v>0.95117175579071045</v>
      </c>
      <c r="N7" s="30">
        <v>0.88757199048995972</v>
      </c>
      <c r="O7" s="30">
        <v>1</v>
      </c>
      <c r="P7" s="30">
        <v>0.89426714181900024</v>
      </c>
      <c r="Q7" s="30">
        <v>1</v>
      </c>
      <c r="R7" s="30">
        <v>1</v>
      </c>
      <c r="S7" s="30">
        <v>1</v>
      </c>
      <c r="T7" s="30">
        <v>1</v>
      </c>
      <c r="U7" s="30">
        <v>1</v>
      </c>
      <c r="V7" s="30">
        <v>1</v>
      </c>
      <c r="W7" s="30">
        <v>1</v>
      </c>
      <c r="X7" s="30">
        <v>1</v>
      </c>
      <c r="Y7" s="30">
        <v>1</v>
      </c>
      <c r="Z7" s="30">
        <v>1</v>
      </c>
      <c r="AA7" s="30">
        <v>0.90659000000000001</v>
      </c>
      <c r="AB7" s="30">
        <v>0.68591000000000013</v>
      </c>
      <c r="AC7" s="30">
        <v>1</v>
      </c>
      <c r="AD7" s="30">
        <v>0.73103000000000007</v>
      </c>
      <c r="AE7" s="30">
        <v>1</v>
      </c>
      <c r="AF7" s="30">
        <v>0.88181006908416748</v>
      </c>
      <c r="AG7" s="30">
        <v>0.94839806708267094</v>
      </c>
      <c r="AH7" s="30">
        <v>0.82593856655290099</v>
      </c>
      <c r="AI7" s="30">
        <v>0.6940726577437859</v>
      </c>
      <c r="AJ7" s="30">
        <v>0.51597051597051591</v>
      </c>
      <c r="AK7" s="30">
        <v>1</v>
      </c>
      <c r="AL7" s="30">
        <v>0.84615384615384615</v>
      </c>
      <c r="AM7" s="30">
        <v>0.85185185185185186</v>
      </c>
      <c r="AN7" s="30">
        <v>1</v>
      </c>
      <c r="AO7" s="30">
        <v>1</v>
      </c>
      <c r="AP7" s="30">
        <v>0.95797348022460938</v>
      </c>
      <c r="AQ7" s="30">
        <v>0.9708737865</v>
      </c>
      <c r="AR7" s="30">
        <v>1</v>
      </c>
      <c r="AS7" s="30">
        <v>0.97615180699999993</v>
      </c>
      <c r="AT7" s="30">
        <v>0.88486842099999985</v>
      </c>
      <c r="AU7" s="30">
        <v>1</v>
      </c>
      <c r="AV7" s="30">
        <v>1</v>
      </c>
      <c r="AW7" s="30">
        <v>1</v>
      </c>
      <c r="AX7" s="30">
        <v>1</v>
      </c>
      <c r="AY7" s="30">
        <v>1</v>
      </c>
      <c r="AZ7" s="30">
        <v>1</v>
      </c>
      <c r="BA7" s="30">
        <v>1</v>
      </c>
      <c r="BB7" s="30">
        <v>1</v>
      </c>
      <c r="BC7" s="30">
        <v>1</v>
      </c>
      <c r="BD7" s="30">
        <v>1</v>
      </c>
      <c r="BE7" s="30">
        <v>0.77766668796539307</v>
      </c>
      <c r="BF7" s="30">
        <v>0.33299999999999996</v>
      </c>
      <c r="BG7" s="30">
        <v>0.99999998056855566</v>
      </c>
      <c r="BH7" s="30">
        <v>1</v>
      </c>
      <c r="BI7" s="30">
        <v>1</v>
      </c>
      <c r="BJ7" s="30">
        <v>1</v>
      </c>
      <c r="BK7" s="30">
        <v>1</v>
      </c>
      <c r="BL7" s="30">
        <v>1</v>
      </c>
      <c r="BM7" s="30">
        <v>1</v>
      </c>
      <c r="BN7" s="30">
        <v>1</v>
      </c>
      <c r="BO7" s="30">
        <v>1</v>
      </c>
      <c r="BP7" s="30">
        <v>1</v>
      </c>
      <c r="BQ7" s="30">
        <v>1</v>
      </c>
      <c r="BR7" s="30">
        <v>1</v>
      </c>
      <c r="BS7" s="30">
        <v>1</v>
      </c>
      <c r="BT7" s="30">
        <v>1</v>
      </c>
      <c r="BU7" s="30">
        <v>1</v>
      </c>
      <c r="BV7" s="30">
        <v>1</v>
      </c>
      <c r="BW7" s="30">
        <v>1</v>
      </c>
      <c r="BX7" s="30">
        <v>1</v>
      </c>
      <c r="BY7" s="30">
        <v>1</v>
      </c>
      <c r="BZ7" s="30">
        <v>1</v>
      </c>
      <c r="CA7" s="30">
        <v>1</v>
      </c>
      <c r="CB7" s="30">
        <v>1</v>
      </c>
      <c r="CC7" s="30">
        <v>1</v>
      </c>
      <c r="CD7" s="30">
        <v>1</v>
      </c>
      <c r="CE7" s="30">
        <v>1</v>
      </c>
      <c r="CF7" s="30">
        <v>1</v>
      </c>
      <c r="CG7" s="30">
        <v>1</v>
      </c>
      <c r="CH7" s="30">
        <v>1</v>
      </c>
      <c r="CI7" s="30">
        <v>1</v>
      </c>
      <c r="CJ7" s="30">
        <v>1</v>
      </c>
      <c r="CK7" s="30">
        <v>1</v>
      </c>
    </row>
    <row r="8" spans="1:89">
      <c r="A8" s="29">
        <v>1111</v>
      </c>
      <c r="B8" t="s">
        <v>98</v>
      </c>
      <c r="C8" t="s">
        <v>93</v>
      </c>
      <c r="D8" t="s">
        <v>94</v>
      </c>
      <c r="E8" s="29">
        <v>0.13445121951219513</v>
      </c>
      <c r="F8" s="29">
        <v>3280</v>
      </c>
      <c r="G8" s="29">
        <v>1.0199999809265137</v>
      </c>
      <c r="H8" s="29">
        <v>4</v>
      </c>
      <c r="I8" s="29">
        <v>653</v>
      </c>
      <c r="J8" t="s">
        <v>628</v>
      </c>
      <c r="K8" s="30">
        <v>0.1746031790971756</v>
      </c>
      <c r="L8" s="30">
        <v>-1.7589725321158767E-3</v>
      </c>
      <c r="M8" s="30">
        <v>0.79981046915054321</v>
      </c>
      <c r="N8" s="30">
        <v>0.78828316926956177</v>
      </c>
      <c r="O8" s="30">
        <v>0.96666663885116577</v>
      </c>
      <c r="P8" s="30">
        <v>0.81635373830795288</v>
      </c>
      <c r="Q8" s="30">
        <v>1</v>
      </c>
      <c r="R8" s="30">
        <v>1</v>
      </c>
      <c r="S8" s="30">
        <v>1</v>
      </c>
      <c r="T8" s="30">
        <v>1</v>
      </c>
      <c r="U8" s="30">
        <v>1</v>
      </c>
      <c r="V8" s="30">
        <v>1</v>
      </c>
      <c r="W8" s="30">
        <v>1</v>
      </c>
      <c r="X8" s="30">
        <v>1</v>
      </c>
      <c r="Y8" s="30">
        <v>1</v>
      </c>
      <c r="Z8" s="30">
        <v>1</v>
      </c>
      <c r="AA8" s="30">
        <v>0.71875</v>
      </c>
      <c r="AB8" s="30">
        <v>0.35715000000000002</v>
      </c>
      <c r="AC8" s="30">
        <v>0.4</v>
      </c>
      <c r="AD8" s="30" t="s">
        <v>567</v>
      </c>
      <c r="AE8" s="30">
        <v>0.66666668653488159</v>
      </c>
      <c r="AF8" s="30">
        <v>0.60536181926727295</v>
      </c>
      <c r="AG8" s="30">
        <v>0.93815110585296924</v>
      </c>
      <c r="AH8" s="30">
        <v>0.80952380952380953</v>
      </c>
      <c r="AI8" s="30">
        <v>0.85</v>
      </c>
      <c r="AJ8" s="30">
        <v>0.66666666666666674</v>
      </c>
      <c r="AK8" s="30" t="s">
        <v>567</v>
      </c>
      <c r="AL8" s="30">
        <v>1</v>
      </c>
      <c r="AM8" s="30">
        <v>1</v>
      </c>
      <c r="AN8" s="30">
        <v>1</v>
      </c>
      <c r="AO8" s="30">
        <v>1</v>
      </c>
      <c r="AP8" s="30">
        <v>0.99305558204650879</v>
      </c>
      <c r="AQ8" s="30">
        <v>1</v>
      </c>
      <c r="AR8" s="30">
        <v>1</v>
      </c>
      <c r="AS8" s="30">
        <v>1</v>
      </c>
      <c r="AT8" s="30">
        <v>0.97222222200000008</v>
      </c>
      <c r="AU8" s="30">
        <v>1</v>
      </c>
      <c r="AV8" s="30">
        <v>1</v>
      </c>
      <c r="AW8" s="30">
        <v>1</v>
      </c>
      <c r="AX8" s="30">
        <v>1</v>
      </c>
      <c r="AY8" s="30">
        <v>1</v>
      </c>
      <c r="AZ8" s="30">
        <v>1</v>
      </c>
      <c r="BA8" s="30">
        <v>1</v>
      </c>
      <c r="BB8" s="30">
        <v>1</v>
      </c>
      <c r="BC8" s="30">
        <v>1</v>
      </c>
      <c r="BD8" s="30">
        <v>0.66666668653488159</v>
      </c>
      <c r="BE8" s="30">
        <v>1</v>
      </c>
      <c r="BF8" s="30" t="s">
        <v>567</v>
      </c>
      <c r="BG8" s="30">
        <v>1</v>
      </c>
      <c r="BH8" s="30">
        <v>1</v>
      </c>
      <c r="BI8" s="30">
        <v>1</v>
      </c>
      <c r="BJ8" s="30">
        <v>0.5</v>
      </c>
      <c r="BK8" s="30">
        <v>1</v>
      </c>
      <c r="BL8" s="30">
        <v>0</v>
      </c>
      <c r="BM8" s="30">
        <v>0</v>
      </c>
      <c r="BN8" s="30">
        <v>1</v>
      </c>
      <c r="BO8" s="30">
        <v>1</v>
      </c>
      <c r="BP8" s="30">
        <v>1</v>
      </c>
      <c r="BQ8" s="30">
        <v>1</v>
      </c>
      <c r="BR8" s="30">
        <v>1</v>
      </c>
      <c r="BS8" s="30">
        <v>1</v>
      </c>
      <c r="BT8" s="30">
        <v>1</v>
      </c>
      <c r="BU8" s="30">
        <v>0.3333333432674408</v>
      </c>
      <c r="BV8" s="30">
        <v>1</v>
      </c>
      <c r="BW8" s="30">
        <v>0</v>
      </c>
      <c r="BX8" s="30">
        <v>0</v>
      </c>
      <c r="BY8" s="30">
        <v>0</v>
      </c>
      <c r="BZ8" s="30">
        <v>0</v>
      </c>
      <c r="CA8" s="30">
        <v>0</v>
      </c>
      <c r="CB8" s="30">
        <v>0</v>
      </c>
      <c r="CC8" s="30">
        <v>0</v>
      </c>
      <c r="CD8" s="30">
        <v>0</v>
      </c>
      <c r="CE8" s="30">
        <v>0</v>
      </c>
      <c r="CF8" s="30">
        <v>1</v>
      </c>
      <c r="CG8" s="30">
        <v>0.75</v>
      </c>
      <c r="CH8" s="30">
        <v>1</v>
      </c>
      <c r="CI8" s="30">
        <v>0</v>
      </c>
      <c r="CJ8" s="30">
        <v>1</v>
      </c>
      <c r="CK8" s="30">
        <v>1</v>
      </c>
    </row>
    <row r="9" spans="1:89">
      <c r="A9" s="29">
        <v>1112</v>
      </c>
      <c r="B9" t="s">
        <v>99</v>
      </c>
      <c r="C9" t="s">
        <v>93</v>
      </c>
      <c r="D9" t="s">
        <v>94</v>
      </c>
      <c r="E9" s="29">
        <v>0.14647095565271706</v>
      </c>
      <c r="F9" s="29">
        <v>3202</v>
      </c>
      <c r="G9" s="29">
        <v>0.97000002861022949</v>
      </c>
      <c r="H9" s="29">
        <v>4</v>
      </c>
      <c r="I9" s="29">
        <v>629</v>
      </c>
      <c r="J9" t="s">
        <v>628</v>
      </c>
      <c r="K9" s="30">
        <v>0.18820860981941223</v>
      </c>
      <c r="L9" s="30">
        <v>-2.7872840873897076E-3</v>
      </c>
      <c r="M9" s="30">
        <v>0.77104860544204712</v>
      </c>
      <c r="N9" s="30">
        <v>0.77880406379699707</v>
      </c>
      <c r="O9" s="30">
        <v>0.86666667461395264</v>
      </c>
      <c r="P9" s="30">
        <v>0.70138460397720337</v>
      </c>
      <c r="Q9" s="30">
        <v>1</v>
      </c>
      <c r="R9" s="30" t="s">
        <v>567</v>
      </c>
      <c r="S9" s="30">
        <v>1</v>
      </c>
      <c r="T9" s="30">
        <v>1</v>
      </c>
      <c r="U9" s="30">
        <v>1</v>
      </c>
      <c r="V9" s="30">
        <v>1</v>
      </c>
      <c r="W9" s="30">
        <v>1</v>
      </c>
      <c r="X9" s="30">
        <v>1</v>
      </c>
      <c r="Y9" s="30">
        <v>1</v>
      </c>
      <c r="Z9" s="30" t="s">
        <v>567</v>
      </c>
      <c r="AA9" s="30">
        <v>0.14286000000000001</v>
      </c>
      <c r="AB9" s="30">
        <v>0.37314000000000003</v>
      </c>
      <c r="AC9" s="30">
        <v>0.53845999999999994</v>
      </c>
      <c r="AD9" s="30">
        <v>1</v>
      </c>
      <c r="AE9" s="30">
        <v>1</v>
      </c>
      <c r="AF9" s="30">
        <v>0.88089632987976074</v>
      </c>
      <c r="AG9" s="30">
        <v>0.9801931529030764</v>
      </c>
      <c r="AH9" s="30">
        <v>0.52272727272727271</v>
      </c>
      <c r="AI9" s="30">
        <v>0.53658536585365857</v>
      </c>
      <c r="AJ9" s="30">
        <v>0.53125</v>
      </c>
      <c r="AK9" s="30">
        <v>1</v>
      </c>
      <c r="AL9" s="30">
        <v>1</v>
      </c>
      <c r="AM9" s="30">
        <v>1</v>
      </c>
      <c r="AN9" s="30">
        <v>1</v>
      </c>
      <c r="AO9" s="30">
        <v>1</v>
      </c>
      <c r="AP9" s="30">
        <v>0.96153843402862549</v>
      </c>
      <c r="AQ9" s="30">
        <v>1</v>
      </c>
      <c r="AR9" s="30">
        <v>0.84615384599999999</v>
      </c>
      <c r="AS9" s="30">
        <v>1</v>
      </c>
      <c r="AT9" s="30">
        <v>1</v>
      </c>
      <c r="AU9" s="30">
        <v>1</v>
      </c>
      <c r="AV9" s="30">
        <v>1</v>
      </c>
      <c r="AW9" s="30">
        <v>1</v>
      </c>
      <c r="AX9" s="30">
        <v>1</v>
      </c>
      <c r="AY9" s="30">
        <v>1</v>
      </c>
      <c r="AZ9" s="30">
        <v>0.75</v>
      </c>
      <c r="BA9" s="30">
        <v>1</v>
      </c>
      <c r="BB9" s="30">
        <v>0</v>
      </c>
      <c r="BC9" s="30">
        <v>1</v>
      </c>
      <c r="BD9" s="30">
        <v>1</v>
      </c>
      <c r="BE9" s="30">
        <v>1</v>
      </c>
      <c r="BF9" s="30">
        <v>1</v>
      </c>
      <c r="BG9" s="30">
        <v>1</v>
      </c>
      <c r="BH9" s="30">
        <v>1</v>
      </c>
      <c r="BI9" s="30">
        <v>1</v>
      </c>
      <c r="BJ9" s="30">
        <v>0.5</v>
      </c>
      <c r="BK9" s="30">
        <v>0</v>
      </c>
      <c r="BL9" s="30">
        <v>1</v>
      </c>
      <c r="BM9" s="30">
        <v>1</v>
      </c>
      <c r="BN9" s="30">
        <v>1</v>
      </c>
      <c r="BO9" s="30">
        <v>1</v>
      </c>
      <c r="BP9" s="30">
        <v>1</v>
      </c>
      <c r="BQ9" s="30">
        <v>1</v>
      </c>
      <c r="BR9" s="30">
        <v>1</v>
      </c>
      <c r="BS9" s="30">
        <v>1</v>
      </c>
      <c r="BT9" s="30">
        <v>1</v>
      </c>
      <c r="BU9" s="30">
        <v>0.4166666567325592</v>
      </c>
      <c r="BV9" s="30">
        <v>1</v>
      </c>
      <c r="BW9" s="30">
        <v>0</v>
      </c>
      <c r="BX9" s="30">
        <v>0</v>
      </c>
      <c r="BY9" s="30">
        <v>1</v>
      </c>
      <c r="BZ9" s="30">
        <v>0</v>
      </c>
      <c r="CA9" s="30">
        <v>0</v>
      </c>
      <c r="CB9" s="30">
        <v>0</v>
      </c>
      <c r="CC9" s="30">
        <v>0</v>
      </c>
      <c r="CD9" s="30">
        <v>1</v>
      </c>
      <c r="CE9" s="30">
        <v>0</v>
      </c>
      <c r="CF9" s="30">
        <v>1</v>
      </c>
      <c r="CG9" s="30">
        <v>0.5</v>
      </c>
      <c r="CH9" s="30">
        <v>0</v>
      </c>
      <c r="CI9" s="30">
        <v>0</v>
      </c>
      <c r="CJ9" s="30">
        <v>1</v>
      </c>
      <c r="CK9" s="30">
        <v>1</v>
      </c>
    </row>
    <row r="10" spans="1:89">
      <c r="A10" s="29">
        <v>1114</v>
      </c>
      <c r="B10" t="s">
        <v>100</v>
      </c>
      <c r="C10" t="s">
        <v>93</v>
      </c>
      <c r="D10" t="s">
        <v>94</v>
      </c>
      <c r="E10" s="29">
        <v>0.15249372084678867</v>
      </c>
      <c r="F10" s="29">
        <v>2787</v>
      </c>
      <c r="G10" s="29">
        <v>1.0299999713897705</v>
      </c>
      <c r="H10" s="29">
        <v>4</v>
      </c>
      <c r="I10" s="29">
        <v>691</v>
      </c>
      <c r="J10" t="s">
        <v>625</v>
      </c>
      <c r="K10" s="30">
        <v>0.25259515643119812</v>
      </c>
      <c r="L10" s="30">
        <v>-5.2273827604949474E-3</v>
      </c>
      <c r="M10" s="30">
        <v>0.83219265937805176</v>
      </c>
      <c r="N10" s="30">
        <v>0.80040156841278076</v>
      </c>
      <c r="O10" s="30">
        <v>0.89999997615814209</v>
      </c>
      <c r="P10" s="30">
        <v>0.84356284141540527</v>
      </c>
      <c r="Q10" s="30">
        <v>1</v>
      </c>
      <c r="R10" s="30">
        <v>1</v>
      </c>
      <c r="S10" s="30">
        <v>1</v>
      </c>
      <c r="T10" s="30">
        <v>1</v>
      </c>
      <c r="U10" s="30">
        <v>1</v>
      </c>
      <c r="V10" s="30">
        <v>1</v>
      </c>
      <c r="W10" s="30">
        <v>1</v>
      </c>
      <c r="X10" s="30">
        <v>1</v>
      </c>
      <c r="Y10" s="30">
        <v>1</v>
      </c>
      <c r="Z10" s="30" t="s">
        <v>567</v>
      </c>
      <c r="AA10" s="30">
        <v>1</v>
      </c>
      <c r="AB10" s="30">
        <v>0.23528999999999997</v>
      </c>
      <c r="AC10" s="30">
        <v>0.78260999999999992</v>
      </c>
      <c r="AD10" s="30" t="s">
        <v>567</v>
      </c>
      <c r="AE10" s="30">
        <v>1</v>
      </c>
      <c r="AF10" s="30">
        <v>0.8950304388999939</v>
      </c>
      <c r="AG10" s="30">
        <v>1</v>
      </c>
      <c r="AH10" s="30">
        <v>0.70588235294117641</v>
      </c>
      <c r="AI10" s="30">
        <v>0.55172413793103448</v>
      </c>
      <c r="AJ10" s="30">
        <v>0.48275862068965514</v>
      </c>
      <c r="AK10" s="30">
        <v>1</v>
      </c>
      <c r="AL10" s="30">
        <v>1</v>
      </c>
      <c r="AM10" s="30">
        <v>1</v>
      </c>
      <c r="AN10" s="30">
        <v>1</v>
      </c>
      <c r="AO10" s="30">
        <v>1</v>
      </c>
      <c r="AP10" s="30">
        <v>1</v>
      </c>
      <c r="AQ10" s="30">
        <v>1</v>
      </c>
      <c r="AR10" s="30">
        <v>1</v>
      </c>
      <c r="AS10" s="30">
        <v>1</v>
      </c>
      <c r="AT10" s="30">
        <v>1</v>
      </c>
      <c r="AU10" s="30">
        <v>1</v>
      </c>
      <c r="AV10" s="30">
        <v>1</v>
      </c>
      <c r="AW10" s="30">
        <v>1</v>
      </c>
      <c r="AX10" s="30">
        <v>1</v>
      </c>
      <c r="AY10" s="30">
        <v>1</v>
      </c>
      <c r="AZ10" s="30">
        <v>1</v>
      </c>
      <c r="BA10" s="30">
        <v>1</v>
      </c>
      <c r="BB10" s="30">
        <v>1</v>
      </c>
      <c r="BC10" s="30">
        <v>1</v>
      </c>
      <c r="BD10" s="30">
        <v>1</v>
      </c>
      <c r="BE10" s="30">
        <v>1</v>
      </c>
      <c r="BF10" s="30">
        <v>1</v>
      </c>
      <c r="BG10" s="30">
        <v>1</v>
      </c>
      <c r="BH10" s="30">
        <v>1</v>
      </c>
      <c r="BI10" s="30">
        <v>1</v>
      </c>
      <c r="BJ10" s="30">
        <v>0.5</v>
      </c>
      <c r="BK10" s="30">
        <v>0</v>
      </c>
      <c r="BL10" s="30">
        <v>1</v>
      </c>
      <c r="BM10" s="30">
        <v>1</v>
      </c>
      <c r="BN10" s="30">
        <v>1</v>
      </c>
      <c r="BO10" s="30">
        <v>1</v>
      </c>
      <c r="BP10" s="30">
        <v>1</v>
      </c>
      <c r="BQ10" s="30">
        <v>1</v>
      </c>
      <c r="BR10" s="30">
        <v>1</v>
      </c>
      <c r="BS10" s="30">
        <v>1</v>
      </c>
      <c r="BT10" s="30">
        <v>1</v>
      </c>
      <c r="BU10" s="30">
        <v>0.3333333432674408</v>
      </c>
      <c r="BV10" s="30">
        <v>1</v>
      </c>
      <c r="BW10" s="30">
        <v>0</v>
      </c>
      <c r="BX10" s="30">
        <v>0</v>
      </c>
      <c r="BY10" s="30">
        <v>0</v>
      </c>
      <c r="BZ10" s="30">
        <v>0</v>
      </c>
      <c r="CA10" s="30">
        <v>0</v>
      </c>
      <c r="CB10" s="30">
        <v>0</v>
      </c>
      <c r="CC10" s="30">
        <v>0</v>
      </c>
      <c r="CD10" s="30">
        <v>0</v>
      </c>
      <c r="CE10" s="30">
        <v>0</v>
      </c>
      <c r="CF10" s="30">
        <v>1</v>
      </c>
      <c r="CG10" s="30">
        <v>0.75</v>
      </c>
      <c r="CH10" s="30">
        <v>1</v>
      </c>
      <c r="CI10" s="30">
        <v>0</v>
      </c>
      <c r="CJ10" s="30">
        <v>1</v>
      </c>
      <c r="CK10" s="30">
        <v>1</v>
      </c>
    </row>
    <row r="11" spans="1:89">
      <c r="A11" s="29">
        <v>1119</v>
      </c>
      <c r="B11" t="s">
        <v>101</v>
      </c>
      <c r="C11" t="s">
        <v>93</v>
      </c>
      <c r="D11" t="s">
        <v>94</v>
      </c>
      <c r="E11" s="29">
        <v>0.15001842978252858</v>
      </c>
      <c r="F11" s="29">
        <v>18991</v>
      </c>
      <c r="G11" s="29">
        <v>0.89999997615814209</v>
      </c>
      <c r="H11" s="29">
        <v>7</v>
      </c>
      <c r="I11" s="29">
        <v>771</v>
      </c>
      <c r="J11" t="s">
        <v>625</v>
      </c>
      <c r="K11" s="30">
        <v>0.18273645639419556</v>
      </c>
      <c r="L11" s="30">
        <v>4.948620218783617E-3</v>
      </c>
      <c r="M11" s="30">
        <v>0.86882185935974121</v>
      </c>
      <c r="N11" s="30">
        <v>0.85067659616470337</v>
      </c>
      <c r="O11" s="30">
        <v>1</v>
      </c>
      <c r="P11" s="30">
        <v>0.91040164232254028</v>
      </c>
      <c r="Q11" s="30">
        <v>1</v>
      </c>
      <c r="R11" s="30">
        <v>1</v>
      </c>
      <c r="S11" s="30">
        <v>1</v>
      </c>
      <c r="T11" s="30">
        <v>1</v>
      </c>
      <c r="U11" s="30">
        <v>1</v>
      </c>
      <c r="V11" s="30">
        <v>1</v>
      </c>
      <c r="W11" s="30">
        <v>1</v>
      </c>
      <c r="X11" s="30">
        <v>1</v>
      </c>
      <c r="Y11" s="30">
        <v>1</v>
      </c>
      <c r="Z11" s="30">
        <v>1</v>
      </c>
      <c r="AA11" s="30">
        <v>0.78846000000000005</v>
      </c>
      <c r="AB11" s="30">
        <v>0.87395</v>
      </c>
      <c r="AC11" s="30">
        <v>1</v>
      </c>
      <c r="AD11" s="30">
        <v>1</v>
      </c>
      <c r="AE11" s="30">
        <v>1</v>
      </c>
      <c r="AF11" s="30">
        <v>0.91242337226867676</v>
      </c>
      <c r="AG11" s="30">
        <v>0.97395708223236444</v>
      </c>
      <c r="AH11" s="30">
        <v>0.89403973509933776</v>
      </c>
      <c r="AI11" s="30">
        <v>0.80434782608695654</v>
      </c>
      <c r="AJ11" s="30">
        <v>0.765625</v>
      </c>
      <c r="AK11" s="30">
        <v>1</v>
      </c>
      <c r="AL11" s="30">
        <v>1</v>
      </c>
      <c r="AM11" s="30">
        <v>0.83333333333333348</v>
      </c>
      <c r="AN11" s="30">
        <v>0.8</v>
      </c>
      <c r="AO11" s="30">
        <v>0.75</v>
      </c>
      <c r="AP11" s="30">
        <v>0.94872719049453735</v>
      </c>
      <c r="AQ11" s="30">
        <v>0.9594594595</v>
      </c>
      <c r="AR11" s="30" t="s">
        <v>567</v>
      </c>
      <c r="AS11" s="30">
        <v>1</v>
      </c>
      <c r="AT11" s="30">
        <v>0.88672207999999997</v>
      </c>
      <c r="AU11" s="30">
        <v>1</v>
      </c>
      <c r="AV11" s="30">
        <v>1</v>
      </c>
      <c r="AW11" s="30">
        <v>1</v>
      </c>
      <c r="AX11" s="30">
        <v>1</v>
      </c>
      <c r="AY11" s="30">
        <v>1</v>
      </c>
      <c r="AZ11" s="30">
        <v>1</v>
      </c>
      <c r="BA11" s="30">
        <v>1</v>
      </c>
      <c r="BB11" s="30">
        <v>1</v>
      </c>
      <c r="BC11" s="30">
        <v>1</v>
      </c>
      <c r="BD11" s="30">
        <v>1</v>
      </c>
      <c r="BE11" s="30">
        <v>1</v>
      </c>
      <c r="BF11" s="30">
        <v>1</v>
      </c>
      <c r="BG11" s="30">
        <v>0.99999998954723002</v>
      </c>
      <c r="BH11" s="30">
        <v>1</v>
      </c>
      <c r="BI11" s="30">
        <v>1</v>
      </c>
      <c r="BJ11" s="30">
        <v>0.5</v>
      </c>
      <c r="BK11" s="30">
        <v>1</v>
      </c>
      <c r="BL11" s="30">
        <v>0</v>
      </c>
      <c r="BM11" s="30">
        <v>0</v>
      </c>
      <c r="BN11" s="30">
        <v>1</v>
      </c>
      <c r="BO11" s="30">
        <v>1</v>
      </c>
      <c r="BP11" s="30">
        <v>1</v>
      </c>
      <c r="BQ11" s="30">
        <v>1</v>
      </c>
      <c r="BR11" s="30">
        <v>1</v>
      </c>
      <c r="BS11" s="30">
        <v>1</v>
      </c>
      <c r="BT11" s="30">
        <v>1</v>
      </c>
      <c r="BU11" s="30">
        <v>0.66666668653488159</v>
      </c>
      <c r="BV11" s="30">
        <v>0</v>
      </c>
      <c r="BW11" s="30">
        <v>1</v>
      </c>
      <c r="BX11" s="30">
        <v>1</v>
      </c>
      <c r="BY11" s="30">
        <v>1</v>
      </c>
      <c r="BZ11" s="30">
        <v>1</v>
      </c>
      <c r="CA11" s="30">
        <v>1</v>
      </c>
      <c r="CB11" s="30">
        <v>1</v>
      </c>
      <c r="CC11" s="30">
        <v>1</v>
      </c>
      <c r="CD11" s="30">
        <v>1</v>
      </c>
      <c r="CE11" s="30">
        <v>1</v>
      </c>
      <c r="CF11" s="30">
        <v>1</v>
      </c>
      <c r="CG11" s="30">
        <v>0.75</v>
      </c>
      <c r="CH11" s="30">
        <v>1</v>
      </c>
      <c r="CI11" s="30">
        <v>0</v>
      </c>
      <c r="CJ11" s="30">
        <v>1</v>
      </c>
      <c r="CK11" s="30">
        <v>1</v>
      </c>
    </row>
    <row r="12" spans="1:89">
      <c r="A12" s="29">
        <v>1120</v>
      </c>
      <c r="B12" t="s">
        <v>102</v>
      </c>
      <c r="C12" t="s">
        <v>93</v>
      </c>
      <c r="D12" t="s">
        <v>94</v>
      </c>
      <c r="E12" s="29">
        <v>0.168929957116602</v>
      </c>
      <c r="F12" s="29">
        <v>19588</v>
      </c>
      <c r="G12" s="29">
        <v>0.92000001668930054</v>
      </c>
      <c r="H12" s="29">
        <v>7</v>
      </c>
      <c r="I12" s="29">
        <v>846</v>
      </c>
      <c r="J12" t="s">
        <v>627</v>
      </c>
      <c r="K12" s="30">
        <v>0.16753380000591278</v>
      </c>
      <c r="L12" s="30">
        <v>8.879893459379673E-3</v>
      </c>
      <c r="M12" s="30">
        <v>0.90825283527374268</v>
      </c>
      <c r="N12" s="30">
        <v>0.86082357168197632</v>
      </c>
      <c r="O12" s="30">
        <v>1</v>
      </c>
      <c r="P12" s="30">
        <v>0.8071976900100708</v>
      </c>
      <c r="Q12" s="30">
        <v>1</v>
      </c>
      <c r="R12" s="30">
        <v>1</v>
      </c>
      <c r="S12" s="30">
        <v>1</v>
      </c>
      <c r="T12" s="30">
        <v>1</v>
      </c>
      <c r="U12" s="30">
        <v>1</v>
      </c>
      <c r="V12" s="30">
        <v>1</v>
      </c>
      <c r="W12" s="30">
        <v>1</v>
      </c>
      <c r="X12" s="30">
        <v>1</v>
      </c>
      <c r="Y12" s="30">
        <v>0</v>
      </c>
      <c r="Z12" s="30">
        <v>1</v>
      </c>
      <c r="AA12" s="30">
        <v>0.65625</v>
      </c>
      <c r="AB12" s="30">
        <v>0.79500000000000004</v>
      </c>
      <c r="AC12" s="30">
        <v>1</v>
      </c>
      <c r="AD12" s="30">
        <v>0.91935999999999996</v>
      </c>
      <c r="AE12" s="30">
        <v>1</v>
      </c>
      <c r="AF12" s="30">
        <v>0.88613724708557129</v>
      </c>
      <c r="AG12" s="30">
        <v>0.98623775504839561</v>
      </c>
      <c r="AH12" s="30">
        <v>0.85714285714285721</v>
      </c>
      <c r="AI12" s="30">
        <v>0.74264705882352944</v>
      </c>
      <c r="AJ12" s="30">
        <v>0.5714285714285714</v>
      </c>
      <c r="AK12" s="30">
        <v>1</v>
      </c>
      <c r="AL12" s="30">
        <v>0.8571428571428571</v>
      </c>
      <c r="AM12" s="30">
        <v>1</v>
      </c>
      <c r="AN12" s="30">
        <v>0.75</v>
      </c>
      <c r="AO12" s="30">
        <v>1</v>
      </c>
      <c r="AP12" s="30">
        <v>0.88919365406036377</v>
      </c>
      <c r="AQ12" s="30">
        <v>0.85583524</v>
      </c>
      <c r="AR12" s="30">
        <v>0.80370370400000002</v>
      </c>
      <c r="AS12" s="30">
        <v>0.96109999999999995</v>
      </c>
      <c r="AT12" s="30">
        <v>0.93613564800000004</v>
      </c>
      <c r="AU12" s="30">
        <v>1</v>
      </c>
      <c r="AV12" s="30">
        <v>0.5</v>
      </c>
      <c r="AW12" s="30">
        <v>1</v>
      </c>
      <c r="AX12" s="30">
        <v>0</v>
      </c>
      <c r="AY12" s="30">
        <v>1</v>
      </c>
      <c r="AZ12" s="30">
        <v>1</v>
      </c>
      <c r="BA12" s="30">
        <v>1</v>
      </c>
      <c r="BB12" s="30">
        <v>1</v>
      </c>
      <c r="BC12" s="30">
        <v>1</v>
      </c>
      <c r="BD12" s="30">
        <v>1</v>
      </c>
      <c r="BE12" s="30">
        <v>0.99999994039535522</v>
      </c>
      <c r="BF12" s="30">
        <v>1</v>
      </c>
      <c r="BG12" s="30">
        <v>0.99999985526278368</v>
      </c>
      <c r="BH12" s="30">
        <v>1</v>
      </c>
      <c r="BI12" s="30">
        <v>1</v>
      </c>
      <c r="BJ12" s="30">
        <v>1</v>
      </c>
      <c r="BK12" s="30">
        <v>1</v>
      </c>
      <c r="BL12" s="30">
        <v>1</v>
      </c>
      <c r="BM12" s="30">
        <v>1</v>
      </c>
      <c r="BN12" s="30">
        <v>1</v>
      </c>
      <c r="BO12" s="30">
        <v>1</v>
      </c>
      <c r="BP12" s="30">
        <v>1</v>
      </c>
      <c r="BQ12" s="30">
        <v>1</v>
      </c>
      <c r="BR12" s="30">
        <v>1</v>
      </c>
      <c r="BS12" s="30">
        <v>1</v>
      </c>
      <c r="BT12" s="30">
        <v>1</v>
      </c>
      <c r="BU12" s="30">
        <v>1</v>
      </c>
      <c r="BV12" s="30">
        <v>1</v>
      </c>
      <c r="BW12" s="30">
        <v>1</v>
      </c>
      <c r="BX12" s="30">
        <v>1</v>
      </c>
      <c r="BY12" s="30">
        <v>1</v>
      </c>
      <c r="BZ12" s="30">
        <v>1</v>
      </c>
      <c r="CA12" s="30">
        <v>1</v>
      </c>
      <c r="CB12" s="30">
        <v>1</v>
      </c>
      <c r="CC12" s="30">
        <v>1</v>
      </c>
      <c r="CD12" s="30">
        <v>1</v>
      </c>
      <c r="CE12" s="30">
        <v>1</v>
      </c>
      <c r="CF12" s="30">
        <v>1</v>
      </c>
      <c r="CG12" s="30">
        <v>1</v>
      </c>
      <c r="CH12" s="30">
        <v>1</v>
      </c>
      <c r="CI12" s="30">
        <v>1</v>
      </c>
      <c r="CJ12" s="30">
        <v>1</v>
      </c>
      <c r="CK12" s="30">
        <v>1</v>
      </c>
    </row>
    <row r="13" spans="1:89">
      <c r="A13" s="29">
        <v>1121</v>
      </c>
      <c r="B13" t="s">
        <v>103</v>
      </c>
      <c r="C13" t="s">
        <v>93</v>
      </c>
      <c r="D13" t="s">
        <v>94</v>
      </c>
      <c r="E13" s="29">
        <v>0.22124127722562908</v>
      </c>
      <c r="F13" s="29">
        <v>18916</v>
      </c>
      <c r="G13" s="29">
        <v>0.9100000262260437</v>
      </c>
      <c r="H13" s="29">
        <v>7</v>
      </c>
      <c r="I13" s="29">
        <v>833</v>
      </c>
      <c r="J13" t="s">
        <v>627</v>
      </c>
      <c r="K13" s="30">
        <v>0.16872425377368927</v>
      </c>
      <c r="L13" s="30">
        <v>6.5773865208029747E-3</v>
      </c>
      <c r="M13" s="30">
        <v>0.95540851354598999</v>
      </c>
      <c r="N13" s="30">
        <v>0.85700970888137817</v>
      </c>
      <c r="O13" s="30">
        <v>1</v>
      </c>
      <c r="P13" s="30">
        <v>0.92994648218154907</v>
      </c>
      <c r="Q13" s="30">
        <v>1</v>
      </c>
      <c r="R13" s="30">
        <v>1</v>
      </c>
      <c r="S13" s="30">
        <v>1</v>
      </c>
      <c r="T13" s="30">
        <v>1</v>
      </c>
      <c r="U13" s="30">
        <v>1</v>
      </c>
      <c r="V13" s="30">
        <v>1</v>
      </c>
      <c r="W13" s="30">
        <v>1</v>
      </c>
      <c r="X13" s="30">
        <v>1</v>
      </c>
      <c r="Y13" s="30">
        <v>1</v>
      </c>
      <c r="Z13" s="30">
        <v>1</v>
      </c>
      <c r="AA13" s="30">
        <v>1</v>
      </c>
      <c r="AB13" s="30">
        <v>0.81105999999999989</v>
      </c>
      <c r="AC13" s="30">
        <v>0.81118999999999997</v>
      </c>
      <c r="AD13" s="30">
        <v>0.875</v>
      </c>
      <c r="AE13" s="30">
        <v>1</v>
      </c>
      <c r="AF13" s="30">
        <v>0.89034146070480347</v>
      </c>
      <c r="AG13" s="30">
        <v>0.96730911325797075</v>
      </c>
      <c r="AH13" s="30">
        <v>0.7931034482758621</v>
      </c>
      <c r="AI13" s="30">
        <v>0.72440944881889768</v>
      </c>
      <c r="AJ13" s="30">
        <v>0.53260869565217384</v>
      </c>
      <c r="AK13" s="30">
        <v>1</v>
      </c>
      <c r="AL13" s="30">
        <v>1</v>
      </c>
      <c r="AM13" s="30">
        <v>1</v>
      </c>
      <c r="AN13" s="30">
        <v>0.75</v>
      </c>
      <c r="AO13" s="30">
        <v>1</v>
      </c>
      <c r="AP13" s="30">
        <v>0.90046381950378418</v>
      </c>
      <c r="AQ13" s="30">
        <v>0.96666666649999999</v>
      </c>
      <c r="AR13" s="30">
        <v>0.74275362300000003</v>
      </c>
      <c r="AS13" s="30">
        <v>1</v>
      </c>
      <c r="AT13" s="30">
        <v>0.89243487450000003</v>
      </c>
      <c r="AU13" s="30">
        <v>1</v>
      </c>
      <c r="AV13" s="30">
        <v>1</v>
      </c>
      <c r="AW13" s="30">
        <v>1</v>
      </c>
      <c r="AX13" s="30">
        <v>1</v>
      </c>
      <c r="AY13" s="30">
        <v>1</v>
      </c>
      <c r="AZ13" s="30">
        <v>1</v>
      </c>
      <c r="BA13" s="30">
        <v>1</v>
      </c>
      <c r="BB13" s="30">
        <v>1</v>
      </c>
      <c r="BC13" s="30">
        <v>1</v>
      </c>
      <c r="BD13" s="30">
        <v>1</v>
      </c>
      <c r="BE13" s="30">
        <v>0.99999994039535522</v>
      </c>
      <c r="BF13" s="30">
        <v>1</v>
      </c>
      <c r="BG13" s="30">
        <v>0.99999989028152148</v>
      </c>
      <c r="BH13" s="30">
        <v>1</v>
      </c>
      <c r="BI13" s="30">
        <v>1</v>
      </c>
      <c r="BJ13" s="30">
        <v>1</v>
      </c>
      <c r="BK13" s="30">
        <v>1</v>
      </c>
      <c r="BL13" s="30">
        <v>1</v>
      </c>
      <c r="BM13" s="30">
        <v>1</v>
      </c>
      <c r="BN13" s="30">
        <v>1</v>
      </c>
      <c r="BO13" s="30">
        <v>1</v>
      </c>
      <c r="BP13" s="30">
        <v>1</v>
      </c>
      <c r="BQ13" s="30">
        <v>1</v>
      </c>
      <c r="BR13" s="30">
        <v>1</v>
      </c>
      <c r="BS13" s="30">
        <v>1</v>
      </c>
      <c r="BT13" s="30">
        <v>1</v>
      </c>
      <c r="BU13" s="30">
        <v>0.83333331346511841</v>
      </c>
      <c r="BV13" s="30">
        <v>1</v>
      </c>
      <c r="BW13" s="30">
        <v>0</v>
      </c>
      <c r="BX13" s="30">
        <v>1</v>
      </c>
      <c r="BY13" s="30">
        <v>1</v>
      </c>
      <c r="BZ13" s="30">
        <v>0</v>
      </c>
      <c r="CA13" s="30">
        <v>0</v>
      </c>
      <c r="CB13" s="30">
        <v>1</v>
      </c>
      <c r="CC13" s="30">
        <v>1</v>
      </c>
      <c r="CD13" s="30">
        <v>0</v>
      </c>
      <c r="CE13" s="30">
        <v>1</v>
      </c>
      <c r="CF13" s="30">
        <v>1</v>
      </c>
      <c r="CG13" s="30">
        <v>1</v>
      </c>
      <c r="CH13" s="30">
        <v>1</v>
      </c>
      <c r="CI13" s="30">
        <v>1</v>
      </c>
      <c r="CJ13" s="30">
        <v>1</v>
      </c>
      <c r="CK13" s="30">
        <v>1</v>
      </c>
    </row>
    <row r="14" spans="1:89">
      <c r="A14" s="29">
        <v>1122</v>
      </c>
      <c r="B14" t="s">
        <v>104</v>
      </c>
      <c r="C14" t="s">
        <v>93</v>
      </c>
      <c r="D14" t="s">
        <v>94</v>
      </c>
      <c r="E14" s="29">
        <v>0.17488751874687553</v>
      </c>
      <c r="F14" s="29">
        <v>12002</v>
      </c>
      <c r="G14" s="29">
        <v>0.93999999761581421</v>
      </c>
      <c r="H14" s="29">
        <v>7</v>
      </c>
      <c r="I14" s="29">
        <v>801</v>
      </c>
      <c r="J14" t="s">
        <v>627</v>
      </c>
      <c r="K14" s="30">
        <v>0.21810698509216309</v>
      </c>
      <c r="L14" s="30">
        <v>6.8369065411388874E-3</v>
      </c>
      <c r="M14" s="30">
        <v>0.82634592056274414</v>
      </c>
      <c r="N14" s="30">
        <v>0.85250771045684814</v>
      </c>
      <c r="O14" s="30">
        <v>1</v>
      </c>
      <c r="P14" s="30">
        <v>0.70479583740234375</v>
      </c>
      <c r="Q14" s="30">
        <v>1</v>
      </c>
      <c r="R14" s="30">
        <v>1</v>
      </c>
      <c r="S14" s="30">
        <v>1</v>
      </c>
      <c r="T14" s="30">
        <v>1</v>
      </c>
      <c r="U14" s="30">
        <v>1</v>
      </c>
      <c r="V14" s="30">
        <v>1</v>
      </c>
      <c r="W14" s="30">
        <v>1</v>
      </c>
      <c r="X14" s="30">
        <v>0</v>
      </c>
      <c r="Y14" s="30">
        <v>1</v>
      </c>
      <c r="Z14" s="30">
        <v>1</v>
      </c>
      <c r="AA14" s="30">
        <v>0.61537999999999993</v>
      </c>
      <c r="AB14" s="30">
        <v>0.35293999999999998</v>
      </c>
      <c r="AC14" s="30">
        <v>0.25455</v>
      </c>
      <c r="AD14" s="30">
        <v>0.35</v>
      </c>
      <c r="AE14" s="30">
        <v>1</v>
      </c>
      <c r="AF14" s="30">
        <v>0.89483767747879028</v>
      </c>
      <c r="AG14" s="30">
        <v>0.99121244624634675</v>
      </c>
      <c r="AH14" s="30">
        <v>0.83653846153846156</v>
      </c>
      <c r="AI14" s="30">
        <v>0.76842105263157889</v>
      </c>
      <c r="AJ14" s="30">
        <v>0.63076923076923075</v>
      </c>
      <c r="AK14" s="30">
        <v>1</v>
      </c>
      <c r="AL14" s="30">
        <v>0.8</v>
      </c>
      <c r="AM14" s="30">
        <v>0.83333333333333348</v>
      </c>
      <c r="AN14" s="30">
        <v>1</v>
      </c>
      <c r="AO14" s="30">
        <v>1</v>
      </c>
      <c r="AP14" s="30">
        <v>0.99715906381607056</v>
      </c>
      <c r="AQ14" s="30">
        <v>1</v>
      </c>
      <c r="AR14" s="30">
        <v>1</v>
      </c>
      <c r="AS14" s="30">
        <v>1</v>
      </c>
      <c r="AT14" s="30">
        <v>0.98863636350000006</v>
      </c>
      <c r="AU14" s="30">
        <v>1</v>
      </c>
      <c r="AV14" s="30">
        <v>0.5</v>
      </c>
      <c r="AW14" s="30">
        <v>0</v>
      </c>
      <c r="AX14" s="30">
        <v>1</v>
      </c>
      <c r="AY14" s="30">
        <v>1</v>
      </c>
      <c r="AZ14" s="30">
        <v>1</v>
      </c>
      <c r="BA14" s="30">
        <v>1</v>
      </c>
      <c r="BB14" s="30">
        <v>1</v>
      </c>
      <c r="BC14" s="30">
        <v>1</v>
      </c>
      <c r="BD14" s="30">
        <v>1</v>
      </c>
      <c r="BE14" s="30">
        <v>1</v>
      </c>
      <c r="BF14" s="30">
        <v>1</v>
      </c>
      <c r="BG14" s="30">
        <v>0.99999998782189348</v>
      </c>
      <c r="BH14" s="30">
        <v>1</v>
      </c>
      <c r="BI14" s="30">
        <v>1</v>
      </c>
      <c r="BJ14" s="30">
        <v>1</v>
      </c>
      <c r="BK14" s="30">
        <v>1</v>
      </c>
      <c r="BL14" s="30">
        <v>1</v>
      </c>
      <c r="BM14" s="30">
        <v>1</v>
      </c>
      <c r="BN14" s="30">
        <v>1</v>
      </c>
      <c r="BO14" s="30">
        <v>1</v>
      </c>
      <c r="BP14" s="30">
        <v>1</v>
      </c>
      <c r="BQ14" s="30">
        <v>1</v>
      </c>
      <c r="BR14" s="30">
        <v>1</v>
      </c>
      <c r="BS14" s="30">
        <v>1</v>
      </c>
      <c r="BT14" s="30">
        <v>1</v>
      </c>
      <c r="BU14" s="30">
        <v>0.4166666567325592</v>
      </c>
      <c r="BV14" s="30">
        <v>1</v>
      </c>
      <c r="BW14" s="30">
        <v>0</v>
      </c>
      <c r="BX14" s="30">
        <v>0</v>
      </c>
      <c r="BY14" s="30">
        <v>1</v>
      </c>
      <c r="BZ14" s="30">
        <v>0</v>
      </c>
      <c r="CA14" s="30">
        <v>0</v>
      </c>
      <c r="CB14" s="30">
        <v>1</v>
      </c>
      <c r="CC14" s="30">
        <v>0</v>
      </c>
      <c r="CD14" s="30">
        <v>0</v>
      </c>
      <c r="CE14" s="30">
        <v>0</v>
      </c>
      <c r="CF14" s="30">
        <v>1</v>
      </c>
      <c r="CG14" s="30">
        <v>0.75</v>
      </c>
      <c r="CH14" s="30">
        <v>1</v>
      </c>
      <c r="CI14" s="30">
        <v>0</v>
      </c>
      <c r="CJ14" s="30">
        <v>1</v>
      </c>
      <c r="CK14" s="30">
        <v>1</v>
      </c>
    </row>
    <row r="15" spans="1:89">
      <c r="A15" s="29">
        <v>1124</v>
      </c>
      <c r="B15" t="s">
        <v>105</v>
      </c>
      <c r="C15" t="s">
        <v>93</v>
      </c>
      <c r="D15" t="s">
        <v>94</v>
      </c>
      <c r="E15" s="29">
        <v>0.25801937170846684</v>
      </c>
      <c r="F15" s="29">
        <v>27153</v>
      </c>
      <c r="G15" s="29">
        <v>0.97000002861022949</v>
      </c>
      <c r="H15" s="29">
        <v>9</v>
      </c>
      <c r="I15" s="29">
        <v>857</v>
      </c>
      <c r="J15" t="s">
        <v>627</v>
      </c>
      <c r="K15" s="30">
        <v>0.1719214916229248</v>
      </c>
      <c r="L15" s="30">
        <v>1.0997090488672256E-2</v>
      </c>
      <c r="M15" s="30">
        <v>0.88605970144271851</v>
      </c>
      <c r="N15" s="30">
        <v>0.87310671806335449</v>
      </c>
      <c r="O15" s="30">
        <v>1</v>
      </c>
      <c r="P15" s="30">
        <v>0.78866052627563477</v>
      </c>
      <c r="Q15" s="30">
        <v>1</v>
      </c>
      <c r="R15" s="30">
        <v>1</v>
      </c>
      <c r="S15" s="30">
        <v>1</v>
      </c>
      <c r="T15" s="30">
        <v>1</v>
      </c>
      <c r="U15" s="30">
        <v>1</v>
      </c>
      <c r="V15" s="30">
        <v>1</v>
      </c>
      <c r="W15" s="30">
        <v>1</v>
      </c>
      <c r="X15" s="30">
        <v>1</v>
      </c>
      <c r="Y15" s="30">
        <v>1</v>
      </c>
      <c r="Z15" s="30">
        <v>1</v>
      </c>
      <c r="AA15" s="30">
        <v>0.76</v>
      </c>
      <c r="AB15" s="30">
        <v>0.25781000000000004</v>
      </c>
      <c r="AC15" s="30">
        <v>0.55223999999999995</v>
      </c>
      <c r="AD15" s="30">
        <v>0.58928999999999998</v>
      </c>
      <c r="AE15" s="30">
        <v>1</v>
      </c>
      <c r="AF15" s="30">
        <v>0.87565487623214722</v>
      </c>
      <c r="AG15" s="30">
        <v>0.9700391038520535</v>
      </c>
      <c r="AH15" s="30">
        <v>0.865979381443299</v>
      </c>
      <c r="AI15" s="30">
        <v>0.85365853658536583</v>
      </c>
      <c r="AJ15" s="30">
        <v>0.70707070707070718</v>
      </c>
      <c r="AK15" s="30">
        <v>1</v>
      </c>
      <c r="AL15" s="30">
        <v>1</v>
      </c>
      <c r="AM15" s="30">
        <v>1</v>
      </c>
      <c r="AN15" s="30">
        <v>0.33333333333333326</v>
      </c>
      <c r="AO15" s="30">
        <v>0.75</v>
      </c>
      <c r="AP15" s="30">
        <v>0.9462815523147583</v>
      </c>
      <c r="AQ15" s="30">
        <v>1</v>
      </c>
      <c r="AR15" s="30" t="s">
        <v>567</v>
      </c>
      <c r="AS15" s="30">
        <v>0.97037747749999992</v>
      </c>
      <c r="AT15" s="30">
        <v>0.86846711650000008</v>
      </c>
      <c r="AU15" s="30">
        <v>1</v>
      </c>
      <c r="AV15" s="30">
        <v>1</v>
      </c>
      <c r="AW15" s="30">
        <v>1</v>
      </c>
      <c r="AX15" s="30">
        <v>1</v>
      </c>
      <c r="AY15" s="30">
        <v>1</v>
      </c>
      <c r="AZ15" s="30">
        <v>1</v>
      </c>
      <c r="BA15" s="30">
        <v>1</v>
      </c>
      <c r="BB15" s="30">
        <v>1</v>
      </c>
      <c r="BC15" s="30">
        <v>1</v>
      </c>
      <c r="BD15" s="30">
        <v>0.66666668653488159</v>
      </c>
      <c r="BE15" s="30">
        <v>1</v>
      </c>
      <c r="BF15" s="30" t="s">
        <v>567</v>
      </c>
      <c r="BG15" s="30">
        <v>0.99999999106993609</v>
      </c>
      <c r="BH15" s="30">
        <v>1</v>
      </c>
      <c r="BI15" s="30">
        <v>1</v>
      </c>
      <c r="BJ15" s="30">
        <v>1</v>
      </c>
      <c r="BK15" s="30">
        <v>1</v>
      </c>
      <c r="BL15" s="30">
        <v>1</v>
      </c>
      <c r="BM15" s="30">
        <v>1</v>
      </c>
      <c r="BN15" s="30">
        <v>1</v>
      </c>
      <c r="BO15" s="30">
        <v>1</v>
      </c>
      <c r="BP15" s="30">
        <v>1</v>
      </c>
      <c r="BQ15" s="30">
        <v>1</v>
      </c>
      <c r="BR15" s="30">
        <v>1</v>
      </c>
      <c r="BS15" s="30">
        <v>1</v>
      </c>
      <c r="BT15" s="30">
        <v>1</v>
      </c>
      <c r="BU15" s="30">
        <v>0.5</v>
      </c>
      <c r="BV15" s="30">
        <v>1</v>
      </c>
      <c r="BW15" s="30">
        <v>0</v>
      </c>
      <c r="BX15" s="30">
        <v>0</v>
      </c>
      <c r="BY15" s="30">
        <v>1</v>
      </c>
      <c r="BZ15" s="30">
        <v>0</v>
      </c>
      <c r="CA15" s="30">
        <v>0</v>
      </c>
      <c r="CB15" s="30">
        <v>1</v>
      </c>
      <c r="CC15" s="30">
        <v>1</v>
      </c>
      <c r="CD15" s="30">
        <v>1</v>
      </c>
      <c r="CE15" s="30">
        <v>0</v>
      </c>
      <c r="CF15" s="30">
        <v>1</v>
      </c>
      <c r="CG15" s="30">
        <v>0.75</v>
      </c>
      <c r="CH15" s="30">
        <v>1</v>
      </c>
      <c r="CI15" s="30">
        <v>1</v>
      </c>
      <c r="CJ15" s="30">
        <v>1</v>
      </c>
      <c r="CK15" s="30">
        <v>0</v>
      </c>
    </row>
    <row r="16" spans="1:89">
      <c r="A16" s="29">
        <v>1127</v>
      </c>
      <c r="B16" t="s">
        <v>106</v>
      </c>
      <c r="C16" t="s">
        <v>93</v>
      </c>
      <c r="D16" t="s">
        <v>94</v>
      </c>
      <c r="E16" s="29">
        <v>0.22431155868460922</v>
      </c>
      <c r="F16" s="29">
        <v>11221</v>
      </c>
      <c r="G16" s="29">
        <v>0.98000001907348633</v>
      </c>
      <c r="H16" s="29">
        <v>7</v>
      </c>
      <c r="I16" s="29">
        <v>866</v>
      </c>
      <c r="J16" t="s">
        <v>627</v>
      </c>
      <c r="K16" s="30">
        <v>0.1769547313451767</v>
      </c>
      <c r="L16" s="30">
        <v>1.2293471954762936E-2</v>
      </c>
      <c r="M16" s="30">
        <v>0.79833894968032837</v>
      </c>
      <c r="N16" s="30">
        <v>0.86166095733642578</v>
      </c>
      <c r="O16" s="30">
        <v>1</v>
      </c>
      <c r="P16" s="30">
        <v>0.85707134008407593</v>
      </c>
      <c r="Q16" s="30">
        <v>1</v>
      </c>
      <c r="R16" s="30">
        <v>1</v>
      </c>
      <c r="S16" s="30">
        <v>1</v>
      </c>
      <c r="T16" s="30">
        <v>1</v>
      </c>
      <c r="U16" s="30">
        <v>1</v>
      </c>
      <c r="V16" s="30">
        <v>1</v>
      </c>
      <c r="W16" s="30">
        <v>1</v>
      </c>
      <c r="X16" s="30">
        <v>1</v>
      </c>
      <c r="Y16" s="30">
        <v>1</v>
      </c>
      <c r="Z16" s="30">
        <v>1</v>
      </c>
      <c r="AA16" s="30">
        <v>0.8</v>
      </c>
      <c r="AB16" s="30">
        <v>0.66666999999999998</v>
      </c>
      <c r="AC16" s="30">
        <v>0.16667000000000001</v>
      </c>
      <c r="AD16" s="30">
        <v>0.59091000000000005</v>
      </c>
      <c r="AE16" s="30">
        <v>1</v>
      </c>
      <c r="AF16" s="30">
        <v>0.80395609140396118</v>
      </c>
      <c r="AG16" s="30">
        <v>0.98770496460347945</v>
      </c>
      <c r="AH16" s="30">
        <v>0.8351648351648352</v>
      </c>
      <c r="AI16" s="30">
        <v>0.65</v>
      </c>
      <c r="AJ16" s="30">
        <v>0.50793650793650791</v>
      </c>
      <c r="AK16" s="30">
        <v>1</v>
      </c>
      <c r="AL16" s="30">
        <v>0.33333333333333326</v>
      </c>
      <c r="AM16" s="30">
        <v>0.66666666666666652</v>
      </c>
      <c r="AN16" s="30">
        <v>1</v>
      </c>
      <c r="AO16" s="30">
        <v>1</v>
      </c>
      <c r="AP16" s="30">
        <v>0.94736182689666748</v>
      </c>
      <c r="AQ16" s="30">
        <v>0.93541666649999999</v>
      </c>
      <c r="AR16" s="30">
        <v>1</v>
      </c>
      <c r="AS16" s="30">
        <v>0.98823529399999999</v>
      </c>
      <c r="AT16" s="30">
        <v>0.86579524249999995</v>
      </c>
      <c r="AU16" s="30">
        <v>1</v>
      </c>
      <c r="AV16" s="30">
        <v>1</v>
      </c>
      <c r="AW16" s="30">
        <v>1</v>
      </c>
      <c r="AX16" s="30">
        <v>1</v>
      </c>
      <c r="AY16" s="30">
        <v>1</v>
      </c>
      <c r="AZ16" s="30">
        <v>1</v>
      </c>
      <c r="BA16" s="30">
        <v>1</v>
      </c>
      <c r="BB16" s="30">
        <v>1</v>
      </c>
      <c r="BC16" s="30">
        <v>1</v>
      </c>
      <c r="BD16" s="30">
        <v>1</v>
      </c>
      <c r="BE16" s="30">
        <v>1</v>
      </c>
      <c r="BF16" s="30">
        <v>1</v>
      </c>
      <c r="BG16" s="30">
        <v>0.99999997886013869</v>
      </c>
      <c r="BH16" s="30">
        <v>1</v>
      </c>
      <c r="BI16" s="30">
        <v>1</v>
      </c>
      <c r="BJ16" s="30">
        <v>0.5</v>
      </c>
      <c r="BK16" s="30">
        <v>1</v>
      </c>
      <c r="BL16" s="30">
        <v>0</v>
      </c>
      <c r="BM16" s="30">
        <v>0</v>
      </c>
      <c r="BN16" s="30">
        <v>1</v>
      </c>
      <c r="BO16" s="30">
        <v>1</v>
      </c>
      <c r="BP16" s="30">
        <v>1</v>
      </c>
      <c r="BQ16" s="30">
        <v>1</v>
      </c>
      <c r="BR16" s="30">
        <v>1</v>
      </c>
      <c r="BS16" s="30">
        <v>1</v>
      </c>
      <c r="BT16" s="30">
        <v>1</v>
      </c>
      <c r="BU16" s="30">
        <v>0.625</v>
      </c>
      <c r="BV16" s="30">
        <v>1</v>
      </c>
      <c r="BW16" s="30">
        <v>0</v>
      </c>
      <c r="BX16" s="30">
        <v>1</v>
      </c>
      <c r="BY16" s="30">
        <v>1</v>
      </c>
      <c r="BZ16" s="30">
        <v>1</v>
      </c>
      <c r="CA16" s="30">
        <v>1</v>
      </c>
      <c r="CB16" s="30">
        <v>1</v>
      </c>
      <c r="CC16" s="30">
        <v>1</v>
      </c>
      <c r="CD16" s="30">
        <v>1</v>
      </c>
      <c r="CE16" s="30">
        <v>0</v>
      </c>
      <c r="CF16" s="30">
        <v>1</v>
      </c>
      <c r="CG16" s="30">
        <v>0.25</v>
      </c>
      <c r="CH16" s="30">
        <v>0</v>
      </c>
      <c r="CI16" s="30">
        <v>0</v>
      </c>
      <c r="CJ16" s="30">
        <v>1</v>
      </c>
      <c r="CK16" s="30">
        <v>0</v>
      </c>
    </row>
    <row r="17" spans="1:89">
      <c r="A17" s="29">
        <v>1130</v>
      </c>
      <c r="B17" t="s">
        <v>107</v>
      </c>
      <c r="C17" t="s">
        <v>93</v>
      </c>
      <c r="D17" t="s">
        <v>94</v>
      </c>
      <c r="E17" s="29">
        <v>0.17604873534855028</v>
      </c>
      <c r="F17" s="29">
        <v>12968</v>
      </c>
      <c r="G17" s="29">
        <v>0.94999998807907104</v>
      </c>
      <c r="H17" s="29">
        <v>7</v>
      </c>
      <c r="I17" s="29">
        <v>708</v>
      </c>
      <c r="J17" t="s">
        <v>625</v>
      </c>
      <c r="K17" s="30">
        <v>0.18668255209922791</v>
      </c>
      <c r="L17" s="30">
        <v>9.0792924165725708E-3</v>
      </c>
      <c r="M17" s="30">
        <v>0.83500498533248901</v>
      </c>
      <c r="N17" s="30">
        <v>0.84032630920410156</v>
      </c>
      <c r="O17" s="30">
        <v>1</v>
      </c>
      <c r="P17" s="30">
        <v>0.78653866052627563</v>
      </c>
      <c r="Q17" s="30">
        <v>1</v>
      </c>
      <c r="R17" s="30">
        <v>1</v>
      </c>
      <c r="S17" s="30">
        <v>1</v>
      </c>
      <c r="T17" s="30">
        <v>1</v>
      </c>
      <c r="U17" s="30">
        <v>1</v>
      </c>
      <c r="V17" s="30">
        <v>1</v>
      </c>
      <c r="W17" s="30">
        <v>1</v>
      </c>
      <c r="X17" s="30">
        <v>0</v>
      </c>
      <c r="Y17" s="30">
        <v>1</v>
      </c>
      <c r="Z17" s="30">
        <v>1</v>
      </c>
      <c r="AA17" s="30">
        <v>0.72727000000000008</v>
      </c>
      <c r="AB17" s="30">
        <v>0.68722000000000005</v>
      </c>
      <c r="AC17" s="30">
        <v>0.45917999999999998</v>
      </c>
      <c r="AD17" s="30">
        <v>0.58823999999999999</v>
      </c>
      <c r="AE17" s="30">
        <v>1</v>
      </c>
      <c r="AF17" s="30">
        <v>0.90444844961166382</v>
      </c>
      <c r="AG17" s="30">
        <v>0.94307043601125917</v>
      </c>
      <c r="AH17" s="30">
        <v>0.85106382978723405</v>
      </c>
      <c r="AI17" s="30">
        <v>0.6987951807228916</v>
      </c>
      <c r="AJ17" s="30">
        <v>0.6271186440677966</v>
      </c>
      <c r="AK17" s="30">
        <v>1</v>
      </c>
      <c r="AL17" s="30">
        <v>0.8</v>
      </c>
      <c r="AM17" s="30">
        <v>1</v>
      </c>
      <c r="AN17" s="30">
        <v>1</v>
      </c>
      <c r="AO17" s="30">
        <v>1</v>
      </c>
      <c r="AP17" s="30">
        <v>0.99239629507064819</v>
      </c>
      <c r="AQ17" s="30">
        <v>0.96958525300000009</v>
      </c>
      <c r="AR17" s="30">
        <v>1</v>
      </c>
      <c r="AS17" s="30">
        <v>1</v>
      </c>
      <c r="AT17" s="30">
        <v>1</v>
      </c>
      <c r="AU17" s="30">
        <v>1</v>
      </c>
      <c r="AV17" s="30">
        <v>1</v>
      </c>
      <c r="AW17" s="30">
        <v>1</v>
      </c>
      <c r="AX17" s="30">
        <v>1</v>
      </c>
      <c r="AY17" s="30">
        <v>1</v>
      </c>
      <c r="AZ17" s="30">
        <v>1</v>
      </c>
      <c r="BA17" s="30">
        <v>1</v>
      </c>
      <c r="BB17" s="30">
        <v>1</v>
      </c>
      <c r="BC17" s="30">
        <v>1</v>
      </c>
      <c r="BD17" s="30">
        <v>1</v>
      </c>
      <c r="BE17" s="30">
        <v>0.99999994039535522</v>
      </c>
      <c r="BF17" s="30">
        <v>1</v>
      </c>
      <c r="BG17" s="30">
        <v>0.99999984813274623</v>
      </c>
      <c r="BH17" s="30">
        <v>1</v>
      </c>
      <c r="BI17" s="30">
        <v>1</v>
      </c>
      <c r="BJ17" s="30">
        <v>0.5</v>
      </c>
      <c r="BK17" s="30">
        <v>1</v>
      </c>
      <c r="BL17" s="30">
        <v>0</v>
      </c>
      <c r="BM17" s="30">
        <v>0</v>
      </c>
      <c r="BN17" s="30">
        <v>1</v>
      </c>
      <c r="BO17" s="30">
        <v>1</v>
      </c>
      <c r="BP17" s="30">
        <v>1</v>
      </c>
      <c r="BQ17" s="30">
        <v>1</v>
      </c>
      <c r="BR17" s="30">
        <v>1</v>
      </c>
      <c r="BS17" s="30">
        <v>1</v>
      </c>
      <c r="BT17" s="30">
        <v>1</v>
      </c>
      <c r="BU17" s="30">
        <v>0.1666666716337204</v>
      </c>
      <c r="BV17" s="30">
        <v>0</v>
      </c>
      <c r="BW17" s="30">
        <v>0</v>
      </c>
      <c r="BX17" s="30">
        <v>0</v>
      </c>
      <c r="BY17" s="30">
        <v>1</v>
      </c>
      <c r="BZ17" s="30">
        <v>0</v>
      </c>
      <c r="CA17" s="30">
        <v>0</v>
      </c>
      <c r="CB17" s="30">
        <v>1</v>
      </c>
      <c r="CC17" s="30">
        <v>1</v>
      </c>
      <c r="CD17" s="30">
        <v>1</v>
      </c>
      <c r="CE17" s="30">
        <v>0</v>
      </c>
      <c r="CF17" s="30">
        <v>1</v>
      </c>
      <c r="CG17" s="30">
        <v>1</v>
      </c>
      <c r="CH17" s="30">
        <v>1</v>
      </c>
      <c r="CI17" s="30">
        <v>1</v>
      </c>
      <c r="CJ17" s="30">
        <v>1</v>
      </c>
      <c r="CK17" s="30">
        <v>1</v>
      </c>
    </row>
    <row r="18" spans="1:89">
      <c r="A18" s="29">
        <v>1133</v>
      </c>
      <c r="B18" t="s">
        <v>108</v>
      </c>
      <c r="C18" t="s">
        <v>93</v>
      </c>
      <c r="D18" t="s">
        <v>94</v>
      </c>
      <c r="E18" s="29">
        <v>0.19502719502719504</v>
      </c>
      <c r="F18" s="29">
        <v>2574</v>
      </c>
      <c r="G18" s="29">
        <v>1.3600000143051147</v>
      </c>
      <c r="H18" s="29">
        <v>6</v>
      </c>
      <c r="I18" s="29">
        <v>518</v>
      </c>
      <c r="J18" t="s">
        <v>629</v>
      </c>
      <c r="K18" s="30">
        <v>0.29639893770217896</v>
      </c>
      <c r="L18" s="30">
        <v>-1.5633855015039444E-2</v>
      </c>
      <c r="M18" s="30">
        <v>0.88167858123779297</v>
      </c>
      <c r="N18" s="30">
        <v>0.78180193901062012</v>
      </c>
      <c r="O18" s="30">
        <v>0.83333331346511841</v>
      </c>
      <c r="P18" s="30">
        <v>0.78595048189163208</v>
      </c>
      <c r="Q18" s="30">
        <v>1</v>
      </c>
      <c r="R18" s="30" t="s">
        <v>567</v>
      </c>
      <c r="S18" s="30">
        <v>1</v>
      </c>
      <c r="T18" s="30">
        <v>1</v>
      </c>
      <c r="U18" s="30">
        <v>1</v>
      </c>
      <c r="V18" s="30">
        <v>1</v>
      </c>
      <c r="W18" s="30">
        <v>0</v>
      </c>
      <c r="X18" s="30">
        <v>1</v>
      </c>
      <c r="Y18" s="30">
        <v>1</v>
      </c>
      <c r="Z18" s="30" t="s">
        <v>567</v>
      </c>
      <c r="AA18" s="30">
        <v>0.88888999999999996</v>
      </c>
      <c r="AB18" s="30">
        <v>0.64</v>
      </c>
      <c r="AC18" s="30">
        <v>0.30769000000000007</v>
      </c>
      <c r="AD18" s="30" t="s">
        <v>567</v>
      </c>
      <c r="AE18" s="30">
        <v>1</v>
      </c>
      <c r="AF18" s="30">
        <v>0.91983520984649658</v>
      </c>
      <c r="AG18" s="30">
        <v>0.98840550316059894</v>
      </c>
      <c r="AH18" s="30">
        <v>0.69444444444444442</v>
      </c>
      <c r="AI18" s="30">
        <v>0.65517241379310354</v>
      </c>
      <c r="AJ18" s="30">
        <v>0.7</v>
      </c>
      <c r="AK18" s="30">
        <v>1</v>
      </c>
      <c r="AL18" s="30">
        <v>1</v>
      </c>
      <c r="AM18" s="30">
        <v>1</v>
      </c>
      <c r="AN18" s="30">
        <v>1</v>
      </c>
      <c r="AO18" s="30">
        <v>1</v>
      </c>
      <c r="AP18" s="30">
        <v>1</v>
      </c>
      <c r="AQ18" s="30">
        <v>1</v>
      </c>
      <c r="AR18" s="30">
        <v>1</v>
      </c>
      <c r="AS18" s="30">
        <v>1</v>
      </c>
      <c r="AT18" s="30">
        <v>1</v>
      </c>
      <c r="AU18" s="30">
        <v>1</v>
      </c>
      <c r="AV18" s="30">
        <v>1</v>
      </c>
      <c r="AW18" s="30">
        <v>1</v>
      </c>
      <c r="AX18" s="30">
        <v>1</v>
      </c>
      <c r="AY18" s="30">
        <v>1</v>
      </c>
      <c r="AZ18" s="30">
        <v>0.75</v>
      </c>
      <c r="BA18" s="30">
        <v>1</v>
      </c>
      <c r="BB18" s="30">
        <v>0</v>
      </c>
      <c r="BC18" s="30">
        <v>1</v>
      </c>
      <c r="BD18" s="30">
        <v>1</v>
      </c>
      <c r="BE18" s="30">
        <v>0.94433331489562988</v>
      </c>
      <c r="BF18" s="30">
        <v>0.83299999999999996</v>
      </c>
      <c r="BG18" s="30">
        <v>1</v>
      </c>
      <c r="BH18" s="30">
        <v>1</v>
      </c>
      <c r="BI18" s="30">
        <v>1</v>
      </c>
      <c r="BJ18" s="30">
        <v>1</v>
      </c>
      <c r="BK18" s="30">
        <v>1</v>
      </c>
      <c r="BL18" s="30">
        <v>1</v>
      </c>
      <c r="BM18" s="30">
        <v>1</v>
      </c>
      <c r="BN18" s="30">
        <v>1</v>
      </c>
      <c r="BO18" s="30">
        <v>1</v>
      </c>
      <c r="BP18" s="30">
        <v>1</v>
      </c>
      <c r="BQ18" s="30">
        <v>1</v>
      </c>
      <c r="BR18" s="30">
        <v>1</v>
      </c>
      <c r="BS18" s="30">
        <v>1</v>
      </c>
      <c r="BT18" s="30">
        <v>1</v>
      </c>
      <c r="BU18" s="30">
        <v>0.66666668653488159</v>
      </c>
      <c r="BV18" s="30">
        <v>1</v>
      </c>
      <c r="BW18" s="30">
        <v>1</v>
      </c>
      <c r="BX18" s="30">
        <v>1</v>
      </c>
      <c r="BY18" s="30">
        <v>1</v>
      </c>
      <c r="BZ18" s="30">
        <v>1</v>
      </c>
      <c r="CA18" s="30">
        <v>1</v>
      </c>
      <c r="CB18" s="30">
        <v>1</v>
      </c>
      <c r="CC18" s="30">
        <v>1</v>
      </c>
      <c r="CD18" s="30">
        <v>1</v>
      </c>
      <c r="CE18" s="30">
        <v>0</v>
      </c>
      <c r="CF18" s="30">
        <v>1</v>
      </c>
      <c r="CG18" s="30">
        <v>0.75</v>
      </c>
      <c r="CH18" s="30">
        <v>1</v>
      </c>
      <c r="CI18" s="30">
        <v>0</v>
      </c>
      <c r="CJ18" s="30">
        <v>1</v>
      </c>
      <c r="CK18" s="30">
        <v>1</v>
      </c>
    </row>
    <row r="19" spans="1:89">
      <c r="A19" s="29">
        <v>1134</v>
      </c>
      <c r="B19" t="s">
        <v>109</v>
      </c>
      <c r="C19" t="s">
        <v>93</v>
      </c>
      <c r="D19" t="s">
        <v>94</v>
      </c>
      <c r="E19" s="29">
        <v>0.18901156677181913</v>
      </c>
      <c r="F19" s="29">
        <v>3804</v>
      </c>
      <c r="G19" s="29">
        <v>1.7200000286102295</v>
      </c>
      <c r="H19" s="29">
        <v>17</v>
      </c>
      <c r="I19" s="29">
        <v>509</v>
      </c>
      <c r="J19" t="s">
        <v>629</v>
      </c>
      <c r="K19" s="30">
        <v>0.24653737246990204</v>
      </c>
      <c r="L19" s="30">
        <v>-4.5635593123733997E-3</v>
      </c>
      <c r="M19" s="30">
        <v>0.83845239877700806</v>
      </c>
      <c r="N19" s="30">
        <v>0.82580751180648804</v>
      </c>
      <c r="O19" s="30">
        <v>0.93333333730697632</v>
      </c>
      <c r="P19" s="30">
        <v>0.87532168626785278</v>
      </c>
      <c r="Q19" s="30" t="s">
        <v>567</v>
      </c>
      <c r="R19" s="30">
        <v>1</v>
      </c>
      <c r="S19" s="30">
        <v>1</v>
      </c>
      <c r="T19" s="30">
        <v>1</v>
      </c>
      <c r="U19" s="30">
        <v>1</v>
      </c>
      <c r="V19" s="30">
        <v>1</v>
      </c>
      <c r="W19" s="30">
        <v>1</v>
      </c>
      <c r="X19" s="30">
        <v>1</v>
      </c>
      <c r="Y19" s="30">
        <v>1</v>
      </c>
      <c r="Z19" s="30">
        <v>1</v>
      </c>
      <c r="AA19" s="30">
        <v>0.5</v>
      </c>
      <c r="AB19" s="30">
        <v>0.95192999999999994</v>
      </c>
      <c r="AC19" s="30">
        <v>1</v>
      </c>
      <c r="AD19" s="30">
        <v>1</v>
      </c>
      <c r="AE19" s="30">
        <v>1</v>
      </c>
      <c r="AF19" s="30">
        <v>0.92586874961853027</v>
      </c>
      <c r="AG19" s="30">
        <v>0.90786059033251676</v>
      </c>
      <c r="AH19" s="30">
        <v>0.83333333333333348</v>
      </c>
      <c r="AI19" s="30">
        <v>0.76923076923076916</v>
      </c>
      <c r="AJ19" s="30">
        <v>0.6</v>
      </c>
      <c r="AK19" s="30">
        <v>1</v>
      </c>
      <c r="AL19" s="30">
        <v>1</v>
      </c>
      <c r="AM19" s="30">
        <v>1</v>
      </c>
      <c r="AN19" s="30">
        <v>1</v>
      </c>
      <c r="AO19" s="30">
        <v>1</v>
      </c>
      <c r="AP19" s="30">
        <v>1</v>
      </c>
      <c r="AQ19" s="30">
        <v>1</v>
      </c>
      <c r="AR19" s="30">
        <v>1</v>
      </c>
      <c r="AS19" s="30">
        <v>1</v>
      </c>
      <c r="AT19" s="30">
        <v>1</v>
      </c>
      <c r="AU19" s="30">
        <v>1</v>
      </c>
      <c r="AV19" s="30">
        <v>1</v>
      </c>
      <c r="AW19" s="30">
        <v>1</v>
      </c>
      <c r="AX19" s="30">
        <v>1</v>
      </c>
      <c r="AY19" s="30">
        <v>1</v>
      </c>
      <c r="AZ19" s="30">
        <v>1</v>
      </c>
      <c r="BA19" s="30">
        <v>1</v>
      </c>
      <c r="BB19" s="30">
        <v>1</v>
      </c>
      <c r="BC19" s="30">
        <v>1</v>
      </c>
      <c r="BD19" s="30">
        <v>1</v>
      </c>
      <c r="BE19" s="30">
        <v>1</v>
      </c>
      <c r="BF19" s="30">
        <v>1</v>
      </c>
      <c r="BG19" s="30">
        <v>1</v>
      </c>
      <c r="BH19" s="30">
        <v>1</v>
      </c>
      <c r="BI19" s="30">
        <v>1</v>
      </c>
      <c r="BJ19" s="30">
        <v>0.5</v>
      </c>
      <c r="BK19" s="30">
        <v>0</v>
      </c>
      <c r="BL19" s="30">
        <v>1</v>
      </c>
      <c r="BM19" s="30">
        <v>1</v>
      </c>
      <c r="BN19" s="30">
        <v>1</v>
      </c>
      <c r="BO19" s="30">
        <v>1</v>
      </c>
      <c r="BP19" s="30">
        <v>1</v>
      </c>
      <c r="BQ19" s="30">
        <v>1</v>
      </c>
      <c r="BR19" s="30">
        <v>1</v>
      </c>
      <c r="BS19" s="30">
        <v>1</v>
      </c>
      <c r="BT19" s="30">
        <v>1</v>
      </c>
      <c r="BU19" s="30">
        <v>0.3333333432674408</v>
      </c>
      <c r="BV19" s="30">
        <v>0</v>
      </c>
      <c r="BW19" s="30">
        <v>1</v>
      </c>
      <c r="BX19" s="30">
        <v>1</v>
      </c>
      <c r="BY19" s="30">
        <v>1</v>
      </c>
      <c r="BZ19" s="30">
        <v>1</v>
      </c>
      <c r="CA19" s="30">
        <v>1</v>
      </c>
      <c r="CB19" s="30">
        <v>1</v>
      </c>
      <c r="CC19" s="30">
        <v>1</v>
      </c>
      <c r="CD19" s="30">
        <v>1</v>
      </c>
      <c r="CE19" s="30">
        <v>0</v>
      </c>
      <c r="CF19" s="30">
        <v>1</v>
      </c>
      <c r="CG19" s="30">
        <v>0.75</v>
      </c>
      <c r="CH19" s="30">
        <v>1</v>
      </c>
      <c r="CI19" s="30">
        <v>0</v>
      </c>
      <c r="CJ19" s="30">
        <v>1</v>
      </c>
      <c r="CK19" s="30">
        <v>1</v>
      </c>
    </row>
    <row r="20" spans="1:89">
      <c r="A20" s="29">
        <v>1135</v>
      </c>
      <c r="B20" t="s">
        <v>110</v>
      </c>
      <c r="C20" t="s">
        <v>93</v>
      </c>
      <c r="D20" t="s">
        <v>94</v>
      </c>
      <c r="E20" s="29">
        <v>0.17584330794341677</v>
      </c>
      <c r="F20" s="29">
        <v>4595</v>
      </c>
      <c r="G20" s="29">
        <v>1.2999999523162842</v>
      </c>
      <c r="H20" s="29">
        <v>6</v>
      </c>
      <c r="I20" s="29">
        <v>620</v>
      </c>
      <c r="J20" t="s">
        <v>628</v>
      </c>
      <c r="K20" s="30">
        <v>0.39612188935279846</v>
      </c>
      <c r="L20" s="30">
        <v>-6.8639791570603848E-3</v>
      </c>
      <c r="M20" s="30">
        <v>0.79996287822723389</v>
      </c>
      <c r="N20" s="30">
        <v>0.83813768625259399</v>
      </c>
      <c r="O20" s="30">
        <v>0.96666663885116577</v>
      </c>
      <c r="P20" s="30">
        <v>0.83509093523025513</v>
      </c>
      <c r="Q20" s="30">
        <v>1</v>
      </c>
      <c r="R20" s="30">
        <v>1</v>
      </c>
      <c r="S20" s="30">
        <v>1</v>
      </c>
      <c r="T20" s="30">
        <v>1</v>
      </c>
      <c r="U20" s="30">
        <v>1</v>
      </c>
      <c r="V20" s="30">
        <v>1</v>
      </c>
      <c r="W20" s="30">
        <v>1</v>
      </c>
      <c r="X20" s="30">
        <v>1</v>
      </c>
      <c r="Y20" s="30">
        <v>1</v>
      </c>
      <c r="Z20" s="30">
        <v>1</v>
      </c>
      <c r="AA20" s="30">
        <v>0.61537999999999993</v>
      </c>
      <c r="AB20" s="30">
        <v>0.53658000000000006</v>
      </c>
      <c r="AC20" s="30">
        <v>0.72727000000000008</v>
      </c>
      <c r="AD20" s="30" t="s">
        <v>567</v>
      </c>
      <c r="AE20" s="30">
        <v>1</v>
      </c>
      <c r="AF20" s="30">
        <v>0.95620459318161011</v>
      </c>
      <c r="AG20" s="30">
        <v>0.97086853998820988</v>
      </c>
      <c r="AH20" s="30">
        <v>0.8085106382978724</v>
      </c>
      <c r="AI20" s="30">
        <v>0.75757575757575746</v>
      </c>
      <c r="AJ20" s="30">
        <v>0.9375</v>
      </c>
      <c r="AK20" s="30">
        <v>1</v>
      </c>
      <c r="AL20" s="30">
        <v>1</v>
      </c>
      <c r="AM20" s="30">
        <v>1</v>
      </c>
      <c r="AN20" s="30">
        <v>1</v>
      </c>
      <c r="AO20" s="30">
        <v>0.75</v>
      </c>
      <c r="AP20" s="30">
        <v>1</v>
      </c>
      <c r="AQ20" s="30">
        <v>1</v>
      </c>
      <c r="AR20" s="30" t="s">
        <v>567</v>
      </c>
      <c r="AS20" s="30">
        <v>1</v>
      </c>
      <c r="AT20" s="30">
        <v>1</v>
      </c>
      <c r="AU20" s="30">
        <v>1</v>
      </c>
      <c r="AV20" s="30">
        <v>1</v>
      </c>
      <c r="AW20" s="30">
        <v>1</v>
      </c>
      <c r="AX20" s="30">
        <v>1</v>
      </c>
      <c r="AY20" s="30">
        <v>1</v>
      </c>
      <c r="AZ20" s="30">
        <v>1</v>
      </c>
      <c r="BA20" s="30">
        <v>1</v>
      </c>
      <c r="BB20" s="30">
        <v>1</v>
      </c>
      <c r="BC20" s="30">
        <v>1</v>
      </c>
      <c r="BD20" s="30">
        <v>1</v>
      </c>
      <c r="BE20" s="30">
        <v>0.83333331346511841</v>
      </c>
      <c r="BF20" s="30">
        <v>0.5</v>
      </c>
      <c r="BG20" s="30">
        <v>0.99999997446191247</v>
      </c>
      <c r="BH20" s="30">
        <v>1</v>
      </c>
      <c r="BI20" s="30">
        <v>1</v>
      </c>
      <c r="BJ20" s="30">
        <v>0.5</v>
      </c>
      <c r="BK20" s="30">
        <v>0</v>
      </c>
      <c r="BL20" s="30">
        <v>1</v>
      </c>
      <c r="BM20" s="30">
        <v>1</v>
      </c>
      <c r="BN20" s="30">
        <v>1</v>
      </c>
      <c r="BO20" s="30">
        <v>1</v>
      </c>
      <c r="BP20" s="30">
        <v>1</v>
      </c>
      <c r="BQ20" s="30">
        <v>1</v>
      </c>
      <c r="BR20" s="30">
        <v>1</v>
      </c>
      <c r="BS20" s="30">
        <v>1</v>
      </c>
      <c r="BT20" s="30">
        <v>1</v>
      </c>
      <c r="BU20" s="30">
        <v>0.375</v>
      </c>
      <c r="BV20" s="30">
        <v>1</v>
      </c>
      <c r="BW20" s="30">
        <v>0</v>
      </c>
      <c r="BX20" s="30">
        <v>0</v>
      </c>
      <c r="BY20" s="30">
        <v>1</v>
      </c>
      <c r="BZ20" s="30">
        <v>0</v>
      </c>
      <c r="CA20" s="30">
        <v>0</v>
      </c>
      <c r="CB20" s="30">
        <v>0</v>
      </c>
      <c r="CC20" s="30">
        <v>0</v>
      </c>
      <c r="CD20" s="30">
        <v>0</v>
      </c>
      <c r="CE20" s="30">
        <v>0</v>
      </c>
      <c r="CF20" s="30">
        <v>1</v>
      </c>
      <c r="CG20" s="30">
        <v>0.5</v>
      </c>
      <c r="CH20" s="30">
        <v>0</v>
      </c>
      <c r="CI20" s="30">
        <v>1</v>
      </c>
      <c r="CJ20" s="30">
        <v>1</v>
      </c>
      <c r="CK20" s="30">
        <v>0</v>
      </c>
    </row>
    <row r="21" spans="1:89">
      <c r="A21" s="29">
        <v>1144</v>
      </c>
      <c r="B21" t="s">
        <v>111</v>
      </c>
      <c r="C21" t="s">
        <v>93</v>
      </c>
      <c r="D21" t="s">
        <v>94</v>
      </c>
      <c r="E21" s="29">
        <v>0.16441005802707931</v>
      </c>
      <c r="F21" s="29">
        <v>517</v>
      </c>
      <c r="G21" s="29">
        <v>1.059999942779541</v>
      </c>
      <c r="H21" s="29">
        <v>16</v>
      </c>
      <c r="I21" s="29">
        <v>502</v>
      </c>
      <c r="J21" t="s">
        <v>629</v>
      </c>
      <c r="K21" s="30">
        <v>0.68000000715255737</v>
      </c>
      <c r="L21" s="30">
        <v>-6.4497035928070545E-3</v>
      </c>
      <c r="M21" s="30">
        <v>0.78350621461868286</v>
      </c>
      <c r="N21" s="30">
        <v>0.73276883363723755</v>
      </c>
      <c r="O21" s="30">
        <v>0.76666665077209473</v>
      </c>
      <c r="P21" s="30">
        <v>0.7619050145149231</v>
      </c>
      <c r="Q21" s="30" t="s">
        <v>567</v>
      </c>
      <c r="R21" s="30" t="s">
        <v>567</v>
      </c>
      <c r="S21" s="30">
        <v>1</v>
      </c>
      <c r="T21" s="30">
        <v>0</v>
      </c>
      <c r="U21" s="30">
        <v>1</v>
      </c>
      <c r="V21" s="30" t="s">
        <v>567</v>
      </c>
      <c r="W21" s="30">
        <v>1</v>
      </c>
      <c r="X21" s="30">
        <v>1</v>
      </c>
      <c r="Y21" s="30">
        <v>0</v>
      </c>
      <c r="Z21" s="30">
        <v>0</v>
      </c>
      <c r="AA21" s="30">
        <v>1</v>
      </c>
      <c r="AB21" s="30">
        <v>0.57142999999999999</v>
      </c>
      <c r="AC21" s="30">
        <v>1</v>
      </c>
      <c r="AD21" s="30" t="s">
        <v>567</v>
      </c>
      <c r="AE21" s="30">
        <v>1</v>
      </c>
      <c r="AF21" s="30">
        <v>0.94815719127655029</v>
      </c>
      <c r="AG21" s="30">
        <v>0.79455327281414223</v>
      </c>
      <c r="AH21" s="30">
        <v>0.75</v>
      </c>
      <c r="AI21" s="30">
        <v>0.83333333333333348</v>
      </c>
      <c r="AJ21" s="30">
        <v>1</v>
      </c>
      <c r="AK21" s="30">
        <v>1</v>
      </c>
      <c r="AL21" s="30">
        <v>1</v>
      </c>
      <c r="AM21" s="30">
        <v>1</v>
      </c>
      <c r="AN21" s="30">
        <v>1</v>
      </c>
      <c r="AO21" s="30">
        <v>0.5</v>
      </c>
      <c r="AP21" s="30">
        <v>1</v>
      </c>
      <c r="AQ21" s="30" t="s">
        <v>567</v>
      </c>
      <c r="AR21" s="30" t="s">
        <v>567</v>
      </c>
      <c r="AS21" s="30">
        <v>1</v>
      </c>
      <c r="AT21" s="30">
        <v>1</v>
      </c>
      <c r="AU21" s="30">
        <v>1</v>
      </c>
      <c r="AV21" s="30">
        <v>0.5</v>
      </c>
      <c r="AW21" s="30">
        <v>1</v>
      </c>
      <c r="AX21" s="30">
        <v>0</v>
      </c>
      <c r="AY21" s="30">
        <v>1</v>
      </c>
      <c r="AZ21" s="30">
        <v>1</v>
      </c>
      <c r="BA21" s="30">
        <v>1</v>
      </c>
      <c r="BB21" s="30">
        <v>1</v>
      </c>
      <c r="BC21" s="30">
        <v>1</v>
      </c>
      <c r="BD21" s="30">
        <v>1</v>
      </c>
      <c r="BE21" s="30">
        <v>0.99999982118606567</v>
      </c>
      <c r="BF21" s="30">
        <v>1</v>
      </c>
      <c r="BG21" s="30">
        <v>0.99999946279881813</v>
      </c>
      <c r="BH21" s="30">
        <v>1</v>
      </c>
      <c r="BI21" s="30">
        <v>1</v>
      </c>
      <c r="BJ21" s="30">
        <v>0.5</v>
      </c>
      <c r="BK21" s="30">
        <v>1</v>
      </c>
      <c r="BL21" s="30">
        <v>0</v>
      </c>
      <c r="BM21" s="30">
        <v>0</v>
      </c>
      <c r="BN21" s="30">
        <v>1</v>
      </c>
      <c r="BO21" s="30">
        <v>0.5</v>
      </c>
      <c r="BP21" s="30">
        <v>1</v>
      </c>
      <c r="BQ21" s="30">
        <v>1</v>
      </c>
      <c r="BR21" s="30">
        <v>1</v>
      </c>
      <c r="BS21" s="30">
        <v>0</v>
      </c>
      <c r="BT21" s="30">
        <v>1</v>
      </c>
      <c r="BU21" s="30">
        <v>0.875</v>
      </c>
      <c r="BV21" s="30">
        <v>1</v>
      </c>
      <c r="BW21" s="30">
        <v>1</v>
      </c>
      <c r="BX21" s="30">
        <v>0</v>
      </c>
      <c r="BY21" s="30">
        <v>1</v>
      </c>
      <c r="BZ21" s="30">
        <v>1</v>
      </c>
      <c r="CA21" s="30">
        <v>0</v>
      </c>
      <c r="CB21" s="30">
        <v>1</v>
      </c>
      <c r="CC21" s="30">
        <v>0</v>
      </c>
      <c r="CD21" s="30">
        <v>1</v>
      </c>
      <c r="CE21" s="30">
        <v>1</v>
      </c>
      <c r="CF21" s="30">
        <v>1</v>
      </c>
      <c r="CG21" s="30">
        <v>0.75</v>
      </c>
      <c r="CH21" s="30">
        <v>1</v>
      </c>
      <c r="CI21" s="30">
        <v>1</v>
      </c>
      <c r="CJ21" s="30">
        <v>1</v>
      </c>
      <c r="CK21" s="30">
        <v>0</v>
      </c>
    </row>
    <row r="22" spans="1:89">
      <c r="A22" s="29">
        <v>1145</v>
      </c>
      <c r="B22" t="s">
        <v>112</v>
      </c>
      <c r="C22" t="s">
        <v>93</v>
      </c>
      <c r="D22" t="s">
        <v>94</v>
      </c>
      <c r="E22" s="29">
        <v>0.13262910798122066</v>
      </c>
      <c r="F22" s="29">
        <v>852</v>
      </c>
      <c r="G22" s="29">
        <v>1.2699999809265137</v>
      </c>
      <c r="H22" s="29">
        <v>14</v>
      </c>
      <c r="I22" s="29">
        <v>624</v>
      </c>
      <c r="J22" t="s">
        <v>628</v>
      </c>
      <c r="K22" s="30">
        <v>0.314878910779953</v>
      </c>
      <c r="L22" s="30">
        <v>-3.0240144114941359E-3</v>
      </c>
      <c r="M22" s="30">
        <v>0.7502778172492981</v>
      </c>
      <c r="N22" s="30">
        <v>0.77190792560577393</v>
      </c>
      <c r="O22" s="30">
        <v>0.89999997615814209</v>
      </c>
      <c r="P22" s="30">
        <v>0.71111166477203369</v>
      </c>
      <c r="Q22" s="30">
        <v>1</v>
      </c>
      <c r="R22" s="30" t="s">
        <v>567</v>
      </c>
      <c r="S22" s="30">
        <v>1</v>
      </c>
      <c r="T22" s="30">
        <v>1</v>
      </c>
      <c r="U22" s="30">
        <v>1</v>
      </c>
      <c r="V22" s="30">
        <v>1</v>
      </c>
      <c r="W22" s="30">
        <v>1</v>
      </c>
      <c r="X22" s="30">
        <v>0</v>
      </c>
      <c r="Y22" s="30">
        <v>1</v>
      </c>
      <c r="Z22" s="30">
        <v>0</v>
      </c>
      <c r="AA22" s="30">
        <v>1</v>
      </c>
      <c r="AB22" s="30">
        <v>0.26667000000000002</v>
      </c>
      <c r="AC22" s="30">
        <v>1</v>
      </c>
      <c r="AD22" s="30" t="s">
        <v>567</v>
      </c>
      <c r="AE22" s="30">
        <v>1</v>
      </c>
      <c r="AF22" s="30">
        <v>1</v>
      </c>
      <c r="AG22" s="30">
        <v>1</v>
      </c>
      <c r="AH22" s="30">
        <v>1</v>
      </c>
      <c r="AI22" s="30">
        <v>1</v>
      </c>
      <c r="AJ22" s="30">
        <v>1</v>
      </c>
      <c r="AK22" s="30">
        <v>1</v>
      </c>
      <c r="AL22" s="30">
        <v>1</v>
      </c>
      <c r="AM22" s="30">
        <v>1</v>
      </c>
      <c r="AN22" s="30">
        <v>1</v>
      </c>
      <c r="AO22" s="30">
        <v>0.75</v>
      </c>
      <c r="AP22" s="30">
        <v>0.83333331346511841</v>
      </c>
      <c r="AQ22" s="30">
        <v>0.5</v>
      </c>
      <c r="AR22" s="30" t="s">
        <v>567</v>
      </c>
      <c r="AS22" s="30">
        <v>1</v>
      </c>
      <c r="AT22" s="30">
        <v>1</v>
      </c>
      <c r="AU22" s="30">
        <v>1</v>
      </c>
      <c r="AV22" s="30">
        <v>0.5</v>
      </c>
      <c r="AW22" s="30">
        <v>0</v>
      </c>
      <c r="AX22" s="30">
        <v>1</v>
      </c>
      <c r="AY22" s="30">
        <v>1</v>
      </c>
      <c r="AZ22" s="30">
        <v>1</v>
      </c>
      <c r="BA22" s="30">
        <v>1</v>
      </c>
      <c r="BB22" s="30">
        <v>1</v>
      </c>
      <c r="BC22" s="30">
        <v>1</v>
      </c>
      <c r="BD22" s="30">
        <v>1</v>
      </c>
      <c r="BE22" s="30">
        <v>1</v>
      </c>
      <c r="BF22" s="30">
        <v>1</v>
      </c>
      <c r="BG22" s="30">
        <v>1</v>
      </c>
      <c r="BH22" s="30">
        <v>1</v>
      </c>
      <c r="BI22" s="30">
        <v>1</v>
      </c>
      <c r="BJ22" s="30">
        <v>0.5</v>
      </c>
      <c r="BK22" s="30">
        <v>0</v>
      </c>
      <c r="BL22" s="30">
        <v>1</v>
      </c>
      <c r="BM22" s="30">
        <v>1</v>
      </c>
      <c r="BN22" s="30">
        <v>1</v>
      </c>
      <c r="BO22" s="30">
        <v>0.5</v>
      </c>
      <c r="BP22" s="30">
        <v>1</v>
      </c>
      <c r="BQ22" s="30">
        <v>1</v>
      </c>
      <c r="BR22" s="30">
        <v>1</v>
      </c>
      <c r="BS22" s="30">
        <v>0</v>
      </c>
      <c r="BT22" s="30">
        <v>1</v>
      </c>
      <c r="BU22" s="30">
        <v>0.4583333432674408</v>
      </c>
      <c r="BV22" s="30">
        <v>1</v>
      </c>
      <c r="BW22" s="30">
        <v>0</v>
      </c>
      <c r="BX22" s="30">
        <v>0</v>
      </c>
      <c r="BY22" s="30">
        <v>1</v>
      </c>
      <c r="BZ22" s="30">
        <v>0</v>
      </c>
      <c r="CA22" s="30">
        <v>0</v>
      </c>
      <c r="CB22" s="30">
        <v>1</v>
      </c>
      <c r="CC22" s="30">
        <v>0</v>
      </c>
      <c r="CD22" s="30">
        <v>1</v>
      </c>
      <c r="CE22" s="30">
        <v>0</v>
      </c>
      <c r="CF22" s="30">
        <v>1</v>
      </c>
      <c r="CG22" s="30">
        <v>1</v>
      </c>
      <c r="CH22" s="30">
        <v>1</v>
      </c>
      <c r="CI22" s="30">
        <v>1</v>
      </c>
      <c r="CJ22" s="30">
        <v>1</v>
      </c>
      <c r="CK22" s="30">
        <v>1</v>
      </c>
    </row>
    <row r="23" spans="1:89">
      <c r="A23" s="29">
        <v>1146</v>
      </c>
      <c r="B23" t="s">
        <v>113</v>
      </c>
      <c r="C23" t="s">
        <v>93</v>
      </c>
      <c r="D23" t="s">
        <v>94</v>
      </c>
      <c r="E23" s="29">
        <v>0.18454586534116585</v>
      </c>
      <c r="F23" s="29">
        <v>11065</v>
      </c>
      <c r="G23" s="29">
        <v>1.190000057220459</v>
      </c>
      <c r="H23" s="29">
        <v>8</v>
      </c>
      <c r="I23" s="29">
        <v>722</v>
      </c>
      <c r="J23" t="s">
        <v>625</v>
      </c>
      <c r="K23" s="30">
        <v>0.20570750534534454</v>
      </c>
      <c r="L23" s="30">
        <v>3.8025996182113886E-3</v>
      </c>
      <c r="M23" s="30">
        <v>0.89808773994445801</v>
      </c>
      <c r="N23" s="30">
        <v>0.85724848508834839</v>
      </c>
      <c r="O23" s="30">
        <v>1</v>
      </c>
      <c r="P23" s="30">
        <v>0.96284735202789307</v>
      </c>
      <c r="Q23" s="30">
        <v>1</v>
      </c>
      <c r="R23" s="30">
        <v>1</v>
      </c>
      <c r="S23" s="30">
        <v>1</v>
      </c>
      <c r="T23" s="30">
        <v>1</v>
      </c>
      <c r="U23" s="30">
        <v>1</v>
      </c>
      <c r="V23" s="30">
        <v>1</v>
      </c>
      <c r="W23" s="30">
        <v>1</v>
      </c>
      <c r="X23" s="30">
        <v>1</v>
      </c>
      <c r="Y23" s="30">
        <v>1</v>
      </c>
      <c r="Z23" s="30">
        <v>1</v>
      </c>
      <c r="AA23" s="30">
        <v>1</v>
      </c>
      <c r="AB23" s="30">
        <v>1</v>
      </c>
      <c r="AC23" s="30">
        <v>1</v>
      </c>
      <c r="AD23" s="30">
        <v>0.77084000000000008</v>
      </c>
      <c r="AE23" s="30">
        <v>1</v>
      </c>
      <c r="AF23" s="30">
        <v>0.92578995227813721</v>
      </c>
      <c r="AG23" s="30">
        <v>0.98716386695703062</v>
      </c>
      <c r="AH23" s="30">
        <v>0.89215686274509798</v>
      </c>
      <c r="AI23" s="30">
        <v>0.7222222222222221</v>
      </c>
      <c r="AJ23" s="30">
        <v>0.69841269841269837</v>
      </c>
      <c r="AK23" s="30">
        <v>1</v>
      </c>
      <c r="AL23" s="30">
        <v>0.8571428571428571</v>
      </c>
      <c r="AM23" s="30">
        <v>1</v>
      </c>
      <c r="AN23" s="30">
        <v>1</v>
      </c>
      <c r="AO23" s="30">
        <v>1</v>
      </c>
      <c r="AP23" s="30">
        <v>0.94915634393692017</v>
      </c>
      <c r="AQ23" s="30">
        <v>1</v>
      </c>
      <c r="AR23" s="30">
        <v>0.84</v>
      </c>
      <c r="AS23" s="30">
        <v>0.96510000000000007</v>
      </c>
      <c r="AT23" s="30">
        <v>0.99152542350000006</v>
      </c>
      <c r="AU23" s="30">
        <v>1</v>
      </c>
      <c r="AV23" s="30">
        <v>1</v>
      </c>
      <c r="AW23" s="30">
        <v>1</v>
      </c>
      <c r="AX23" s="30">
        <v>1</v>
      </c>
      <c r="AY23" s="30">
        <v>1</v>
      </c>
      <c r="AZ23" s="30">
        <v>1</v>
      </c>
      <c r="BA23" s="30">
        <v>1</v>
      </c>
      <c r="BB23" s="30">
        <v>1</v>
      </c>
      <c r="BC23" s="30">
        <v>1</v>
      </c>
      <c r="BD23" s="30">
        <v>0.66666668653488159</v>
      </c>
      <c r="BE23" s="30">
        <v>0.9347502589225769</v>
      </c>
      <c r="BF23" s="30" t="s">
        <v>567</v>
      </c>
      <c r="BG23" s="30">
        <v>0.99999997029049104</v>
      </c>
      <c r="BH23" s="30">
        <v>0.8695005576899244</v>
      </c>
      <c r="BI23" s="30">
        <v>1</v>
      </c>
      <c r="BJ23" s="30">
        <v>1</v>
      </c>
      <c r="BK23" s="30">
        <v>1</v>
      </c>
      <c r="BL23" s="30">
        <v>1</v>
      </c>
      <c r="BM23" s="30">
        <v>1</v>
      </c>
      <c r="BN23" s="30">
        <v>0.5</v>
      </c>
      <c r="BO23" s="30">
        <v>1</v>
      </c>
      <c r="BP23" s="30" t="s">
        <v>567</v>
      </c>
      <c r="BQ23" s="30" t="s">
        <v>567</v>
      </c>
      <c r="BR23" s="30" t="s">
        <v>567</v>
      </c>
      <c r="BS23" s="30">
        <v>1</v>
      </c>
      <c r="BT23" s="30">
        <v>1</v>
      </c>
      <c r="BU23" s="30">
        <v>0.4583333432674408</v>
      </c>
      <c r="BV23" s="30">
        <v>1</v>
      </c>
      <c r="BW23" s="30">
        <v>0</v>
      </c>
      <c r="BX23" s="30">
        <v>0</v>
      </c>
      <c r="BY23" s="30">
        <v>1</v>
      </c>
      <c r="BZ23" s="30">
        <v>0</v>
      </c>
      <c r="CA23" s="30">
        <v>0</v>
      </c>
      <c r="CB23" s="30">
        <v>1</v>
      </c>
      <c r="CC23" s="30">
        <v>0</v>
      </c>
      <c r="CD23" s="30">
        <v>1</v>
      </c>
      <c r="CE23" s="30">
        <v>0</v>
      </c>
      <c r="CF23" s="30">
        <v>1</v>
      </c>
      <c r="CG23" s="30">
        <v>0.75</v>
      </c>
      <c r="CH23" s="30">
        <v>1</v>
      </c>
      <c r="CI23" s="30">
        <v>0</v>
      </c>
      <c r="CJ23" s="30">
        <v>1</v>
      </c>
      <c r="CK23" s="30">
        <v>1</v>
      </c>
    </row>
    <row r="24" spans="1:89">
      <c r="A24" s="29">
        <v>1149</v>
      </c>
      <c r="B24" t="s">
        <v>114</v>
      </c>
      <c r="C24" t="s">
        <v>93</v>
      </c>
      <c r="D24" t="s">
        <v>94</v>
      </c>
      <c r="E24" s="29">
        <v>0.17607737163988052</v>
      </c>
      <c r="F24" s="29">
        <v>42186</v>
      </c>
      <c r="G24" s="29">
        <v>0.94999998807907104</v>
      </c>
      <c r="H24" s="29">
        <v>10</v>
      </c>
      <c r="I24" s="29">
        <v>756</v>
      </c>
      <c r="J24" t="s">
        <v>625</v>
      </c>
      <c r="K24" s="30">
        <v>0.1496296226978302</v>
      </c>
      <c r="L24" s="30">
        <v>5.8891176013275981E-4</v>
      </c>
      <c r="M24" s="30">
        <v>0.94857519865036011</v>
      </c>
      <c r="N24" s="30">
        <v>0.86655545234680176</v>
      </c>
      <c r="O24" s="30">
        <v>0.93333333730697632</v>
      </c>
      <c r="P24" s="30">
        <v>0.94045937061309814</v>
      </c>
      <c r="Q24" s="30">
        <v>1</v>
      </c>
      <c r="R24" s="30">
        <v>1</v>
      </c>
      <c r="S24" s="30">
        <v>1</v>
      </c>
      <c r="T24" s="30">
        <v>1</v>
      </c>
      <c r="U24" s="30">
        <v>1</v>
      </c>
      <c r="V24" s="30">
        <v>1</v>
      </c>
      <c r="W24" s="30">
        <v>1</v>
      </c>
      <c r="X24" s="30">
        <v>1</v>
      </c>
      <c r="Y24" s="30">
        <v>1</v>
      </c>
      <c r="Z24" s="30" t="s">
        <v>567</v>
      </c>
      <c r="AA24" s="30">
        <v>0.97</v>
      </c>
      <c r="AB24" s="30">
        <v>0.97853999999999997</v>
      </c>
      <c r="AC24" s="30">
        <v>1</v>
      </c>
      <c r="AD24" s="30">
        <v>0.55372999999999994</v>
      </c>
      <c r="AE24" s="30">
        <v>1</v>
      </c>
      <c r="AF24" s="30">
        <v>0.76680272817611694</v>
      </c>
      <c r="AG24" s="30">
        <v>0.98896650054284552</v>
      </c>
      <c r="AH24" s="30">
        <v>0.88552188552188549</v>
      </c>
      <c r="AI24" s="30">
        <v>0.75627240143369179</v>
      </c>
      <c r="AJ24" s="30">
        <v>0.70370370370370372</v>
      </c>
      <c r="AK24" s="30">
        <v>0.75</v>
      </c>
      <c r="AL24" s="30">
        <v>0.73684210526315785</v>
      </c>
      <c r="AM24" s="30">
        <v>0.84210526315789469</v>
      </c>
      <c r="AN24" s="30">
        <v>0.5714285714285714</v>
      </c>
      <c r="AO24" s="30">
        <v>0.75</v>
      </c>
      <c r="AP24" s="30">
        <v>0.9868236780166626</v>
      </c>
      <c r="AQ24" s="30">
        <v>0.97825298999999999</v>
      </c>
      <c r="AR24" s="30" t="s">
        <v>567</v>
      </c>
      <c r="AS24" s="30">
        <v>0.98221796400000005</v>
      </c>
      <c r="AT24" s="30">
        <v>1</v>
      </c>
      <c r="AU24" s="30">
        <v>1</v>
      </c>
      <c r="AV24" s="30">
        <v>1</v>
      </c>
      <c r="AW24" s="30">
        <v>1</v>
      </c>
      <c r="AX24" s="30">
        <v>1</v>
      </c>
      <c r="AY24" s="30">
        <v>1</v>
      </c>
      <c r="AZ24" s="30">
        <v>1</v>
      </c>
      <c r="BA24" s="30">
        <v>1</v>
      </c>
      <c r="BB24" s="30">
        <v>1</v>
      </c>
      <c r="BC24" s="30">
        <v>1</v>
      </c>
      <c r="BD24" s="30">
        <v>1</v>
      </c>
      <c r="BE24" s="30">
        <v>0.99999964237213135</v>
      </c>
      <c r="BF24" s="30">
        <v>1</v>
      </c>
      <c r="BG24" s="30">
        <v>0.99999887385948427</v>
      </c>
      <c r="BH24" s="30">
        <v>1</v>
      </c>
      <c r="BI24" s="30">
        <v>1</v>
      </c>
      <c r="BJ24" s="30">
        <v>1</v>
      </c>
      <c r="BK24" s="30">
        <v>1</v>
      </c>
      <c r="BL24" s="30">
        <v>1</v>
      </c>
      <c r="BM24" s="30">
        <v>1</v>
      </c>
      <c r="BN24" s="30">
        <v>1</v>
      </c>
      <c r="BO24" s="30">
        <v>1</v>
      </c>
      <c r="BP24" s="30">
        <v>1</v>
      </c>
      <c r="BQ24" s="30">
        <v>1</v>
      </c>
      <c r="BR24" s="30">
        <v>1</v>
      </c>
      <c r="BS24" s="30">
        <v>1</v>
      </c>
      <c r="BT24" s="30">
        <v>1</v>
      </c>
      <c r="BU24" s="30">
        <v>0.79166668653488159</v>
      </c>
      <c r="BV24" s="30">
        <v>1</v>
      </c>
      <c r="BW24" s="30">
        <v>0</v>
      </c>
      <c r="BX24" s="30">
        <v>1</v>
      </c>
      <c r="BY24" s="30">
        <v>1</v>
      </c>
      <c r="BZ24" s="30">
        <v>0</v>
      </c>
      <c r="CA24" s="30">
        <v>0</v>
      </c>
      <c r="CB24" s="30">
        <v>1</v>
      </c>
      <c r="CC24" s="30">
        <v>0</v>
      </c>
      <c r="CD24" s="30">
        <v>0</v>
      </c>
      <c r="CE24" s="30">
        <v>1</v>
      </c>
      <c r="CF24" s="30">
        <v>1</v>
      </c>
      <c r="CG24" s="30">
        <v>1</v>
      </c>
      <c r="CH24" s="30">
        <v>1</v>
      </c>
      <c r="CI24" s="30">
        <v>1</v>
      </c>
      <c r="CJ24" s="30">
        <v>1</v>
      </c>
      <c r="CK24" s="30">
        <v>1</v>
      </c>
    </row>
    <row r="25" spans="1:89">
      <c r="A25" s="29">
        <v>1151</v>
      </c>
      <c r="B25" t="s">
        <v>115</v>
      </c>
      <c r="C25" t="s">
        <v>93</v>
      </c>
      <c r="D25" t="s">
        <v>94</v>
      </c>
      <c r="E25" s="29">
        <v>0.20707070707070707</v>
      </c>
      <c r="F25" s="29">
        <v>198</v>
      </c>
      <c r="G25" s="29">
        <v>1.5900000333786011</v>
      </c>
      <c r="H25" s="29">
        <v>16</v>
      </c>
      <c r="I25" s="29">
        <v>295</v>
      </c>
      <c r="J25" t="s">
        <v>629</v>
      </c>
      <c r="K25" s="30">
        <v>1</v>
      </c>
      <c r="L25" s="30">
        <v>-7.8905327245593071E-3</v>
      </c>
      <c r="M25" s="30" t="s">
        <v>567</v>
      </c>
      <c r="N25" s="30">
        <v>0.68031209707260132</v>
      </c>
      <c r="O25" s="30">
        <v>0.80000001192092896</v>
      </c>
      <c r="P25" s="30">
        <v>0.76666665077209473</v>
      </c>
      <c r="Q25" s="30" t="s">
        <v>567</v>
      </c>
      <c r="R25" s="30" t="s">
        <v>567</v>
      </c>
      <c r="S25" s="30">
        <v>1</v>
      </c>
      <c r="T25" s="30">
        <v>0</v>
      </c>
      <c r="U25" s="30">
        <v>1</v>
      </c>
      <c r="V25" s="30" t="s">
        <v>567</v>
      </c>
      <c r="W25" s="30">
        <v>0</v>
      </c>
      <c r="X25" s="30">
        <v>1</v>
      </c>
      <c r="Y25" s="30">
        <v>0</v>
      </c>
      <c r="Z25" s="30">
        <v>0</v>
      </c>
      <c r="AA25" s="30">
        <v>1</v>
      </c>
      <c r="AB25" s="30">
        <v>1</v>
      </c>
      <c r="AC25" s="30">
        <v>1</v>
      </c>
      <c r="AD25" s="30">
        <v>1</v>
      </c>
      <c r="AE25" s="30">
        <v>1</v>
      </c>
      <c r="AF25" s="30">
        <v>0.97577518224716187</v>
      </c>
      <c r="AG25" s="30">
        <v>0.70930232558139528</v>
      </c>
      <c r="AH25" s="30">
        <v>1</v>
      </c>
      <c r="AI25" s="30">
        <v>1</v>
      </c>
      <c r="AJ25" s="30">
        <v>1</v>
      </c>
      <c r="AK25" s="30">
        <v>1</v>
      </c>
      <c r="AL25" s="30">
        <v>1</v>
      </c>
      <c r="AM25" s="30">
        <v>1</v>
      </c>
      <c r="AN25" s="30">
        <v>1</v>
      </c>
      <c r="AO25" s="30">
        <v>0.25</v>
      </c>
      <c r="AP25" s="30" t="s">
        <v>567</v>
      </c>
      <c r="AQ25" s="30" t="s">
        <v>567</v>
      </c>
      <c r="AR25" s="30" t="s">
        <v>567</v>
      </c>
      <c r="AS25" s="30">
        <v>1</v>
      </c>
      <c r="AT25" s="30" t="s">
        <v>567</v>
      </c>
      <c r="AU25" s="30">
        <v>1</v>
      </c>
      <c r="AV25" s="30">
        <v>0.5</v>
      </c>
      <c r="AW25" s="30">
        <v>1</v>
      </c>
      <c r="AX25" s="30">
        <v>0</v>
      </c>
      <c r="AY25" s="30">
        <v>1</v>
      </c>
      <c r="AZ25" s="30">
        <v>1</v>
      </c>
      <c r="BA25" s="30">
        <v>1</v>
      </c>
      <c r="BB25" s="30">
        <v>1</v>
      </c>
      <c r="BC25" s="30">
        <v>1</v>
      </c>
      <c r="BD25" s="30">
        <v>1</v>
      </c>
      <c r="BE25" s="30">
        <v>1</v>
      </c>
      <c r="BF25" s="30">
        <v>1</v>
      </c>
      <c r="BG25" s="30">
        <v>0.99999997345226721</v>
      </c>
      <c r="BH25" s="30">
        <v>1</v>
      </c>
      <c r="BI25" s="30">
        <v>1</v>
      </c>
      <c r="BJ25" s="30">
        <v>0.5</v>
      </c>
      <c r="BK25" s="30">
        <v>0</v>
      </c>
      <c r="BL25" s="30">
        <v>1</v>
      </c>
      <c r="BM25" s="30">
        <v>1</v>
      </c>
      <c r="BN25" s="30">
        <v>1</v>
      </c>
      <c r="BO25" s="30">
        <v>0.5</v>
      </c>
      <c r="BP25" s="30">
        <v>1</v>
      </c>
      <c r="BQ25" s="30">
        <v>1</v>
      </c>
      <c r="BR25" s="30">
        <v>1</v>
      </c>
      <c r="BS25" s="30">
        <v>0</v>
      </c>
      <c r="BT25" s="30">
        <v>1</v>
      </c>
      <c r="BU25" s="30">
        <v>0.54166668653488159</v>
      </c>
      <c r="BV25" s="30">
        <v>1</v>
      </c>
      <c r="BW25" s="30">
        <v>1</v>
      </c>
      <c r="BX25" s="30">
        <v>0</v>
      </c>
      <c r="BY25" s="30">
        <v>1</v>
      </c>
      <c r="BZ25" s="30">
        <v>1</v>
      </c>
      <c r="CA25" s="30">
        <v>0</v>
      </c>
      <c r="CB25" s="30">
        <v>1</v>
      </c>
      <c r="CC25" s="30">
        <v>0</v>
      </c>
      <c r="CD25" s="30">
        <v>1</v>
      </c>
      <c r="CE25" s="30">
        <v>0</v>
      </c>
      <c r="CF25" s="30">
        <v>1</v>
      </c>
      <c r="CG25" s="30">
        <v>1</v>
      </c>
      <c r="CH25" s="30">
        <v>1</v>
      </c>
      <c r="CI25" s="30">
        <v>1</v>
      </c>
      <c r="CJ25" s="30">
        <v>1</v>
      </c>
      <c r="CK25" s="30">
        <v>1</v>
      </c>
    </row>
    <row r="26" spans="1:89">
      <c r="A26" s="29">
        <v>1160</v>
      </c>
      <c r="B26" t="s">
        <v>116</v>
      </c>
      <c r="C26" t="s">
        <v>93</v>
      </c>
      <c r="D26" t="s">
        <v>94</v>
      </c>
      <c r="E26" s="29">
        <v>0.17156300206564148</v>
      </c>
      <c r="F26" s="29">
        <v>8714</v>
      </c>
      <c r="G26" s="29">
        <v>1.0299999713897705</v>
      </c>
      <c r="H26" s="29">
        <v>1</v>
      </c>
      <c r="I26" s="29">
        <v>644</v>
      </c>
      <c r="J26" t="s">
        <v>628</v>
      </c>
      <c r="K26" s="30">
        <v>0.20960000157356262</v>
      </c>
      <c r="L26" s="30">
        <v>-1.1664372868835926E-3</v>
      </c>
      <c r="M26" s="30">
        <v>0.85164815187454224</v>
      </c>
      <c r="N26" s="30">
        <v>0.82306712865829468</v>
      </c>
      <c r="O26" s="30">
        <v>0.96666663885116577</v>
      </c>
      <c r="P26" s="30">
        <v>0.85084646940231323</v>
      </c>
      <c r="Q26" s="30">
        <v>1</v>
      </c>
      <c r="R26" s="30">
        <v>1</v>
      </c>
      <c r="S26" s="30">
        <v>1</v>
      </c>
      <c r="T26" s="30">
        <v>1</v>
      </c>
      <c r="U26" s="30">
        <v>1</v>
      </c>
      <c r="V26" s="30">
        <v>1</v>
      </c>
      <c r="W26" s="30">
        <v>1</v>
      </c>
      <c r="X26" s="30">
        <v>1</v>
      </c>
      <c r="Y26" s="30">
        <v>1</v>
      </c>
      <c r="Z26" s="30">
        <v>1</v>
      </c>
      <c r="AA26" s="30">
        <v>0.55173000000000005</v>
      </c>
      <c r="AB26" s="30">
        <v>0.69713999999999998</v>
      </c>
      <c r="AC26" s="30">
        <v>0.70587999999999995</v>
      </c>
      <c r="AD26" s="30" t="s">
        <v>567</v>
      </c>
      <c r="AE26" s="30">
        <v>1</v>
      </c>
      <c r="AF26" s="30">
        <v>0.92663133144378662</v>
      </c>
      <c r="AG26" s="30">
        <v>0.96648843242098581</v>
      </c>
      <c r="AH26" s="30">
        <v>0.86075949367088611</v>
      </c>
      <c r="AI26" s="30">
        <v>0.75</v>
      </c>
      <c r="AJ26" s="30">
        <v>0.69047619047619047</v>
      </c>
      <c r="AK26" s="30">
        <v>1</v>
      </c>
      <c r="AL26" s="30">
        <v>0.88888888888888884</v>
      </c>
      <c r="AM26" s="30">
        <v>1</v>
      </c>
      <c r="AN26" s="30">
        <v>1</v>
      </c>
      <c r="AO26" s="30">
        <v>1</v>
      </c>
      <c r="AP26" s="30">
        <v>0.94733679294586182</v>
      </c>
      <c r="AQ26" s="30">
        <v>0.95238095249999999</v>
      </c>
      <c r="AR26" s="30">
        <v>1</v>
      </c>
      <c r="AS26" s="30">
        <v>0.98837209299999995</v>
      </c>
      <c r="AT26" s="30">
        <v>0.84859422499999992</v>
      </c>
      <c r="AU26" s="30">
        <v>1</v>
      </c>
      <c r="AV26" s="30">
        <v>0.5</v>
      </c>
      <c r="AW26" s="30">
        <v>0</v>
      </c>
      <c r="AX26" s="30">
        <v>1</v>
      </c>
      <c r="AY26" s="30">
        <v>1</v>
      </c>
      <c r="AZ26" s="30">
        <v>1</v>
      </c>
      <c r="BA26" s="30">
        <v>1</v>
      </c>
      <c r="BB26" s="30">
        <v>1</v>
      </c>
      <c r="BC26" s="30">
        <v>1</v>
      </c>
      <c r="BD26" s="30">
        <v>1</v>
      </c>
      <c r="BE26" s="30">
        <v>1</v>
      </c>
      <c r="BF26" s="30">
        <v>1</v>
      </c>
      <c r="BG26" s="30">
        <v>0.99999999578995935</v>
      </c>
      <c r="BH26" s="30">
        <v>1</v>
      </c>
      <c r="BI26" s="30">
        <v>1</v>
      </c>
      <c r="BJ26" s="30">
        <v>0.75</v>
      </c>
      <c r="BK26" s="30">
        <v>1</v>
      </c>
      <c r="BL26" s="30">
        <v>1</v>
      </c>
      <c r="BM26" s="30">
        <v>0</v>
      </c>
      <c r="BN26" s="30">
        <v>1</v>
      </c>
      <c r="BO26" s="30">
        <v>1</v>
      </c>
      <c r="BP26" s="30">
        <v>1</v>
      </c>
      <c r="BQ26" s="30">
        <v>1</v>
      </c>
      <c r="BR26" s="30">
        <v>1</v>
      </c>
      <c r="BS26" s="30">
        <v>1</v>
      </c>
      <c r="BT26" s="30">
        <v>1</v>
      </c>
      <c r="BU26" s="30">
        <v>0.79166668653488159</v>
      </c>
      <c r="BV26" s="30">
        <v>1</v>
      </c>
      <c r="BW26" s="30">
        <v>0</v>
      </c>
      <c r="BX26" s="30">
        <v>1</v>
      </c>
      <c r="BY26" s="30">
        <v>1</v>
      </c>
      <c r="BZ26" s="30">
        <v>0</v>
      </c>
      <c r="CA26" s="30">
        <v>0</v>
      </c>
      <c r="CB26" s="30">
        <v>0</v>
      </c>
      <c r="CC26" s="30">
        <v>0</v>
      </c>
      <c r="CD26" s="30">
        <v>1</v>
      </c>
      <c r="CE26" s="30">
        <v>1</v>
      </c>
      <c r="CF26" s="30">
        <v>1</v>
      </c>
      <c r="CG26" s="30">
        <v>0.75</v>
      </c>
      <c r="CH26" s="30">
        <v>1</v>
      </c>
      <c r="CI26" s="30">
        <v>0</v>
      </c>
      <c r="CJ26" s="30">
        <v>1</v>
      </c>
      <c r="CK26" s="30">
        <v>1</v>
      </c>
    </row>
    <row r="27" spans="1:89">
      <c r="A27" s="29">
        <v>1505</v>
      </c>
      <c r="B27" t="s">
        <v>117</v>
      </c>
      <c r="C27" t="s">
        <v>118</v>
      </c>
      <c r="D27" t="s">
        <v>119</v>
      </c>
      <c r="E27" s="29">
        <v>0.2125811654741718</v>
      </c>
      <c r="F27" s="29">
        <v>24179</v>
      </c>
      <c r="G27" s="29">
        <v>0.98000001907348633</v>
      </c>
      <c r="H27" s="29">
        <v>9</v>
      </c>
      <c r="I27" s="29">
        <v>755</v>
      </c>
      <c r="J27" t="s">
        <v>625</v>
      </c>
      <c r="K27" s="30">
        <v>0.20592594146728516</v>
      </c>
      <c r="L27" s="30">
        <v>-2.6912328321486712E-3</v>
      </c>
      <c r="M27" s="30">
        <v>0.87322092056274414</v>
      </c>
      <c r="N27" s="30">
        <v>0.86027497053146362</v>
      </c>
      <c r="O27" s="30">
        <v>1</v>
      </c>
      <c r="P27" s="30">
        <v>0.91296052932739258</v>
      </c>
      <c r="Q27" s="30">
        <v>1</v>
      </c>
      <c r="R27" s="30">
        <v>1</v>
      </c>
      <c r="S27" s="30">
        <v>1</v>
      </c>
      <c r="T27" s="30">
        <v>1</v>
      </c>
      <c r="U27" s="30">
        <v>1</v>
      </c>
      <c r="V27" s="30">
        <v>1</v>
      </c>
      <c r="W27" s="30">
        <v>1</v>
      </c>
      <c r="X27" s="30">
        <v>1</v>
      </c>
      <c r="Y27" s="30">
        <v>1</v>
      </c>
      <c r="Z27" s="30">
        <v>1</v>
      </c>
      <c r="AA27" s="30">
        <v>1</v>
      </c>
      <c r="AB27" s="30">
        <v>0.73043999999999998</v>
      </c>
      <c r="AC27" s="30">
        <v>0.52778000000000003</v>
      </c>
      <c r="AD27" s="30">
        <v>0.94545000000000001</v>
      </c>
      <c r="AE27" s="30">
        <v>1</v>
      </c>
      <c r="AF27" s="30">
        <v>0.92627835273742676</v>
      </c>
      <c r="AG27" s="30">
        <v>0.99889311074718246</v>
      </c>
      <c r="AH27" s="30">
        <v>0.89308176100628922</v>
      </c>
      <c r="AI27" s="30">
        <v>0.83673469387755106</v>
      </c>
      <c r="AJ27" s="30">
        <v>0.68292682926829262</v>
      </c>
      <c r="AK27" s="30">
        <v>1</v>
      </c>
      <c r="AL27" s="30">
        <v>0.88888888888888884</v>
      </c>
      <c r="AM27" s="30">
        <v>0.88888888888888884</v>
      </c>
      <c r="AN27" s="30">
        <v>1</v>
      </c>
      <c r="AO27" s="30">
        <v>1</v>
      </c>
      <c r="AP27" s="30">
        <v>0.89297044277191162</v>
      </c>
      <c r="AQ27" s="30">
        <v>0.89743589749999997</v>
      </c>
      <c r="AR27" s="30">
        <v>0.70370370400000004</v>
      </c>
      <c r="AS27" s="30">
        <v>0.99390000000000001</v>
      </c>
      <c r="AT27" s="30">
        <v>0.97684210550000006</v>
      </c>
      <c r="AU27" s="30">
        <v>1</v>
      </c>
      <c r="AV27" s="30">
        <v>1</v>
      </c>
      <c r="AW27" s="30">
        <v>1</v>
      </c>
      <c r="AX27" s="30">
        <v>1</v>
      </c>
      <c r="AY27" s="30">
        <v>1</v>
      </c>
      <c r="AZ27" s="30">
        <v>1</v>
      </c>
      <c r="BA27" s="30">
        <v>1</v>
      </c>
      <c r="BB27" s="30">
        <v>1</v>
      </c>
      <c r="BC27" s="30">
        <v>1</v>
      </c>
      <c r="BD27" s="30">
        <v>1</v>
      </c>
      <c r="BE27" s="30">
        <v>1</v>
      </c>
      <c r="BF27" s="30">
        <v>1</v>
      </c>
      <c r="BG27" s="30">
        <v>0.99999995243531203</v>
      </c>
      <c r="BH27" s="30">
        <v>1</v>
      </c>
      <c r="BI27" s="30">
        <v>1</v>
      </c>
      <c r="BJ27" s="30">
        <v>0.5</v>
      </c>
      <c r="BK27" s="30">
        <v>1</v>
      </c>
      <c r="BL27" s="30">
        <v>0</v>
      </c>
      <c r="BM27" s="30">
        <v>0</v>
      </c>
      <c r="BN27" s="30">
        <v>1</v>
      </c>
      <c r="BO27" s="30">
        <v>1</v>
      </c>
      <c r="BP27" s="30">
        <v>1</v>
      </c>
      <c r="BQ27" s="30">
        <v>1</v>
      </c>
      <c r="BR27" s="30">
        <v>1</v>
      </c>
      <c r="BS27" s="30">
        <v>1</v>
      </c>
      <c r="BT27" s="30">
        <v>1</v>
      </c>
      <c r="BU27" s="30">
        <v>1</v>
      </c>
      <c r="BV27" s="30">
        <v>1</v>
      </c>
      <c r="BW27" s="30">
        <v>1</v>
      </c>
      <c r="BX27" s="30">
        <v>1</v>
      </c>
      <c r="BY27" s="30">
        <v>1</v>
      </c>
      <c r="BZ27" s="30">
        <v>1</v>
      </c>
      <c r="CA27" s="30">
        <v>1</v>
      </c>
      <c r="CB27" s="30">
        <v>1</v>
      </c>
      <c r="CC27" s="30">
        <v>1</v>
      </c>
      <c r="CD27" s="30">
        <v>1</v>
      </c>
      <c r="CE27" s="30">
        <v>1</v>
      </c>
      <c r="CF27" s="30">
        <v>1</v>
      </c>
      <c r="CG27" s="30">
        <v>0.5</v>
      </c>
      <c r="CH27" s="30">
        <v>0</v>
      </c>
      <c r="CI27" s="30">
        <v>0</v>
      </c>
      <c r="CJ27" s="30">
        <v>1</v>
      </c>
      <c r="CK27" s="30">
        <v>1</v>
      </c>
    </row>
    <row r="28" spans="1:89">
      <c r="A28" s="29">
        <v>1506</v>
      </c>
      <c r="B28" t="s">
        <v>120</v>
      </c>
      <c r="C28" t="s">
        <v>118</v>
      </c>
      <c r="D28" t="s">
        <v>119</v>
      </c>
      <c r="E28" s="29">
        <v>0.27249976538305126</v>
      </c>
      <c r="F28" s="29">
        <v>31967</v>
      </c>
      <c r="G28" s="29">
        <v>1.0099999904632568</v>
      </c>
      <c r="H28" s="29">
        <v>10</v>
      </c>
      <c r="I28" s="29">
        <v>731</v>
      </c>
      <c r="J28" t="s">
        <v>625</v>
      </c>
      <c r="K28" s="30">
        <v>0.15541508793830872</v>
      </c>
      <c r="L28" s="30">
        <v>3.3620789181441069E-3</v>
      </c>
      <c r="M28" s="30">
        <v>0.79381018877029419</v>
      </c>
      <c r="N28" s="30">
        <v>0.86528116464614868</v>
      </c>
      <c r="O28" s="30">
        <v>1</v>
      </c>
      <c r="P28" s="30">
        <v>0.76988250017166138</v>
      </c>
      <c r="Q28" s="30">
        <v>1</v>
      </c>
      <c r="R28" s="30">
        <v>1</v>
      </c>
      <c r="S28" s="30">
        <v>1</v>
      </c>
      <c r="T28" s="30">
        <v>1</v>
      </c>
      <c r="U28" s="30">
        <v>1</v>
      </c>
      <c r="V28" s="30">
        <v>1</v>
      </c>
      <c r="W28" s="30">
        <v>1</v>
      </c>
      <c r="X28" s="30">
        <v>1</v>
      </c>
      <c r="Y28" s="30">
        <v>1</v>
      </c>
      <c r="Z28" s="30">
        <v>1</v>
      </c>
      <c r="AA28" s="30">
        <v>0.62204999999999999</v>
      </c>
      <c r="AB28" s="30">
        <v>0.29641000000000006</v>
      </c>
      <c r="AC28" s="30">
        <v>0.47726999999999997</v>
      </c>
      <c r="AD28" s="30">
        <v>0.53108</v>
      </c>
      <c r="AE28" s="30">
        <v>1</v>
      </c>
      <c r="AF28" s="30">
        <v>0.90050595998764038</v>
      </c>
      <c r="AG28" s="30">
        <v>0.95029444428890075</v>
      </c>
      <c r="AH28" s="30">
        <v>0.87179487179487181</v>
      </c>
      <c r="AI28" s="30">
        <v>0.84459459459459463</v>
      </c>
      <c r="AJ28" s="30">
        <v>0.7207207207207208</v>
      </c>
      <c r="AK28" s="30">
        <v>0.93799999999999994</v>
      </c>
      <c r="AL28" s="30">
        <v>0.8125</v>
      </c>
      <c r="AM28" s="30">
        <v>0.9375</v>
      </c>
      <c r="AN28" s="30">
        <v>1</v>
      </c>
      <c r="AO28" s="30">
        <v>1</v>
      </c>
      <c r="AP28" s="30">
        <v>0.72604691982269287</v>
      </c>
      <c r="AQ28" s="30">
        <v>0.58998226949999999</v>
      </c>
      <c r="AR28" s="30">
        <v>0.48693693699999996</v>
      </c>
      <c r="AS28" s="30">
        <v>0.93142951800000007</v>
      </c>
      <c r="AT28" s="30">
        <v>0.89583891599999999</v>
      </c>
      <c r="AU28" s="30">
        <v>1</v>
      </c>
      <c r="AV28" s="30">
        <v>1</v>
      </c>
      <c r="AW28" s="30">
        <v>1</v>
      </c>
      <c r="AX28" s="30">
        <v>1</v>
      </c>
      <c r="AY28" s="30">
        <v>1</v>
      </c>
      <c r="AZ28" s="30">
        <v>1</v>
      </c>
      <c r="BA28" s="30">
        <v>1</v>
      </c>
      <c r="BB28" s="30">
        <v>1</v>
      </c>
      <c r="BC28" s="30">
        <v>1</v>
      </c>
      <c r="BD28" s="30">
        <v>1</v>
      </c>
      <c r="BE28" s="30">
        <v>0.99999994039535522</v>
      </c>
      <c r="BF28" s="30">
        <v>1</v>
      </c>
      <c r="BG28" s="30">
        <v>0.9999998597010531</v>
      </c>
      <c r="BH28" s="30">
        <v>1</v>
      </c>
      <c r="BI28" s="30">
        <v>1</v>
      </c>
      <c r="BJ28" s="30">
        <v>0.75</v>
      </c>
      <c r="BK28" s="30">
        <v>1</v>
      </c>
      <c r="BL28" s="30">
        <v>0</v>
      </c>
      <c r="BM28" s="30">
        <v>1</v>
      </c>
      <c r="BN28" s="30">
        <v>1</v>
      </c>
      <c r="BO28" s="30">
        <v>1</v>
      </c>
      <c r="BP28" s="30">
        <v>1</v>
      </c>
      <c r="BQ28" s="30">
        <v>1</v>
      </c>
      <c r="BR28" s="30">
        <v>1</v>
      </c>
      <c r="BS28" s="30">
        <v>1</v>
      </c>
      <c r="BT28" s="30">
        <v>1</v>
      </c>
      <c r="BU28" s="30">
        <v>4.1666667908430099E-2</v>
      </c>
      <c r="BV28" s="30">
        <v>0</v>
      </c>
      <c r="BW28" s="30">
        <v>0</v>
      </c>
      <c r="BX28" s="30">
        <v>0</v>
      </c>
      <c r="BY28" s="30">
        <v>1</v>
      </c>
      <c r="BZ28" s="30">
        <v>0</v>
      </c>
      <c r="CA28" s="30">
        <v>0</v>
      </c>
      <c r="CB28" s="30">
        <v>0</v>
      </c>
      <c r="CC28" s="30">
        <v>0</v>
      </c>
      <c r="CD28" s="30">
        <v>0</v>
      </c>
      <c r="CE28" s="30">
        <v>0</v>
      </c>
      <c r="CF28" s="30">
        <v>1</v>
      </c>
      <c r="CG28" s="30">
        <v>0.75</v>
      </c>
      <c r="CH28" s="30">
        <v>1</v>
      </c>
      <c r="CI28" s="30">
        <v>0</v>
      </c>
      <c r="CJ28" s="30">
        <v>1</v>
      </c>
      <c r="CK28" s="30">
        <v>1</v>
      </c>
    </row>
    <row r="29" spans="1:89">
      <c r="A29" s="29">
        <v>1507</v>
      </c>
      <c r="B29" t="s">
        <v>121</v>
      </c>
      <c r="C29" t="s">
        <v>118</v>
      </c>
      <c r="D29" t="s">
        <v>119</v>
      </c>
      <c r="E29" s="29">
        <v>0.24624950949319327</v>
      </c>
      <c r="F29" s="29">
        <v>66258</v>
      </c>
      <c r="G29" s="29">
        <v>0.97000002861022949</v>
      </c>
      <c r="H29" s="29">
        <v>11</v>
      </c>
      <c r="I29" s="29">
        <v>779</v>
      </c>
      <c r="J29" t="s">
        <v>627</v>
      </c>
      <c r="K29" s="30">
        <v>0.14184516668319702</v>
      </c>
      <c r="L29" s="30">
        <v>8.676161989569664E-3</v>
      </c>
      <c r="M29" s="30" t="s">
        <v>567</v>
      </c>
      <c r="N29" s="30">
        <v>0.88259798288345337</v>
      </c>
      <c r="O29" s="30">
        <v>1</v>
      </c>
      <c r="P29" s="30">
        <v>0.90911448001861572</v>
      </c>
      <c r="Q29" s="30">
        <v>1</v>
      </c>
      <c r="R29" s="30">
        <v>1</v>
      </c>
      <c r="S29" s="30">
        <v>1</v>
      </c>
      <c r="T29" s="30">
        <v>1</v>
      </c>
      <c r="U29" s="30">
        <v>1</v>
      </c>
      <c r="V29" s="30">
        <v>1</v>
      </c>
      <c r="W29" s="30">
        <v>1</v>
      </c>
      <c r="X29" s="30">
        <v>1</v>
      </c>
      <c r="Y29" s="30">
        <v>1</v>
      </c>
      <c r="Z29" s="30">
        <v>1</v>
      </c>
      <c r="AA29" s="30">
        <v>0.98584000000000005</v>
      </c>
      <c r="AB29" s="30">
        <v>0.76036000000000004</v>
      </c>
      <c r="AC29" s="30">
        <v>0.51375999999999999</v>
      </c>
      <c r="AD29" s="30">
        <v>0.57111000000000001</v>
      </c>
      <c r="AE29" s="30">
        <v>1</v>
      </c>
      <c r="AF29" s="30">
        <v>0.88737386465072632</v>
      </c>
      <c r="AG29" s="30">
        <v>0.94833625940670774</v>
      </c>
      <c r="AH29" s="30">
        <v>0.84459459459459463</v>
      </c>
      <c r="AI29" s="30">
        <v>0.77511961722488043</v>
      </c>
      <c r="AJ29" s="30">
        <v>0.71753246753246747</v>
      </c>
      <c r="AK29" s="30">
        <v>1</v>
      </c>
      <c r="AL29" s="30">
        <v>0.70967741935483875</v>
      </c>
      <c r="AM29" s="30">
        <v>1</v>
      </c>
      <c r="AN29" s="30">
        <v>0.8125</v>
      </c>
      <c r="AO29" s="30">
        <v>1</v>
      </c>
      <c r="AP29" s="30">
        <v>0.88376140594482422</v>
      </c>
      <c r="AQ29" s="30">
        <v>0.87381335449999997</v>
      </c>
      <c r="AR29" s="30">
        <v>0.84578968599999993</v>
      </c>
      <c r="AS29" s="30">
        <v>0.9597833335</v>
      </c>
      <c r="AT29" s="30">
        <v>0.8556592380000001</v>
      </c>
      <c r="AU29" s="30">
        <v>1</v>
      </c>
      <c r="AV29" s="30">
        <v>1</v>
      </c>
      <c r="AW29" s="30">
        <v>1</v>
      </c>
      <c r="AX29" s="30">
        <v>1</v>
      </c>
      <c r="AY29" s="30">
        <v>1</v>
      </c>
      <c r="AZ29" s="30">
        <v>1</v>
      </c>
      <c r="BA29" s="30">
        <v>1</v>
      </c>
      <c r="BB29" s="30">
        <v>1</v>
      </c>
      <c r="BC29" s="30">
        <v>1</v>
      </c>
      <c r="BD29" s="30">
        <v>0.66666668653488159</v>
      </c>
      <c r="BE29" s="30">
        <v>0.99999964237213135</v>
      </c>
      <c r="BF29" s="30" t="s">
        <v>567</v>
      </c>
      <c r="BG29" s="30">
        <v>0.99999923345479069</v>
      </c>
      <c r="BH29" s="30">
        <v>1</v>
      </c>
      <c r="BI29" s="30">
        <v>1</v>
      </c>
      <c r="BJ29" s="30">
        <v>1</v>
      </c>
      <c r="BK29" s="30">
        <v>1</v>
      </c>
      <c r="BL29" s="30">
        <v>1</v>
      </c>
      <c r="BM29" s="30">
        <v>1</v>
      </c>
      <c r="BN29" s="30">
        <v>1</v>
      </c>
      <c r="BO29" s="30">
        <v>1</v>
      </c>
      <c r="BP29" s="30">
        <v>1</v>
      </c>
      <c r="BQ29" s="30">
        <v>1</v>
      </c>
      <c r="BR29" s="30">
        <v>1</v>
      </c>
      <c r="BS29" s="30">
        <v>1</v>
      </c>
      <c r="BT29" s="30">
        <v>1</v>
      </c>
      <c r="BU29" s="30">
        <v>1</v>
      </c>
      <c r="BV29" s="30">
        <v>1</v>
      </c>
      <c r="BW29" s="30">
        <v>1</v>
      </c>
      <c r="BX29" s="30">
        <v>1</v>
      </c>
      <c r="BY29" s="30">
        <v>1</v>
      </c>
      <c r="BZ29" s="30">
        <v>1</v>
      </c>
      <c r="CA29" s="30">
        <v>1</v>
      </c>
      <c r="CB29" s="30">
        <v>1</v>
      </c>
      <c r="CC29" s="30">
        <v>1</v>
      </c>
      <c r="CD29" s="30">
        <v>1</v>
      </c>
      <c r="CE29" s="30">
        <v>1</v>
      </c>
      <c r="CF29" s="30">
        <v>0</v>
      </c>
      <c r="CG29" s="30" t="s">
        <v>567</v>
      </c>
      <c r="CH29" s="30" t="s">
        <v>567</v>
      </c>
      <c r="CI29" s="30" t="s">
        <v>567</v>
      </c>
      <c r="CJ29" s="30" t="s">
        <v>567</v>
      </c>
      <c r="CK29" s="30" t="s">
        <v>567</v>
      </c>
    </row>
    <row r="30" spans="1:89">
      <c r="A30" s="29">
        <v>1511</v>
      </c>
      <c r="B30" t="s">
        <v>122</v>
      </c>
      <c r="C30" t="s">
        <v>118</v>
      </c>
      <c r="D30" t="s">
        <v>119</v>
      </c>
      <c r="E30" s="29">
        <v>0.15976900866217517</v>
      </c>
      <c r="F30" s="29">
        <v>3117</v>
      </c>
      <c r="G30" s="29">
        <v>0.95999997854232788</v>
      </c>
      <c r="H30" s="29">
        <v>5</v>
      </c>
      <c r="I30" s="29">
        <v>526</v>
      </c>
      <c r="J30" t="s">
        <v>629</v>
      </c>
      <c r="K30" s="30">
        <v>0.15192744135856628</v>
      </c>
      <c r="L30" s="30">
        <v>-8.8094687089323997E-3</v>
      </c>
      <c r="M30" s="30" t="s">
        <v>567</v>
      </c>
      <c r="N30" s="30">
        <v>0.74551773071289063</v>
      </c>
      <c r="O30" s="30">
        <v>1</v>
      </c>
      <c r="P30" s="30">
        <v>0.8246416449546814</v>
      </c>
      <c r="Q30" s="30">
        <v>1</v>
      </c>
      <c r="R30" s="30">
        <v>1</v>
      </c>
      <c r="S30" s="30">
        <v>1</v>
      </c>
      <c r="T30" s="30">
        <v>1</v>
      </c>
      <c r="U30" s="30">
        <v>1</v>
      </c>
      <c r="V30" s="30">
        <v>1</v>
      </c>
      <c r="W30" s="30">
        <v>1</v>
      </c>
      <c r="X30" s="30">
        <v>1</v>
      </c>
      <c r="Y30" s="30">
        <v>1</v>
      </c>
      <c r="Z30" s="30">
        <v>1</v>
      </c>
      <c r="AA30" s="30">
        <v>0.77777999999999992</v>
      </c>
      <c r="AB30" s="30">
        <v>0.39006999999999997</v>
      </c>
      <c r="AC30" s="30">
        <v>0.8</v>
      </c>
      <c r="AD30" s="30">
        <v>1</v>
      </c>
      <c r="AE30" s="30">
        <v>1</v>
      </c>
      <c r="AF30" s="30">
        <v>0.97674667835235596</v>
      </c>
      <c r="AG30" s="30">
        <v>0.99535225048923681</v>
      </c>
      <c r="AH30" s="30">
        <v>0.96153846153846156</v>
      </c>
      <c r="AI30" s="30">
        <v>0.95454545454545459</v>
      </c>
      <c r="AJ30" s="30">
        <v>0.80952380952380953</v>
      </c>
      <c r="AK30" s="30">
        <v>1</v>
      </c>
      <c r="AL30" s="30">
        <v>1</v>
      </c>
      <c r="AM30" s="30">
        <v>1</v>
      </c>
      <c r="AN30" s="30">
        <v>1</v>
      </c>
      <c r="AO30" s="30">
        <v>0.75</v>
      </c>
      <c r="AP30" s="30">
        <v>0.70685184001922607</v>
      </c>
      <c r="AQ30" s="30">
        <v>0.34722222199999997</v>
      </c>
      <c r="AR30" s="30" t="s">
        <v>567</v>
      </c>
      <c r="AS30" s="30">
        <v>1</v>
      </c>
      <c r="AT30" s="30">
        <v>0.7733333335</v>
      </c>
      <c r="AU30" s="30">
        <v>1</v>
      </c>
      <c r="AV30" s="30">
        <v>1</v>
      </c>
      <c r="AW30" s="30">
        <v>1</v>
      </c>
      <c r="AX30" s="30">
        <v>1</v>
      </c>
      <c r="AY30" s="30">
        <v>1</v>
      </c>
      <c r="AZ30" s="30">
        <v>0.5</v>
      </c>
      <c r="BA30" s="30">
        <v>1</v>
      </c>
      <c r="BB30" s="30">
        <v>0</v>
      </c>
      <c r="BC30" s="30">
        <v>0</v>
      </c>
      <c r="BD30" s="30">
        <v>0.66666668653488159</v>
      </c>
      <c r="BE30" s="30">
        <v>0.99999988079071045</v>
      </c>
      <c r="BF30" s="30" t="s">
        <v>567</v>
      </c>
      <c r="BG30" s="30">
        <v>0.99999971247146113</v>
      </c>
      <c r="BH30" s="30">
        <v>1</v>
      </c>
      <c r="BI30" s="30">
        <v>0.75</v>
      </c>
      <c r="BJ30" s="30">
        <v>0.5</v>
      </c>
      <c r="BK30" s="30">
        <v>0</v>
      </c>
      <c r="BL30" s="30" t="s">
        <v>567</v>
      </c>
      <c r="BM30" s="30">
        <v>1</v>
      </c>
      <c r="BN30" s="30">
        <v>1</v>
      </c>
      <c r="BO30" s="30">
        <v>1</v>
      </c>
      <c r="BP30" s="30">
        <v>1</v>
      </c>
      <c r="BQ30" s="30">
        <v>1</v>
      </c>
      <c r="BR30" s="30">
        <v>1</v>
      </c>
      <c r="BS30" s="30">
        <v>1</v>
      </c>
      <c r="BT30" s="30">
        <v>1</v>
      </c>
      <c r="BU30" s="30">
        <v>0.1666666716337204</v>
      </c>
      <c r="BV30" s="30">
        <v>0</v>
      </c>
      <c r="BW30" s="30">
        <v>0</v>
      </c>
      <c r="BX30" s="30">
        <v>0</v>
      </c>
      <c r="BY30" s="30">
        <v>1</v>
      </c>
      <c r="BZ30" s="30">
        <v>0</v>
      </c>
      <c r="CA30" s="30">
        <v>0</v>
      </c>
      <c r="CB30" s="30">
        <v>1</v>
      </c>
      <c r="CC30" s="30">
        <v>1</v>
      </c>
      <c r="CD30" s="30">
        <v>1</v>
      </c>
      <c r="CE30" s="30">
        <v>0</v>
      </c>
      <c r="CF30" s="30">
        <v>0</v>
      </c>
      <c r="CG30" s="30" t="s">
        <v>567</v>
      </c>
      <c r="CH30" s="30" t="s">
        <v>567</v>
      </c>
      <c r="CI30" s="30" t="s">
        <v>567</v>
      </c>
      <c r="CJ30" s="30" t="s">
        <v>567</v>
      </c>
      <c r="CK30" s="30" t="s">
        <v>567</v>
      </c>
    </row>
    <row r="31" spans="1:89">
      <c r="A31" s="29">
        <v>1514</v>
      </c>
      <c r="B31" t="s">
        <v>123</v>
      </c>
      <c r="C31" t="s">
        <v>118</v>
      </c>
      <c r="D31" t="s">
        <v>119</v>
      </c>
      <c r="E31" s="29">
        <v>0.15847216578626575</v>
      </c>
      <c r="F31" s="29">
        <v>2461</v>
      </c>
      <c r="G31" s="29">
        <v>0.95999997854232788</v>
      </c>
      <c r="H31" s="29">
        <v>4</v>
      </c>
      <c r="I31" s="29">
        <v>554</v>
      </c>
      <c r="J31" t="s">
        <v>629</v>
      </c>
      <c r="K31" s="30">
        <v>0.24716553092002869</v>
      </c>
      <c r="L31" s="30">
        <v>-1.3570166192948818E-2</v>
      </c>
      <c r="M31" s="30" t="s">
        <v>567</v>
      </c>
      <c r="N31" s="30">
        <v>0.75139129161834717</v>
      </c>
      <c r="O31" s="30">
        <v>0.86666667461395264</v>
      </c>
      <c r="P31" s="30">
        <v>0.73692542314529419</v>
      </c>
      <c r="Q31" s="30">
        <v>1</v>
      </c>
      <c r="R31" s="30">
        <v>1</v>
      </c>
      <c r="S31" s="30">
        <v>1</v>
      </c>
      <c r="T31" s="30">
        <v>1</v>
      </c>
      <c r="U31" s="30">
        <v>1</v>
      </c>
      <c r="V31" s="30" t="s">
        <v>567</v>
      </c>
      <c r="W31" s="30">
        <v>1</v>
      </c>
      <c r="X31" s="30">
        <v>0</v>
      </c>
      <c r="Y31" s="30">
        <v>1</v>
      </c>
      <c r="Z31" s="30" t="s">
        <v>567</v>
      </c>
      <c r="AA31" s="30">
        <v>1</v>
      </c>
      <c r="AB31" s="30">
        <v>0.29031999999999997</v>
      </c>
      <c r="AC31" s="30">
        <v>0.32257999999999998</v>
      </c>
      <c r="AD31" s="30">
        <v>0.72728000000000004</v>
      </c>
      <c r="AE31" s="30">
        <v>1</v>
      </c>
      <c r="AF31" s="30">
        <v>0.99137580394744873</v>
      </c>
      <c r="AG31" s="30">
        <v>0.99080793420416058</v>
      </c>
      <c r="AH31" s="30">
        <v>0.95833333333333348</v>
      </c>
      <c r="AI31" s="30">
        <v>0.94736842105263164</v>
      </c>
      <c r="AJ31" s="30">
        <v>1</v>
      </c>
      <c r="AK31" s="30">
        <v>1</v>
      </c>
      <c r="AL31" s="30">
        <v>1</v>
      </c>
      <c r="AM31" s="30">
        <v>1</v>
      </c>
      <c r="AN31" s="30">
        <v>1</v>
      </c>
      <c r="AO31" s="30">
        <v>1</v>
      </c>
      <c r="AP31" s="30">
        <v>0.78148621320724487</v>
      </c>
      <c r="AQ31" s="30">
        <v>0.66666666649999995</v>
      </c>
      <c r="AR31" s="30">
        <v>1</v>
      </c>
      <c r="AS31" s="30">
        <v>0.74444444449999991</v>
      </c>
      <c r="AT31" s="30">
        <v>0.71483375999999987</v>
      </c>
      <c r="AU31" s="30">
        <v>1</v>
      </c>
      <c r="AV31" s="30">
        <v>1</v>
      </c>
      <c r="AW31" s="30">
        <v>1</v>
      </c>
      <c r="AX31" s="30">
        <v>1</v>
      </c>
      <c r="AY31" s="30">
        <v>1</v>
      </c>
      <c r="AZ31" s="30">
        <v>1</v>
      </c>
      <c r="BA31" s="30">
        <v>1</v>
      </c>
      <c r="BB31" s="30">
        <v>1</v>
      </c>
      <c r="BC31" s="30">
        <v>1</v>
      </c>
      <c r="BD31" s="30">
        <v>0.66666668653488159</v>
      </c>
      <c r="BE31" s="30">
        <v>0.99999994039535522</v>
      </c>
      <c r="BF31" s="30" t="s">
        <v>567</v>
      </c>
      <c r="BG31" s="30">
        <v>0.99999993962943445</v>
      </c>
      <c r="BH31" s="30">
        <v>1</v>
      </c>
      <c r="BI31" s="30">
        <v>1</v>
      </c>
      <c r="BJ31" s="30">
        <v>0.5</v>
      </c>
      <c r="BK31" s="30">
        <v>0</v>
      </c>
      <c r="BL31" s="30">
        <v>1</v>
      </c>
      <c r="BM31" s="30">
        <v>1</v>
      </c>
      <c r="BN31" s="30">
        <v>1</v>
      </c>
      <c r="BO31" s="30">
        <v>1</v>
      </c>
      <c r="BP31" s="30">
        <v>1</v>
      </c>
      <c r="BQ31" s="30">
        <v>1</v>
      </c>
      <c r="BR31" s="30">
        <v>1</v>
      </c>
      <c r="BS31" s="30">
        <v>1</v>
      </c>
      <c r="BT31" s="30">
        <v>1</v>
      </c>
      <c r="BU31" s="30">
        <v>0.3333333432674408</v>
      </c>
      <c r="BV31" s="30">
        <v>0</v>
      </c>
      <c r="BW31" s="30">
        <v>1</v>
      </c>
      <c r="BX31" s="30">
        <v>1</v>
      </c>
      <c r="BY31" s="30">
        <v>1</v>
      </c>
      <c r="BZ31" s="30">
        <v>1</v>
      </c>
      <c r="CA31" s="30">
        <v>1</v>
      </c>
      <c r="CB31" s="30">
        <v>1</v>
      </c>
      <c r="CC31" s="30">
        <v>1</v>
      </c>
      <c r="CD31" s="30">
        <v>1</v>
      </c>
      <c r="CE31" s="30">
        <v>0</v>
      </c>
      <c r="CF31" s="30">
        <v>0</v>
      </c>
      <c r="CG31" s="30" t="s">
        <v>567</v>
      </c>
      <c r="CH31" s="30" t="s">
        <v>567</v>
      </c>
      <c r="CI31" s="30" t="s">
        <v>567</v>
      </c>
      <c r="CJ31" s="30" t="s">
        <v>567</v>
      </c>
      <c r="CK31" s="30" t="s">
        <v>567</v>
      </c>
    </row>
    <row r="32" spans="1:89">
      <c r="A32" s="29">
        <v>1515</v>
      </c>
      <c r="B32" t="s">
        <v>124</v>
      </c>
      <c r="C32" t="s">
        <v>118</v>
      </c>
      <c r="D32" t="s">
        <v>119</v>
      </c>
      <c r="E32" s="29">
        <v>0.16382022471910113</v>
      </c>
      <c r="F32" s="29">
        <v>8900</v>
      </c>
      <c r="G32" s="29">
        <v>0.93999999761581421</v>
      </c>
      <c r="H32" s="29">
        <v>1</v>
      </c>
      <c r="I32" s="29">
        <v>659</v>
      </c>
      <c r="J32" t="s">
        <v>628</v>
      </c>
      <c r="K32" s="30">
        <v>0.20110194385051727</v>
      </c>
      <c r="L32" s="30">
        <v>-7.6229852857068181E-4</v>
      </c>
      <c r="M32" s="30" t="s">
        <v>567</v>
      </c>
      <c r="N32" s="30">
        <v>0.81792265176773071</v>
      </c>
      <c r="O32" s="30">
        <v>0.93333333730697632</v>
      </c>
      <c r="P32" s="30">
        <v>0.67367440462112427</v>
      </c>
      <c r="Q32" s="30">
        <v>1</v>
      </c>
      <c r="R32" s="30">
        <v>1</v>
      </c>
      <c r="S32" s="30">
        <v>1</v>
      </c>
      <c r="T32" s="30">
        <v>1</v>
      </c>
      <c r="U32" s="30">
        <v>1</v>
      </c>
      <c r="V32" s="30">
        <v>1</v>
      </c>
      <c r="W32" s="30">
        <v>1</v>
      </c>
      <c r="X32" s="30">
        <v>0</v>
      </c>
      <c r="Y32" s="30">
        <v>1</v>
      </c>
      <c r="Z32" s="30" t="s">
        <v>567</v>
      </c>
      <c r="AA32" s="30">
        <v>0.78260999999999992</v>
      </c>
      <c r="AB32" s="30">
        <v>0.17778000000000005</v>
      </c>
      <c r="AC32" s="30">
        <v>0.20587999999999995</v>
      </c>
      <c r="AD32" s="30">
        <v>0.44736999999999993</v>
      </c>
      <c r="AE32" s="30">
        <v>0.66666668653488159</v>
      </c>
      <c r="AF32" s="30">
        <v>0.610801100730896</v>
      </c>
      <c r="AG32" s="30">
        <v>0.98352915166445565</v>
      </c>
      <c r="AH32" s="30">
        <v>0.90163934426229497</v>
      </c>
      <c r="AI32" s="30">
        <v>0.8</v>
      </c>
      <c r="AJ32" s="30">
        <v>0.64444444444444438</v>
      </c>
      <c r="AK32" s="30">
        <v>1</v>
      </c>
      <c r="AL32" s="30" t="s">
        <v>567</v>
      </c>
      <c r="AM32" s="30" t="s">
        <v>567</v>
      </c>
      <c r="AN32" s="30" t="s">
        <v>567</v>
      </c>
      <c r="AO32" s="30">
        <v>1</v>
      </c>
      <c r="AP32" s="30">
        <v>0.74893707036972046</v>
      </c>
      <c r="AQ32" s="30">
        <v>0.48611111100000004</v>
      </c>
      <c r="AR32" s="30">
        <v>0.55555555599999995</v>
      </c>
      <c r="AS32" s="30">
        <v>1</v>
      </c>
      <c r="AT32" s="30">
        <v>0.95408163299999993</v>
      </c>
      <c r="AU32" s="30">
        <v>1</v>
      </c>
      <c r="AV32" s="30">
        <v>1</v>
      </c>
      <c r="AW32" s="30">
        <v>1</v>
      </c>
      <c r="AX32" s="30">
        <v>1</v>
      </c>
      <c r="AY32" s="30">
        <v>1</v>
      </c>
      <c r="AZ32" s="30">
        <v>0.5</v>
      </c>
      <c r="BA32" s="30">
        <v>1</v>
      </c>
      <c r="BB32" s="30">
        <v>0</v>
      </c>
      <c r="BC32" s="30">
        <v>0</v>
      </c>
      <c r="BD32" s="30">
        <v>0</v>
      </c>
      <c r="BE32" s="30" t="s">
        <v>567</v>
      </c>
      <c r="BF32" s="30" t="s">
        <v>567</v>
      </c>
      <c r="BG32" s="30" t="s">
        <v>567</v>
      </c>
      <c r="BH32" s="30" t="s">
        <v>567</v>
      </c>
      <c r="BI32" s="30">
        <v>1</v>
      </c>
      <c r="BJ32" s="30">
        <v>0.5</v>
      </c>
      <c r="BK32" s="30">
        <v>1</v>
      </c>
      <c r="BL32" s="30">
        <v>0</v>
      </c>
      <c r="BM32" s="30">
        <v>0</v>
      </c>
      <c r="BN32" s="30">
        <v>1</v>
      </c>
      <c r="BO32" s="30">
        <v>1</v>
      </c>
      <c r="BP32" s="30">
        <v>1</v>
      </c>
      <c r="BQ32" s="30">
        <v>1</v>
      </c>
      <c r="BR32" s="30">
        <v>1</v>
      </c>
      <c r="BS32" s="30">
        <v>1</v>
      </c>
      <c r="BT32" s="30">
        <v>1</v>
      </c>
      <c r="BU32" s="30">
        <v>0.5</v>
      </c>
      <c r="BV32" s="30">
        <v>1</v>
      </c>
      <c r="BW32" s="30">
        <v>0</v>
      </c>
      <c r="BX32" s="30">
        <v>1</v>
      </c>
      <c r="BY32" s="30">
        <v>0</v>
      </c>
      <c r="BZ32" s="30">
        <v>0</v>
      </c>
      <c r="CA32" s="30">
        <v>1</v>
      </c>
      <c r="CB32" s="30">
        <v>1</v>
      </c>
      <c r="CC32" s="30">
        <v>0</v>
      </c>
      <c r="CD32" s="30">
        <v>1</v>
      </c>
      <c r="CE32" s="30">
        <v>0</v>
      </c>
      <c r="CF32" s="30">
        <v>1</v>
      </c>
      <c r="CG32" s="30">
        <v>0.75</v>
      </c>
      <c r="CH32" s="30">
        <v>1</v>
      </c>
      <c r="CI32" s="30">
        <v>1</v>
      </c>
      <c r="CJ32" s="30">
        <v>1</v>
      </c>
      <c r="CK32" s="30">
        <v>0</v>
      </c>
    </row>
    <row r="33" spans="1:89">
      <c r="A33" s="29">
        <v>1516</v>
      </c>
      <c r="B33" t="s">
        <v>125</v>
      </c>
      <c r="C33" t="s">
        <v>118</v>
      </c>
      <c r="D33" t="s">
        <v>119</v>
      </c>
      <c r="E33" s="29">
        <v>0.24349550810873877</v>
      </c>
      <c r="F33" s="29">
        <v>8571</v>
      </c>
      <c r="G33" s="29">
        <v>0.94999998807907104</v>
      </c>
      <c r="H33" s="29">
        <v>1</v>
      </c>
      <c r="I33" s="29">
        <v>714</v>
      </c>
      <c r="J33" t="s">
        <v>625</v>
      </c>
      <c r="K33" s="30">
        <v>0.17440001666545868</v>
      </c>
      <c r="L33" s="30">
        <v>6.6405949182808399E-3</v>
      </c>
      <c r="M33" s="30" t="s">
        <v>567</v>
      </c>
      <c r="N33" s="30">
        <v>0.8271520733833313</v>
      </c>
      <c r="O33" s="30">
        <v>1</v>
      </c>
      <c r="P33" s="30">
        <v>0.70413064956665039</v>
      </c>
      <c r="Q33" s="30">
        <v>1</v>
      </c>
      <c r="R33" s="30">
        <v>1</v>
      </c>
      <c r="S33" s="30">
        <v>1</v>
      </c>
      <c r="T33" s="30">
        <v>1</v>
      </c>
      <c r="U33" s="30">
        <v>1</v>
      </c>
      <c r="V33" s="30">
        <v>1</v>
      </c>
      <c r="W33" s="30">
        <v>1</v>
      </c>
      <c r="X33" s="30">
        <v>0</v>
      </c>
      <c r="Y33" s="30">
        <v>1</v>
      </c>
      <c r="Z33" s="30">
        <v>1</v>
      </c>
      <c r="AA33" s="30">
        <v>0.57142999999999999</v>
      </c>
      <c r="AB33" s="30">
        <v>0.32524000000000003</v>
      </c>
      <c r="AC33" s="30">
        <v>0.51922999999999997</v>
      </c>
      <c r="AD33" s="30">
        <v>0.76190999999999998</v>
      </c>
      <c r="AE33" s="30">
        <v>1</v>
      </c>
      <c r="AF33" s="30">
        <v>0.83935827016830444</v>
      </c>
      <c r="AG33" s="30">
        <v>0.96917709888595382</v>
      </c>
      <c r="AH33" s="30">
        <v>0.967741935483871</v>
      </c>
      <c r="AI33" s="30">
        <v>0.9152542372881356</v>
      </c>
      <c r="AJ33" s="30">
        <v>0.8867924528301887</v>
      </c>
      <c r="AK33" s="30">
        <v>1</v>
      </c>
      <c r="AL33" s="30">
        <v>1</v>
      </c>
      <c r="AM33" s="30">
        <v>0.75</v>
      </c>
      <c r="AN33" s="30">
        <v>0</v>
      </c>
      <c r="AO33" s="30">
        <v>1</v>
      </c>
      <c r="AP33" s="30">
        <v>0.94656848907470703</v>
      </c>
      <c r="AQ33" s="30">
        <v>0.97222222200000008</v>
      </c>
      <c r="AR33" s="30">
        <v>1</v>
      </c>
      <c r="AS33" s="30">
        <v>0.905718421</v>
      </c>
      <c r="AT33" s="30">
        <v>0.90833333350000001</v>
      </c>
      <c r="AU33" s="30">
        <v>1</v>
      </c>
      <c r="AV33" s="30">
        <v>1</v>
      </c>
      <c r="AW33" s="30">
        <v>1</v>
      </c>
      <c r="AX33" s="30">
        <v>1</v>
      </c>
      <c r="AY33" s="30">
        <v>1</v>
      </c>
      <c r="AZ33" s="30">
        <v>1</v>
      </c>
      <c r="BA33" s="30">
        <v>1</v>
      </c>
      <c r="BB33" s="30">
        <v>1</v>
      </c>
      <c r="BC33" s="30">
        <v>1</v>
      </c>
      <c r="BD33" s="30">
        <v>1</v>
      </c>
      <c r="BE33" s="30">
        <v>1</v>
      </c>
      <c r="BF33" s="30">
        <v>1</v>
      </c>
      <c r="BG33" s="30">
        <v>0.99999999713087651</v>
      </c>
      <c r="BH33" s="30">
        <v>1</v>
      </c>
      <c r="BI33" s="30">
        <v>1</v>
      </c>
      <c r="BJ33" s="30">
        <v>1</v>
      </c>
      <c r="BK33" s="30">
        <v>1</v>
      </c>
      <c r="BL33" s="30">
        <v>1</v>
      </c>
      <c r="BM33" s="30">
        <v>1</v>
      </c>
      <c r="BN33" s="30">
        <v>1</v>
      </c>
      <c r="BO33" s="30">
        <v>1</v>
      </c>
      <c r="BP33" s="30">
        <v>1</v>
      </c>
      <c r="BQ33" s="30">
        <v>1</v>
      </c>
      <c r="BR33" s="30">
        <v>1</v>
      </c>
      <c r="BS33" s="30">
        <v>1</v>
      </c>
      <c r="BT33" s="30">
        <v>1</v>
      </c>
      <c r="BU33" s="30">
        <v>0.58333331346511841</v>
      </c>
      <c r="BV33" s="30">
        <v>1</v>
      </c>
      <c r="BW33" s="30">
        <v>1</v>
      </c>
      <c r="BX33" s="30">
        <v>1</v>
      </c>
      <c r="BY33" s="30">
        <v>1</v>
      </c>
      <c r="BZ33" s="30">
        <v>1</v>
      </c>
      <c r="CA33" s="30">
        <v>0</v>
      </c>
      <c r="CB33" s="30">
        <v>1</v>
      </c>
      <c r="CC33" s="30">
        <v>0</v>
      </c>
      <c r="CD33" s="30">
        <v>1</v>
      </c>
      <c r="CE33" s="30">
        <v>0</v>
      </c>
      <c r="CF33" s="30">
        <v>0</v>
      </c>
      <c r="CG33" s="30" t="s">
        <v>567</v>
      </c>
      <c r="CH33" s="30" t="s">
        <v>567</v>
      </c>
      <c r="CI33" s="30" t="s">
        <v>567</v>
      </c>
      <c r="CJ33" s="30" t="s">
        <v>567</v>
      </c>
      <c r="CK33" s="30" t="s">
        <v>567</v>
      </c>
    </row>
    <row r="34" spans="1:89">
      <c r="A34" s="29">
        <v>1517</v>
      </c>
      <c r="B34" t="s">
        <v>126</v>
      </c>
      <c r="C34" t="s">
        <v>118</v>
      </c>
      <c r="D34" t="s">
        <v>119</v>
      </c>
      <c r="E34" s="29">
        <v>0.17507246376811594</v>
      </c>
      <c r="F34" s="29">
        <v>5175</v>
      </c>
      <c r="G34" s="29">
        <v>0.93000000715255737</v>
      </c>
      <c r="H34" s="29">
        <v>1</v>
      </c>
      <c r="I34" s="29">
        <v>688</v>
      </c>
      <c r="J34" t="s">
        <v>625</v>
      </c>
      <c r="K34" s="30">
        <v>0.21995463967323303</v>
      </c>
      <c r="L34" s="30">
        <v>4.3062856420874596E-3</v>
      </c>
      <c r="M34" s="30">
        <v>0.79136979579925537</v>
      </c>
      <c r="N34" s="30">
        <v>0.81060159206390381</v>
      </c>
      <c r="O34" s="30">
        <v>1</v>
      </c>
      <c r="P34" s="30">
        <v>0.67173200845718384</v>
      </c>
      <c r="Q34" s="30">
        <v>1</v>
      </c>
      <c r="R34" s="30">
        <v>1</v>
      </c>
      <c r="S34" s="30">
        <v>1</v>
      </c>
      <c r="T34" s="30">
        <v>1</v>
      </c>
      <c r="U34" s="30">
        <v>1</v>
      </c>
      <c r="V34" s="30">
        <v>1</v>
      </c>
      <c r="W34" s="30">
        <v>1</v>
      </c>
      <c r="X34" s="30">
        <v>1</v>
      </c>
      <c r="Y34" s="30">
        <v>1</v>
      </c>
      <c r="Z34" s="30">
        <v>1</v>
      </c>
      <c r="AA34" s="30">
        <v>0.24323999999999998</v>
      </c>
      <c r="AB34" s="30">
        <v>6.8379999999999941E-2</v>
      </c>
      <c r="AC34" s="30">
        <v>0.76666999999999996</v>
      </c>
      <c r="AD34" s="30">
        <v>0.42104999999999998</v>
      </c>
      <c r="AE34" s="30">
        <v>1</v>
      </c>
      <c r="AF34" s="30">
        <v>0.95453834533691406</v>
      </c>
      <c r="AG34" s="30">
        <v>0.95561473590767865</v>
      </c>
      <c r="AH34" s="30">
        <v>0.84210526315789469</v>
      </c>
      <c r="AI34" s="30">
        <v>0.7931034482758621</v>
      </c>
      <c r="AJ34" s="30">
        <v>0.86363636363636365</v>
      </c>
      <c r="AK34" s="30">
        <v>1</v>
      </c>
      <c r="AL34" s="30">
        <v>1</v>
      </c>
      <c r="AM34" s="30">
        <v>1</v>
      </c>
      <c r="AN34" s="30">
        <v>1</v>
      </c>
      <c r="AO34" s="30">
        <v>1</v>
      </c>
      <c r="AP34" s="30">
        <v>0.87076103687286377</v>
      </c>
      <c r="AQ34" s="30">
        <v>0.83916083900000005</v>
      </c>
      <c r="AR34" s="30">
        <v>1</v>
      </c>
      <c r="AS34" s="30">
        <v>0.86964090900000002</v>
      </c>
      <c r="AT34" s="30">
        <v>0.77424242449999991</v>
      </c>
      <c r="AU34" s="30">
        <v>1</v>
      </c>
      <c r="AV34" s="30">
        <v>0.5</v>
      </c>
      <c r="AW34" s="30">
        <v>0</v>
      </c>
      <c r="AX34" s="30">
        <v>1</v>
      </c>
      <c r="AY34" s="30">
        <v>1</v>
      </c>
      <c r="AZ34" s="30">
        <v>1</v>
      </c>
      <c r="BA34" s="30">
        <v>1</v>
      </c>
      <c r="BB34" s="30">
        <v>1</v>
      </c>
      <c r="BC34" s="30">
        <v>1</v>
      </c>
      <c r="BD34" s="30">
        <v>1</v>
      </c>
      <c r="BE34" s="30">
        <v>0.99999994039535522</v>
      </c>
      <c r="BF34" s="30">
        <v>1</v>
      </c>
      <c r="BG34" s="30">
        <v>0.99999986531942997</v>
      </c>
      <c r="BH34" s="30">
        <v>1</v>
      </c>
      <c r="BI34" s="30">
        <v>1</v>
      </c>
      <c r="BJ34" s="30">
        <v>0.5</v>
      </c>
      <c r="BK34" s="30">
        <v>0</v>
      </c>
      <c r="BL34" s="30">
        <v>1</v>
      </c>
      <c r="BM34" s="30">
        <v>1</v>
      </c>
      <c r="BN34" s="30">
        <v>1</v>
      </c>
      <c r="BO34" s="30">
        <v>1</v>
      </c>
      <c r="BP34" s="30">
        <v>1</v>
      </c>
      <c r="BQ34" s="30">
        <v>1</v>
      </c>
      <c r="BR34" s="30">
        <v>1</v>
      </c>
      <c r="BS34" s="30">
        <v>1</v>
      </c>
      <c r="BT34" s="30">
        <v>1</v>
      </c>
      <c r="BU34" s="30">
        <v>0.66666668653488159</v>
      </c>
      <c r="BV34" s="30">
        <v>1</v>
      </c>
      <c r="BW34" s="30">
        <v>1</v>
      </c>
      <c r="BX34" s="30">
        <v>1</v>
      </c>
      <c r="BY34" s="30">
        <v>1</v>
      </c>
      <c r="BZ34" s="30">
        <v>1</v>
      </c>
      <c r="CA34" s="30">
        <v>1</v>
      </c>
      <c r="CB34" s="30">
        <v>1</v>
      </c>
      <c r="CC34" s="30">
        <v>1</v>
      </c>
      <c r="CD34" s="30">
        <v>1</v>
      </c>
      <c r="CE34" s="30">
        <v>0</v>
      </c>
      <c r="CF34" s="30">
        <v>1</v>
      </c>
      <c r="CG34" s="30">
        <v>0.75</v>
      </c>
      <c r="CH34" s="30">
        <v>1</v>
      </c>
      <c r="CI34" s="30">
        <v>0</v>
      </c>
      <c r="CJ34" s="30">
        <v>1</v>
      </c>
      <c r="CK34" s="30">
        <v>1</v>
      </c>
    </row>
    <row r="35" spans="1:89">
      <c r="A35" s="29">
        <v>1520</v>
      </c>
      <c r="B35" t="s">
        <v>127</v>
      </c>
      <c r="C35" t="s">
        <v>118</v>
      </c>
      <c r="D35" t="s">
        <v>119</v>
      </c>
      <c r="E35" s="29">
        <v>0.20729792147806006</v>
      </c>
      <c r="F35" s="29">
        <v>10825</v>
      </c>
      <c r="G35" s="29">
        <v>0.93999999761581421</v>
      </c>
      <c r="H35" s="29">
        <v>7</v>
      </c>
      <c r="I35" s="29">
        <v>712</v>
      </c>
      <c r="J35" t="s">
        <v>625</v>
      </c>
      <c r="K35" s="30">
        <v>0.2874196469783783</v>
      </c>
      <c r="L35" s="30">
        <v>4.4182413257658482E-3</v>
      </c>
      <c r="M35" s="30">
        <v>0.80991452932357788</v>
      </c>
      <c r="N35" s="30">
        <v>0.84425520896911621</v>
      </c>
      <c r="O35" s="30">
        <v>1</v>
      </c>
      <c r="P35" s="30">
        <v>0.74818319082260132</v>
      </c>
      <c r="Q35" s="30">
        <v>1</v>
      </c>
      <c r="R35" s="30">
        <v>1</v>
      </c>
      <c r="S35" s="30">
        <v>1</v>
      </c>
      <c r="T35" s="30">
        <v>1</v>
      </c>
      <c r="U35" s="30">
        <v>1</v>
      </c>
      <c r="V35" s="30">
        <v>1</v>
      </c>
      <c r="W35" s="30">
        <v>1</v>
      </c>
      <c r="X35" s="30">
        <v>1</v>
      </c>
      <c r="Y35" s="30">
        <v>1</v>
      </c>
      <c r="Z35" s="30">
        <v>1</v>
      </c>
      <c r="AA35" s="30">
        <v>0.62195</v>
      </c>
      <c r="AB35" s="30">
        <v>0.25079999999999997</v>
      </c>
      <c r="AC35" s="30">
        <v>6.3490000000000033E-2</v>
      </c>
      <c r="AD35" s="30">
        <v>0.1</v>
      </c>
      <c r="AE35" s="30">
        <v>1</v>
      </c>
      <c r="AF35" s="30">
        <v>0.95943659543991089</v>
      </c>
      <c r="AG35" s="30">
        <v>0.99839776409786896</v>
      </c>
      <c r="AH35" s="30">
        <v>0.94565217391304346</v>
      </c>
      <c r="AI35" s="30">
        <v>0.85057471264367801</v>
      </c>
      <c r="AJ35" s="30">
        <v>0.90909090909090906</v>
      </c>
      <c r="AK35" s="30">
        <v>1</v>
      </c>
      <c r="AL35" s="30">
        <v>0.8571428571428571</v>
      </c>
      <c r="AM35" s="30">
        <v>1</v>
      </c>
      <c r="AN35" s="30">
        <v>1</v>
      </c>
      <c r="AO35" s="30">
        <v>0.75</v>
      </c>
      <c r="AP35" s="30">
        <v>0.84985882043838501</v>
      </c>
      <c r="AQ35" s="30">
        <v>0.91666666649999995</v>
      </c>
      <c r="AR35" s="30" t="s">
        <v>567</v>
      </c>
      <c r="AS35" s="30">
        <v>0.79540555549999992</v>
      </c>
      <c r="AT35" s="30">
        <v>0.83750417099999996</v>
      </c>
      <c r="AU35" s="30">
        <v>1</v>
      </c>
      <c r="AV35" s="30">
        <v>1</v>
      </c>
      <c r="AW35" s="30">
        <v>1</v>
      </c>
      <c r="AX35" s="30">
        <v>1</v>
      </c>
      <c r="AY35" s="30">
        <v>1</v>
      </c>
      <c r="AZ35" s="30">
        <v>1</v>
      </c>
      <c r="BA35" s="30">
        <v>1</v>
      </c>
      <c r="BB35" s="30">
        <v>1</v>
      </c>
      <c r="BC35" s="30">
        <v>1</v>
      </c>
      <c r="BD35" s="30">
        <v>1</v>
      </c>
      <c r="BE35" s="30">
        <v>0.99999988079071045</v>
      </c>
      <c r="BF35" s="30">
        <v>1</v>
      </c>
      <c r="BG35" s="30">
        <v>0.99999967018634917</v>
      </c>
      <c r="BH35" s="30">
        <v>1</v>
      </c>
      <c r="BI35" s="30">
        <v>1</v>
      </c>
      <c r="BJ35" s="30">
        <v>0.25</v>
      </c>
      <c r="BK35" s="30">
        <v>0</v>
      </c>
      <c r="BL35" s="30">
        <v>1</v>
      </c>
      <c r="BM35" s="30">
        <v>0</v>
      </c>
      <c r="BN35" s="30">
        <v>1</v>
      </c>
      <c r="BO35" s="30">
        <v>1</v>
      </c>
      <c r="BP35" s="30">
        <v>1</v>
      </c>
      <c r="BQ35" s="30">
        <v>1</v>
      </c>
      <c r="BR35" s="30">
        <v>1</v>
      </c>
      <c r="BS35" s="30">
        <v>1</v>
      </c>
      <c r="BT35" s="30">
        <v>1</v>
      </c>
      <c r="BU35" s="30">
        <v>0.54166668653488159</v>
      </c>
      <c r="BV35" s="30">
        <v>1</v>
      </c>
      <c r="BW35" s="30">
        <v>0</v>
      </c>
      <c r="BX35" s="30">
        <v>1</v>
      </c>
      <c r="BY35" s="30">
        <v>1</v>
      </c>
      <c r="BZ35" s="30">
        <v>0</v>
      </c>
      <c r="CA35" s="30">
        <v>1</v>
      </c>
      <c r="CB35" s="30">
        <v>1</v>
      </c>
      <c r="CC35" s="30">
        <v>0</v>
      </c>
      <c r="CD35" s="30">
        <v>1</v>
      </c>
      <c r="CE35" s="30">
        <v>0</v>
      </c>
      <c r="CF35" s="30">
        <v>1</v>
      </c>
      <c r="CG35" s="30">
        <v>0.75</v>
      </c>
      <c r="CH35" s="30">
        <v>0</v>
      </c>
      <c r="CI35" s="30">
        <v>1</v>
      </c>
      <c r="CJ35" s="30">
        <v>1</v>
      </c>
      <c r="CK35" s="30">
        <v>1</v>
      </c>
    </row>
    <row r="36" spans="1:89">
      <c r="A36" s="29">
        <v>1525</v>
      </c>
      <c r="B36" t="s">
        <v>128</v>
      </c>
      <c r="C36" t="s">
        <v>118</v>
      </c>
      <c r="D36" t="s">
        <v>119</v>
      </c>
      <c r="E36" s="29">
        <v>0.17267300464293611</v>
      </c>
      <c r="F36" s="29">
        <v>4523</v>
      </c>
      <c r="G36" s="29">
        <v>1</v>
      </c>
      <c r="H36" s="29">
        <v>1</v>
      </c>
      <c r="I36" s="29">
        <v>628</v>
      </c>
      <c r="J36" t="s">
        <v>628</v>
      </c>
      <c r="K36" s="30">
        <v>0.30239999294281006</v>
      </c>
      <c r="L36" s="30">
        <v>-3.5869872663170099E-3</v>
      </c>
      <c r="M36" s="30">
        <v>0.60840123891830444</v>
      </c>
      <c r="N36" s="30">
        <v>0.80537837743759155</v>
      </c>
      <c r="O36" s="30">
        <v>1</v>
      </c>
      <c r="P36" s="30">
        <v>0.80010581016540527</v>
      </c>
      <c r="Q36" s="30">
        <v>1</v>
      </c>
      <c r="R36" s="30">
        <v>1</v>
      </c>
      <c r="S36" s="30">
        <v>1</v>
      </c>
      <c r="T36" s="30">
        <v>1</v>
      </c>
      <c r="U36" s="30">
        <v>1</v>
      </c>
      <c r="V36" s="30">
        <v>1</v>
      </c>
      <c r="W36" s="30">
        <v>1</v>
      </c>
      <c r="X36" s="30">
        <v>0</v>
      </c>
      <c r="Y36" s="30">
        <v>1</v>
      </c>
      <c r="Z36" s="30">
        <v>1</v>
      </c>
      <c r="AA36" s="30">
        <v>0.62161999999999995</v>
      </c>
      <c r="AB36" s="30">
        <v>0.80713999999999997</v>
      </c>
      <c r="AC36" s="30">
        <v>1</v>
      </c>
      <c r="AD36" s="30">
        <v>0.71875</v>
      </c>
      <c r="AE36" s="30">
        <v>1</v>
      </c>
      <c r="AF36" s="30">
        <v>0.929695725440979</v>
      </c>
      <c r="AG36" s="30">
        <v>0.94037972023072802</v>
      </c>
      <c r="AH36" s="30">
        <v>0.90909090909090906</v>
      </c>
      <c r="AI36" s="30">
        <v>0.7142857142857143</v>
      </c>
      <c r="AJ36" s="30">
        <v>0.59259259259259256</v>
      </c>
      <c r="AK36" s="30">
        <v>1</v>
      </c>
      <c r="AL36" s="30">
        <v>1</v>
      </c>
      <c r="AM36" s="30">
        <v>1</v>
      </c>
      <c r="AN36" s="30">
        <v>1</v>
      </c>
      <c r="AO36" s="30">
        <v>0.75</v>
      </c>
      <c r="AP36" s="30">
        <v>0.56254482269287109</v>
      </c>
      <c r="AQ36" s="30">
        <v>0</v>
      </c>
      <c r="AR36" s="30" t="s">
        <v>567</v>
      </c>
      <c r="AS36" s="30">
        <v>1</v>
      </c>
      <c r="AT36" s="30">
        <v>0.68763440849999991</v>
      </c>
      <c r="AU36" s="30">
        <v>1</v>
      </c>
      <c r="AV36" s="30">
        <v>0.5</v>
      </c>
      <c r="AW36" s="30">
        <v>0</v>
      </c>
      <c r="AX36" s="30">
        <v>1</v>
      </c>
      <c r="AY36" s="30">
        <v>1</v>
      </c>
      <c r="AZ36" s="30">
        <v>1</v>
      </c>
      <c r="BA36" s="30">
        <v>1</v>
      </c>
      <c r="BB36" s="30">
        <v>1</v>
      </c>
      <c r="BC36" s="30">
        <v>1</v>
      </c>
      <c r="BD36" s="30">
        <v>0.66666668653488159</v>
      </c>
      <c r="BE36" s="30">
        <v>0.99999916553497314</v>
      </c>
      <c r="BF36" s="30" t="s">
        <v>567</v>
      </c>
      <c r="BG36" s="30">
        <v>0.99999838060325419</v>
      </c>
      <c r="BH36" s="30">
        <v>1</v>
      </c>
      <c r="BI36" s="30">
        <v>1</v>
      </c>
      <c r="BJ36" s="30">
        <v>0.25</v>
      </c>
      <c r="BK36" s="30">
        <v>0</v>
      </c>
      <c r="BL36" s="30">
        <v>1</v>
      </c>
      <c r="BM36" s="30">
        <v>0</v>
      </c>
      <c r="BN36" s="30">
        <v>1</v>
      </c>
      <c r="BO36" s="30">
        <v>0.5</v>
      </c>
      <c r="BP36" s="30">
        <v>1</v>
      </c>
      <c r="BQ36" s="30">
        <v>1</v>
      </c>
      <c r="BR36" s="30">
        <v>1</v>
      </c>
      <c r="BS36" s="30">
        <v>0</v>
      </c>
      <c r="BT36" s="30">
        <v>1</v>
      </c>
      <c r="BU36" s="30">
        <v>4.1666667908430099E-2</v>
      </c>
      <c r="BV36" s="30">
        <v>0</v>
      </c>
      <c r="BW36" s="30">
        <v>0</v>
      </c>
      <c r="BX36" s="30">
        <v>0</v>
      </c>
      <c r="BY36" s="30">
        <v>1</v>
      </c>
      <c r="BZ36" s="30">
        <v>0</v>
      </c>
      <c r="CA36" s="30">
        <v>0</v>
      </c>
      <c r="CB36" s="30">
        <v>0</v>
      </c>
      <c r="CC36" s="30">
        <v>0</v>
      </c>
      <c r="CD36" s="30">
        <v>0</v>
      </c>
      <c r="CE36" s="30">
        <v>0</v>
      </c>
      <c r="CF36" s="30">
        <v>1</v>
      </c>
      <c r="CG36" s="30">
        <v>0.5</v>
      </c>
      <c r="CH36" s="30">
        <v>1</v>
      </c>
      <c r="CI36" s="30">
        <v>0</v>
      </c>
      <c r="CJ36" s="30">
        <v>1</v>
      </c>
      <c r="CK36" s="30">
        <v>0</v>
      </c>
    </row>
    <row r="37" spans="1:89">
      <c r="A37" s="29">
        <v>1528</v>
      </c>
      <c r="B37" t="s">
        <v>129</v>
      </c>
      <c r="C37" t="s">
        <v>118</v>
      </c>
      <c r="D37" t="s">
        <v>119</v>
      </c>
      <c r="E37" s="29">
        <v>0.1901639344262295</v>
      </c>
      <c r="F37" s="29">
        <v>7625</v>
      </c>
      <c r="G37" s="29">
        <v>0.93000000715255737</v>
      </c>
      <c r="H37" s="29">
        <v>1</v>
      </c>
      <c r="I37" s="29">
        <v>682</v>
      </c>
      <c r="J37" t="s">
        <v>625</v>
      </c>
      <c r="K37" s="30">
        <v>0.18906064331531525</v>
      </c>
      <c r="L37" s="30">
        <v>-2.1370500326156616E-3</v>
      </c>
      <c r="M37" s="30">
        <v>0.83220517635345459</v>
      </c>
      <c r="N37" s="30">
        <v>0.81407248973846436</v>
      </c>
      <c r="O37" s="30">
        <v>1</v>
      </c>
      <c r="P37" s="30">
        <v>0.80364418029785156</v>
      </c>
      <c r="Q37" s="30">
        <v>1</v>
      </c>
      <c r="R37" s="30">
        <v>1</v>
      </c>
      <c r="S37" s="30">
        <v>1</v>
      </c>
      <c r="T37" s="30">
        <v>1</v>
      </c>
      <c r="U37" s="30">
        <v>1</v>
      </c>
      <c r="V37" s="30">
        <v>1</v>
      </c>
      <c r="W37" s="30">
        <v>1</v>
      </c>
      <c r="X37" s="30">
        <v>0</v>
      </c>
      <c r="Y37" s="30">
        <v>1</v>
      </c>
      <c r="Z37" s="30">
        <v>1</v>
      </c>
      <c r="AA37" s="30">
        <v>1</v>
      </c>
      <c r="AB37" s="30">
        <v>0.54807000000000006</v>
      </c>
      <c r="AC37" s="30">
        <v>0</v>
      </c>
      <c r="AD37" s="30">
        <v>0.73794999999999999</v>
      </c>
      <c r="AE37" s="30">
        <v>1</v>
      </c>
      <c r="AF37" s="30">
        <v>0.92993158102035522</v>
      </c>
      <c r="AG37" s="30">
        <v>0.96688039668291015</v>
      </c>
      <c r="AH37" s="30">
        <v>0.90625</v>
      </c>
      <c r="AI37" s="30">
        <v>0.73684210526315796</v>
      </c>
      <c r="AJ37" s="30">
        <v>0.77142857142857157</v>
      </c>
      <c r="AK37" s="30">
        <v>1</v>
      </c>
      <c r="AL37" s="30">
        <v>0.83333333333333348</v>
      </c>
      <c r="AM37" s="30">
        <v>1</v>
      </c>
      <c r="AN37" s="30">
        <v>1</v>
      </c>
      <c r="AO37" s="30">
        <v>1</v>
      </c>
      <c r="AP37" s="30">
        <v>0.79680907726287842</v>
      </c>
      <c r="AQ37" s="30">
        <v>0.85714285700000004</v>
      </c>
      <c r="AR37" s="30">
        <v>0.52777777800000003</v>
      </c>
      <c r="AS37" s="30">
        <v>0.88427592599999993</v>
      </c>
      <c r="AT37" s="30">
        <v>0.91803977250000002</v>
      </c>
      <c r="AU37" s="30">
        <v>1</v>
      </c>
      <c r="AV37" s="30">
        <v>1</v>
      </c>
      <c r="AW37" s="30">
        <v>1</v>
      </c>
      <c r="AX37" s="30">
        <v>1</v>
      </c>
      <c r="AY37" s="30">
        <v>1</v>
      </c>
      <c r="AZ37" s="30">
        <v>1</v>
      </c>
      <c r="BA37" s="30">
        <v>1</v>
      </c>
      <c r="BB37" s="30">
        <v>1</v>
      </c>
      <c r="BC37" s="30">
        <v>1</v>
      </c>
      <c r="BD37" s="30">
        <v>1</v>
      </c>
      <c r="BE37" s="30">
        <v>1</v>
      </c>
      <c r="BF37" s="30">
        <v>1</v>
      </c>
      <c r="BG37" s="30">
        <v>1</v>
      </c>
      <c r="BH37" s="30">
        <v>1</v>
      </c>
      <c r="BI37" s="30">
        <v>1</v>
      </c>
      <c r="BJ37" s="30">
        <v>1</v>
      </c>
      <c r="BK37" s="30">
        <v>1</v>
      </c>
      <c r="BL37" s="30">
        <v>1</v>
      </c>
      <c r="BM37" s="30">
        <v>1</v>
      </c>
      <c r="BN37" s="30">
        <v>1</v>
      </c>
      <c r="BO37" s="30">
        <v>1</v>
      </c>
      <c r="BP37" s="30">
        <v>1</v>
      </c>
      <c r="BQ37" s="30">
        <v>1</v>
      </c>
      <c r="BR37" s="30">
        <v>1</v>
      </c>
      <c r="BS37" s="30">
        <v>1</v>
      </c>
      <c r="BT37" s="30">
        <v>1</v>
      </c>
      <c r="BU37" s="30">
        <v>0.2916666567325592</v>
      </c>
      <c r="BV37" s="30">
        <v>0</v>
      </c>
      <c r="BW37" s="30">
        <v>1</v>
      </c>
      <c r="BX37" s="30">
        <v>1</v>
      </c>
      <c r="BY37" s="30">
        <v>1</v>
      </c>
      <c r="BZ37" s="30">
        <v>1</v>
      </c>
      <c r="CA37" s="30">
        <v>1</v>
      </c>
      <c r="CB37" s="30">
        <v>1</v>
      </c>
      <c r="CC37" s="30">
        <v>0</v>
      </c>
      <c r="CD37" s="30">
        <v>1</v>
      </c>
      <c r="CE37" s="30">
        <v>0</v>
      </c>
      <c r="CF37" s="30">
        <v>1</v>
      </c>
      <c r="CG37" s="30">
        <v>0.5</v>
      </c>
      <c r="CH37" s="30">
        <v>1</v>
      </c>
      <c r="CI37" s="30">
        <v>0</v>
      </c>
      <c r="CJ37" s="30">
        <v>1</v>
      </c>
      <c r="CK37" s="30">
        <v>0</v>
      </c>
    </row>
    <row r="38" spans="1:89">
      <c r="A38" s="29">
        <v>1531</v>
      </c>
      <c r="B38" t="s">
        <v>130</v>
      </c>
      <c r="C38" t="s">
        <v>118</v>
      </c>
      <c r="D38" t="s">
        <v>119</v>
      </c>
      <c r="E38" s="29">
        <v>0.20161117078410312</v>
      </c>
      <c r="F38" s="29">
        <v>9310</v>
      </c>
      <c r="G38" s="29">
        <v>0.9100000262260437</v>
      </c>
      <c r="H38" s="29">
        <v>1</v>
      </c>
      <c r="I38" s="29">
        <v>734</v>
      </c>
      <c r="J38" t="s">
        <v>625</v>
      </c>
      <c r="K38" s="30">
        <v>0.1938168853521347</v>
      </c>
      <c r="L38" s="30">
        <v>1.0071746073663235E-2</v>
      </c>
      <c r="M38" s="30" t="s">
        <v>567</v>
      </c>
      <c r="N38" s="30">
        <v>0.83318817615509033</v>
      </c>
      <c r="O38" s="30">
        <v>0.83333331346511841</v>
      </c>
      <c r="P38" s="30">
        <v>0.67327117919921875</v>
      </c>
      <c r="Q38" s="30">
        <v>1</v>
      </c>
      <c r="R38" s="30">
        <v>1</v>
      </c>
      <c r="S38" s="30">
        <v>1</v>
      </c>
      <c r="T38" s="30">
        <v>1</v>
      </c>
      <c r="U38" s="30">
        <v>1</v>
      </c>
      <c r="V38" s="30">
        <v>1</v>
      </c>
      <c r="W38" s="30">
        <v>1</v>
      </c>
      <c r="X38" s="30">
        <v>1</v>
      </c>
      <c r="Y38" s="30">
        <v>0</v>
      </c>
      <c r="Z38" s="30">
        <v>1</v>
      </c>
      <c r="AA38" s="30" t="s">
        <v>567</v>
      </c>
      <c r="AB38" s="30">
        <v>0.39384000000000002</v>
      </c>
      <c r="AC38" s="30">
        <v>8.1970000000000029E-2</v>
      </c>
      <c r="AD38" s="30">
        <v>0.4375</v>
      </c>
      <c r="AE38" s="30">
        <v>1</v>
      </c>
      <c r="AF38" s="30">
        <v>0.77281737327575684</v>
      </c>
      <c r="AG38" s="30">
        <v>0.97429158570170415</v>
      </c>
      <c r="AH38" s="30">
        <v>0.85507246376811596</v>
      </c>
      <c r="AI38" s="30">
        <v>0.7777777777777779</v>
      </c>
      <c r="AJ38" s="30">
        <v>0.66666666666666674</v>
      </c>
      <c r="AK38" s="30">
        <v>1</v>
      </c>
      <c r="AL38" s="30">
        <v>0.5</v>
      </c>
      <c r="AM38" s="30">
        <v>1</v>
      </c>
      <c r="AN38" s="30">
        <v>0</v>
      </c>
      <c r="AO38" s="30">
        <v>1</v>
      </c>
      <c r="AP38" s="30">
        <v>0.84081339836120605</v>
      </c>
      <c r="AQ38" s="30">
        <v>0.84375</v>
      </c>
      <c r="AR38" s="30">
        <v>0.59090909049999996</v>
      </c>
      <c r="AS38" s="30">
        <v>0.98415000000000008</v>
      </c>
      <c r="AT38" s="30">
        <v>0.94444444449999987</v>
      </c>
      <c r="AU38" s="30">
        <v>1</v>
      </c>
      <c r="AV38" s="30">
        <v>0.5</v>
      </c>
      <c r="AW38" s="30">
        <v>1</v>
      </c>
      <c r="AX38" s="30">
        <v>0</v>
      </c>
      <c r="AY38" s="30">
        <v>1</v>
      </c>
      <c r="AZ38" s="30">
        <v>0.5</v>
      </c>
      <c r="BA38" s="30">
        <v>0</v>
      </c>
      <c r="BB38" s="30">
        <v>1</v>
      </c>
      <c r="BC38" s="30">
        <v>1</v>
      </c>
      <c r="BD38" s="30">
        <v>1</v>
      </c>
      <c r="BE38" s="30">
        <v>0.99999994039535522</v>
      </c>
      <c r="BF38" s="30">
        <v>1</v>
      </c>
      <c r="BG38" s="30">
        <v>0.99999980403348554</v>
      </c>
      <c r="BH38" s="30">
        <v>1</v>
      </c>
      <c r="BI38" s="30">
        <v>1</v>
      </c>
      <c r="BJ38" s="30">
        <v>1</v>
      </c>
      <c r="BK38" s="30">
        <v>1</v>
      </c>
      <c r="BL38" s="30">
        <v>1</v>
      </c>
      <c r="BM38" s="30">
        <v>1</v>
      </c>
      <c r="BN38" s="30">
        <v>1</v>
      </c>
      <c r="BO38" s="30">
        <v>1</v>
      </c>
      <c r="BP38" s="30">
        <v>1</v>
      </c>
      <c r="BQ38" s="30">
        <v>1</v>
      </c>
      <c r="BR38" s="30">
        <v>1</v>
      </c>
      <c r="BS38" s="30">
        <v>1</v>
      </c>
      <c r="BT38" s="30">
        <v>1</v>
      </c>
      <c r="BU38" s="30">
        <v>0</v>
      </c>
      <c r="BV38" s="30">
        <v>0</v>
      </c>
      <c r="BW38" s="30">
        <v>0</v>
      </c>
      <c r="BX38" s="30">
        <v>0</v>
      </c>
      <c r="BY38" s="30">
        <v>0</v>
      </c>
      <c r="BZ38" s="30">
        <v>0</v>
      </c>
      <c r="CA38" s="30">
        <v>0</v>
      </c>
      <c r="CB38" s="30">
        <v>0</v>
      </c>
      <c r="CC38" s="30">
        <v>0</v>
      </c>
      <c r="CD38" s="30">
        <v>0</v>
      </c>
      <c r="CE38" s="30">
        <v>0</v>
      </c>
      <c r="CF38" s="30">
        <v>0</v>
      </c>
      <c r="CG38" s="30" t="s">
        <v>567</v>
      </c>
      <c r="CH38" s="30" t="s">
        <v>567</v>
      </c>
      <c r="CI38" s="30" t="s">
        <v>567</v>
      </c>
      <c r="CJ38" s="30" t="s">
        <v>567</v>
      </c>
      <c r="CK38" s="30" t="s">
        <v>567</v>
      </c>
    </row>
    <row r="39" spans="1:89">
      <c r="A39" s="29">
        <v>1532</v>
      </c>
      <c r="B39" t="s">
        <v>131</v>
      </c>
      <c r="C39" t="s">
        <v>118</v>
      </c>
      <c r="D39" t="s">
        <v>119</v>
      </c>
      <c r="E39" s="29">
        <v>0.20267076341290474</v>
      </c>
      <c r="F39" s="29">
        <v>8462</v>
      </c>
      <c r="G39" s="29">
        <v>0.93999999761581421</v>
      </c>
      <c r="H39" s="29">
        <v>1</v>
      </c>
      <c r="I39" s="29">
        <v>708</v>
      </c>
      <c r="J39" t="s">
        <v>625</v>
      </c>
      <c r="K39" s="30">
        <v>0.16446125507354736</v>
      </c>
      <c r="L39" s="30">
        <v>1.3224565424025059E-2</v>
      </c>
      <c r="M39" s="30">
        <v>0.7731596827507019</v>
      </c>
      <c r="N39" s="30">
        <v>0.82721984386444092</v>
      </c>
      <c r="O39" s="30">
        <v>1</v>
      </c>
      <c r="P39" s="30">
        <v>0.89444452524185181</v>
      </c>
      <c r="Q39" s="30">
        <v>1</v>
      </c>
      <c r="R39" s="30">
        <v>1</v>
      </c>
      <c r="S39" s="30">
        <v>1</v>
      </c>
      <c r="T39" s="30">
        <v>1</v>
      </c>
      <c r="U39" s="30">
        <v>1</v>
      </c>
      <c r="V39" s="30">
        <v>1</v>
      </c>
      <c r="W39" s="30">
        <v>1</v>
      </c>
      <c r="X39" s="30">
        <v>1</v>
      </c>
      <c r="Y39" s="30">
        <v>0</v>
      </c>
      <c r="Z39" s="30">
        <v>1</v>
      </c>
      <c r="AA39" s="30">
        <v>1</v>
      </c>
      <c r="AB39" s="30">
        <v>1</v>
      </c>
      <c r="AC39" s="30">
        <v>1</v>
      </c>
      <c r="AD39" s="30">
        <v>0.66666999999999998</v>
      </c>
      <c r="AE39" s="30">
        <v>1</v>
      </c>
      <c r="AF39" s="30">
        <v>0.80403119325637817</v>
      </c>
      <c r="AG39" s="30">
        <v>0.96906891109942139</v>
      </c>
      <c r="AH39" s="30">
        <v>0.87323943661971826</v>
      </c>
      <c r="AI39" s="30">
        <v>0.76119402985074625</v>
      </c>
      <c r="AJ39" s="30">
        <v>0.71153846153846156</v>
      </c>
      <c r="AK39" s="30">
        <v>1</v>
      </c>
      <c r="AL39" s="30">
        <v>0</v>
      </c>
      <c r="AM39" s="30">
        <v>0.75</v>
      </c>
      <c r="AN39" s="30">
        <v>1</v>
      </c>
      <c r="AO39" s="30">
        <v>0.75</v>
      </c>
      <c r="AP39" s="30">
        <v>0.78312170505523682</v>
      </c>
      <c r="AQ39" s="30">
        <v>0.55555555550000002</v>
      </c>
      <c r="AR39" s="30" t="s">
        <v>567</v>
      </c>
      <c r="AS39" s="30">
        <v>0.92</v>
      </c>
      <c r="AT39" s="30">
        <v>0.873809524</v>
      </c>
      <c r="AU39" s="30">
        <v>1</v>
      </c>
      <c r="AV39" s="30">
        <v>0.5</v>
      </c>
      <c r="AW39" s="30">
        <v>1</v>
      </c>
      <c r="AX39" s="30">
        <v>0</v>
      </c>
      <c r="AY39" s="30">
        <v>1</v>
      </c>
      <c r="AZ39" s="30">
        <v>1</v>
      </c>
      <c r="BA39" s="30">
        <v>1</v>
      </c>
      <c r="BB39" s="30">
        <v>1</v>
      </c>
      <c r="BC39" s="30">
        <v>1</v>
      </c>
      <c r="BD39" s="30">
        <v>0.66666668653488159</v>
      </c>
      <c r="BE39" s="30">
        <v>0.99999964237213135</v>
      </c>
      <c r="BF39" s="30" t="s">
        <v>567</v>
      </c>
      <c r="BG39" s="30">
        <v>0.9999992437816696</v>
      </c>
      <c r="BH39" s="30">
        <v>1</v>
      </c>
      <c r="BI39" s="30">
        <v>1</v>
      </c>
      <c r="BJ39" s="30">
        <v>0.5</v>
      </c>
      <c r="BK39" s="30">
        <v>0</v>
      </c>
      <c r="BL39" s="30">
        <v>1</v>
      </c>
      <c r="BM39" s="30">
        <v>1</v>
      </c>
      <c r="BN39" s="30">
        <v>1</v>
      </c>
      <c r="BO39" s="30">
        <v>1</v>
      </c>
      <c r="BP39" s="30">
        <v>1</v>
      </c>
      <c r="BQ39" s="30">
        <v>1</v>
      </c>
      <c r="BR39" s="30">
        <v>1</v>
      </c>
      <c r="BS39" s="30">
        <v>1</v>
      </c>
      <c r="BT39" s="30">
        <v>1</v>
      </c>
      <c r="BU39" s="30">
        <v>0.5</v>
      </c>
      <c r="BV39" s="30">
        <v>1</v>
      </c>
      <c r="BW39" s="30">
        <v>1</v>
      </c>
      <c r="BX39" s="30">
        <v>1</v>
      </c>
      <c r="BY39" s="30">
        <v>1</v>
      </c>
      <c r="BZ39" s="30">
        <v>0</v>
      </c>
      <c r="CA39" s="30">
        <v>0</v>
      </c>
      <c r="CB39" s="30">
        <v>0</v>
      </c>
      <c r="CC39" s="30">
        <v>0</v>
      </c>
      <c r="CD39" s="30">
        <v>1</v>
      </c>
      <c r="CE39" s="30">
        <v>0</v>
      </c>
      <c r="CF39" s="30">
        <v>1</v>
      </c>
      <c r="CG39" s="30">
        <v>0.75</v>
      </c>
      <c r="CH39" s="30">
        <v>1</v>
      </c>
      <c r="CI39" s="30">
        <v>0</v>
      </c>
      <c r="CJ39" s="30">
        <v>1</v>
      </c>
      <c r="CK39" s="30">
        <v>1</v>
      </c>
    </row>
    <row r="40" spans="1:89">
      <c r="A40" s="29">
        <v>1535</v>
      </c>
      <c r="B40" t="s">
        <v>132</v>
      </c>
      <c r="C40" t="s">
        <v>118</v>
      </c>
      <c r="D40" t="s">
        <v>119</v>
      </c>
      <c r="E40" s="29">
        <v>0.16181873851806491</v>
      </c>
      <c r="F40" s="29">
        <v>6532</v>
      </c>
      <c r="G40" s="29">
        <v>0.98000001907348633</v>
      </c>
      <c r="H40" s="29">
        <v>4</v>
      </c>
      <c r="I40" s="29">
        <v>642</v>
      </c>
      <c r="J40" t="s">
        <v>628</v>
      </c>
      <c r="K40" s="30">
        <v>0.17580339312553406</v>
      </c>
      <c r="L40" s="30">
        <v>-5.3034205920994282E-3</v>
      </c>
      <c r="M40" s="30" t="s">
        <v>567</v>
      </c>
      <c r="N40" s="30">
        <v>0.80322134494781494</v>
      </c>
      <c r="O40" s="30">
        <v>0.96666663885116577</v>
      </c>
      <c r="P40" s="30">
        <v>0.70244407653808594</v>
      </c>
      <c r="Q40" s="30">
        <v>1</v>
      </c>
      <c r="R40" s="30">
        <v>1</v>
      </c>
      <c r="S40" s="30">
        <v>1</v>
      </c>
      <c r="T40" s="30">
        <v>1</v>
      </c>
      <c r="U40" s="30">
        <v>1</v>
      </c>
      <c r="V40" s="30">
        <v>1</v>
      </c>
      <c r="W40" s="30">
        <v>1</v>
      </c>
      <c r="X40" s="30">
        <v>1</v>
      </c>
      <c r="Y40" s="30">
        <v>0</v>
      </c>
      <c r="Z40" s="30">
        <v>1</v>
      </c>
      <c r="AA40" s="30">
        <v>0.46914</v>
      </c>
      <c r="AB40" s="30">
        <v>0.30108000000000001</v>
      </c>
      <c r="AC40" s="30">
        <v>1</v>
      </c>
      <c r="AD40" s="30" t="s">
        <v>567</v>
      </c>
      <c r="AE40" s="30">
        <v>1</v>
      </c>
      <c r="AF40" s="30">
        <v>0.78912615776062012</v>
      </c>
      <c r="AG40" s="30">
        <v>0.88318520674293122</v>
      </c>
      <c r="AH40" s="30">
        <v>0.65909090909090917</v>
      </c>
      <c r="AI40" s="30">
        <v>0.69047619047619047</v>
      </c>
      <c r="AJ40" s="30">
        <v>0.5714285714285714</v>
      </c>
      <c r="AK40" s="30">
        <v>0.83299999999999996</v>
      </c>
      <c r="AL40" s="30">
        <v>0.75</v>
      </c>
      <c r="AM40" s="30">
        <v>0.75</v>
      </c>
      <c r="AN40" s="30">
        <v>1</v>
      </c>
      <c r="AO40" s="30">
        <v>0.75</v>
      </c>
      <c r="AP40" s="30">
        <v>0.9219595193862915</v>
      </c>
      <c r="AQ40" s="30">
        <v>0.85714285700000004</v>
      </c>
      <c r="AR40" s="30" t="s">
        <v>567</v>
      </c>
      <c r="AS40" s="30">
        <v>0.9444499999999999</v>
      </c>
      <c r="AT40" s="30">
        <v>0.96428571449999989</v>
      </c>
      <c r="AU40" s="30">
        <v>1</v>
      </c>
      <c r="AV40" s="30">
        <v>0.5</v>
      </c>
      <c r="AW40" s="30">
        <v>1</v>
      </c>
      <c r="AX40" s="30">
        <v>0</v>
      </c>
      <c r="AY40" s="30">
        <v>1</v>
      </c>
      <c r="AZ40" s="30">
        <v>1</v>
      </c>
      <c r="BA40" s="30">
        <v>1</v>
      </c>
      <c r="BB40" s="30">
        <v>1</v>
      </c>
      <c r="BC40" s="30">
        <v>1</v>
      </c>
      <c r="BD40" s="30">
        <v>0</v>
      </c>
      <c r="BE40" s="30" t="s">
        <v>567</v>
      </c>
      <c r="BF40" s="30" t="s">
        <v>567</v>
      </c>
      <c r="BG40" s="30" t="s">
        <v>567</v>
      </c>
      <c r="BH40" s="30" t="s">
        <v>567</v>
      </c>
      <c r="BI40" s="30">
        <v>1</v>
      </c>
      <c r="BJ40" s="30">
        <v>0.5</v>
      </c>
      <c r="BK40" s="30">
        <v>0</v>
      </c>
      <c r="BL40" s="30">
        <v>1</v>
      </c>
      <c r="BM40" s="30">
        <v>1</v>
      </c>
      <c r="BN40" s="30">
        <v>1</v>
      </c>
      <c r="BO40" s="30">
        <v>1</v>
      </c>
      <c r="BP40" s="30">
        <v>1</v>
      </c>
      <c r="BQ40" s="30">
        <v>1</v>
      </c>
      <c r="BR40" s="30">
        <v>1</v>
      </c>
      <c r="BS40" s="30">
        <v>1</v>
      </c>
      <c r="BT40" s="30">
        <v>1</v>
      </c>
      <c r="BU40" s="30">
        <v>0.4583333432674408</v>
      </c>
      <c r="BV40" s="30">
        <v>0</v>
      </c>
      <c r="BW40" s="30">
        <v>0</v>
      </c>
      <c r="BX40" s="30">
        <v>1</v>
      </c>
      <c r="BY40" s="30">
        <v>0</v>
      </c>
      <c r="BZ40" s="30">
        <v>0</v>
      </c>
      <c r="CA40" s="30">
        <v>0</v>
      </c>
      <c r="CB40" s="30">
        <v>1</v>
      </c>
      <c r="CC40" s="30">
        <v>0</v>
      </c>
      <c r="CD40" s="30">
        <v>1</v>
      </c>
      <c r="CE40" s="30">
        <v>1</v>
      </c>
      <c r="CF40" s="30">
        <v>1</v>
      </c>
      <c r="CG40" s="30">
        <v>0.75</v>
      </c>
      <c r="CH40" s="30">
        <v>1</v>
      </c>
      <c r="CI40" s="30">
        <v>0</v>
      </c>
      <c r="CJ40" s="30">
        <v>1</v>
      </c>
      <c r="CK40" s="30">
        <v>1</v>
      </c>
    </row>
    <row r="41" spans="1:89">
      <c r="A41" s="29">
        <v>1539</v>
      </c>
      <c r="B41" t="s">
        <v>133</v>
      </c>
      <c r="C41" t="s">
        <v>118</v>
      </c>
      <c r="D41" t="s">
        <v>119</v>
      </c>
      <c r="E41" s="29">
        <v>0.17849491162292447</v>
      </c>
      <c r="F41" s="29">
        <v>7468</v>
      </c>
      <c r="G41" s="29">
        <v>1</v>
      </c>
      <c r="H41" s="29">
        <v>1</v>
      </c>
      <c r="I41" s="29">
        <v>615</v>
      </c>
      <c r="J41" t="s">
        <v>628</v>
      </c>
      <c r="K41" s="30">
        <v>0.1906721293926239</v>
      </c>
      <c r="L41" s="30">
        <v>6.171022541821003E-4</v>
      </c>
      <c r="M41" s="30">
        <v>0.84997862577438354</v>
      </c>
      <c r="N41" s="30">
        <v>0.80933922529220581</v>
      </c>
      <c r="O41" s="30">
        <v>1</v>
      </c>
      <c r="P41" s="30">
        <v>0.93573981523513794</v>
      </c>
      <c r="Q41" s="30">
        <v>1</v>
      </c>
      <c r="R41" s="30">
        <v>1</v>
      </c>
      <c r="S41" s="30">
        <v>1</v>
      </c>
      <c r="T41" s="30">
        <v>1</v>
      </c>
      <c r="U41" s="30">
        <v>1</v>
      </c>
      <c r="V41" s="30">
        <v>1</v>
      </c>
      <c r="W41" s="30">
        <v>1</v>
      </c>
      <c r="X41" s="30">
        <v>1</v>
      </c>
      <c r="Y41" s="30">
        <v>1</v>
      </c>
      <c r="Z41" s="30">
        <v>1</v>
      </c>
      <c r="AA41" s="30">
        <v>1</v>
      </c>
      <c r="AB41" s="30">
        <v>0.86255999999999999</v>
      </c>
      <c r="AC41" s="30">
        <v>1</v>
      </c>
      <c r="AD41" s="30">
        <v>0.51879000000000008</v>
      </c>
      <c r="AE41" s="30">
        <v>1</v>
      </c>
      <c r="AF41" s="30">
        <v>0.89702314138412476</v>
      </c>
      <c r="AG41" s="30">
        <v>1</v>
      </c>
      <c r="AH41" s="30">
        <v>0.89230769230769225</v>
      </c>
      <c r="AI41" s="30">
        <v>0.86363636363636365</v>
      </c>
      <c r="AJ41" s="30">
        <v>0.54166666666666674</v>
      </c>
      <c r="AK41" s="30">
        <v>1</v>
      </c>
      <c r="AL41" s="30">
        <v>0.6</v>
      </c>
      <c r="AM41" s="30">
        <v>1</v>
      </c>
      <c r="AN41" s="30">
        <v>1</v>
      </c>
      <c r="AO41" s="30">
        <v>1</v>
      </c>
      <c r="AP41" s="30">
        <v>0.75035637617111206</v>
      </c>
      <c r="AQ41" s="30">
        <v>0.9375</v>
      </c>
      <c r="AR41" s="30">
        <v>0.63961038950000004</v>
      </c>
      <c r="AS41" s="30">
        <v>0.91664999999999996</v>
      </c>
      <c r="AT41" s="30">
        <v>0.50766509449999997</v>
      </c>
      <c r="AU41" s="30">
        <v>1</v>
      </c>
      <c r="AV41" s="30">
        <v>1</v>
      </c>
      <c r="AW41" s="30">
        <v>1</v>
      </c>
      <c r="AX41" s="30">
        <v>1</v>
      </c>
      <c r="AY41" s="30">
        <v>1</v>
      </c>
      <c r="AZ41" s="30">
        <v>1</v>
      </c>
      <c r="BA41" s="30">
        <v>1</v>
      </c>
      <c r="BB41" s="30">
        <v>1</v>
      </c>
      <c r="BC41" s="30">
        <v>1</v>
      </c>
      <c r="BD41" s="30">
        <v>1</v>
      </c>
      <c r="BE41" s="30">
        <v>1</v>
      </c>
      <c r="BF41" s="30">
        <v>1</v>
      </c>
      <c r="BG41" s="30">
        <v>0.99999999530835004</v>
      </c>
      <c r="BH41" s="30">
        <v>1</v>
      </c>
      <c r="BI41" s="30">
        <v>1</v>
      </c>
      <c r="BJ41" s="30">
        <v>1</v>
      </c>
      <c r="BK41" s="30">
        <v>1</v>
      </c>
      <c r="BL41" s="30">
        <v>1</v>
      </c>
      <c r="BM41" s="30">
        <v>1</v>
      </c>
      <c r="BN41" s="30">
        <v>1</v>
      </c>
      <c r="BO41" s="30">
        <v>0.5</v>
      </c>
      <c r="BP41" s="30">
        <v>1</v>
      </c>
      <c r="BQ41" s="30">
        <v>1</v>
      </c>
      <c r="BR41" s="30">
        <v>1</v>
      </c>
      <c r="BS41" s="30">
        <v>0</v>
      </c>
      <c r="BT41" s="30">
        <v>1</v>
      </c>
      <c r="BU41" s="30">
        <v>0.4166666567325592</v>
      </c>
      <c r="BV41" s="30">
        <v>1</v>
      </c>
      <c r="BW41" s="30">
        <v>0</v>
      </c>
      <c r="BX41" s="30">
        <v>0</v>
      </c>
      <c r="BY41" s="30">
        <v>1</v>
      </c>
      <c r="BZ41" s="30">
        <v>0</v>
      </c>
      <c r="CA41" s="30">
        <v>0</v>
      </c>
      <c r="CB41" s="30">
        <v>1</v>
      </c>
      <c r="CC41" s="30">
        <v>0</v>
      </c>
      <c r="CD41" s="30">
        <v>0</v>
      </c>
      <c r="CE41" s="30">
        <v>0</v>
      </c>
      <c r="CF41" s="30">
        <v>1</v>
      </c>
      <c r="CG41" s="30">
        <v>1</v>
      </c>
      <c r="CH41" s="30">
        <v>1</v>
      </c>
      <c r="CI41" s="30">
        <v>1</v>
      </c>
      <c r="CJ41" s="30">
        <v>1</v>
      </c>
      <c r="CK41" s="30">
        <v>1</v>
      </c>
    </row>
    <row r="42" spans="1:89">
      <c r="A42" s="29">
        <v>1547</v>
      </c>
      <c r="B42" t="s">
        <v>134</v>
      </c>
      <c r="C42" t="s">
        <v>118</v>
      </c>
      <c r="D42" t="s">
        <v>119</v>
      </c>
      <c r="E42" s="29">
        <v>0.19578227415218011</v>
      </c>
      <c r="F42" s="29">
        <v>3509</v>
      </c>
      <c r="G42" s="29">
        <v>2.0999999046325684</v>
      </c>
      <c r="H42" s="29">
        <v>17</v>
      </c>
      <c r="I42" s="29">
        <v>607</v>
      </c>
      <c r="J42" t="s">
        <v>628</v>
      </c>
      <c r="K42" s="30">
        <v>0.19274376332759857</v>
      </c>
      <c r="L42" s="30">
        <v>2.4690241552889347E-3</v>
      </c>
      <c r="M42" s="30">
        <v>0.76851844787597656</v>
      </c>
      <c r="N42" s="30">
        <v>0.87348002195358276</v>
      </c>
      <c r="O42" s="30">
        <v>0.89999997615814209</v>
      </c>
      <c r="P42" s="30">
        <v>0.62557762861251831</v>
      </c>
      <c r="Q42" s="30">
        <v>1</v>
      </c>
      <c r="R42" s="30" t="s">
        <v>567</v>
      </c>
      <c r="S42" s="30">
        <v>1</v>
      </c>
      <c r="T42" s="30">
        <v>1</v>
      </c>
      <c r="U42" s="30">
        <v>1</v>
      </c>
      <c r="V42" s="30">
        <v>1</v>
      </c>
      <c r="W42" s="30">
        <v>0</v>
      </c>
      <c r="X42" s="30">
        <v>1</v>
      </c>
      <c r="Y42" s="30">
        <v>0</v>
      </c>
      <c r="Z42" s="30">
        <v>1</v>
      </c>
      <c r="AA42" s="30">
        <v>0.20832999999999999</v>
      </c>
      <c r="AB42" s="30">
        <v>0.55208000000000002</v>
      </c>
      <c r="AC42" s="30">
        <v>0.9375</v>
      </c>
      <c r="AD42" s="30" t="s">
        <v>567</v>
      </c>
      <c r="AE42" s="30">
        <v>1</v>
      </c>
      <c r="AF42" s="30">
        <v>0.71794575452804565</v>
      </c>
      <c r="AG42" s="30">
        <v>0.95541367804314126</v>
      </c>
      <c r="AH42" s="30">
        <v>0.91666666666666652</v>
      </c>
      <c r="AI42" s="30">
        <v>0.74193548387096764</v>
      </c>
      <c r="AJ42" s="30">
        <v>0.66666666666666674</v>
      </c>
      <c r="AK42" s="30">
        <v>0.66700000000000004</v>
      </c>
      <c r="AL42" s="30">
        <v>1</v>
      </c>
      <c r="AM42" s="30">
        <v>0.5</v>
      </c>
      <c r="AN42" s="30">
        <v>0.5</v>
      </c>
      <c r="AO42" s="30">
        <v>0.75</v>
      </c>
      <c r="AP42" s="30">
        <v>0.84166109561920166</v>
      </c>
      <c r="AQ42" s="30">
        <v>0.7</v>
      </c>
      <c r="AR42" s="30" t="s">
        <v>567</v>
      </c>
      <c r="AS42" s="30">
        <v>0.84998333349999999</v>
      </c>
      <c r="AT42" s="30">
        <v>0.97499999999999998</v>
      </c>
      <c r="AU42" s="30">
        <v>1</v>
      </c>
      <c r="AV42" s="30">
        <v>0.5</v>
      </c>
      <c r="AW42" s="30">
        <v>1</v>
      </c>
      <c r="AX42" s="30">
        <v>0</v>
      </c>
      <c r="AY42" s="30">
        <v>1</v>
      </c>
      <c r="AZ42" s="30">
        <v>1</v>
      </c>
      <c r="BA42" s="30">
        <v>1</v>
      </c>
      <c r="BB42" s="30">
        <v>1</v>
      </c>
      <c r="BC42" s="30">
        <v>1</v>
      </c>
      <c r="BD42" s="30">
        <v>1</v>
      </c>
      <c r="BE42" s="30">
        <v>1</v>
      </c>
      <c r="BF42" s="30">
        <v>1</v>
      </c>
      <c r="BG42" s="30">
        <v>0.99999998858447492</v>
      </c>
      <c r="BH42" s="30">
        <v>1</v>
      </c>
      <c r="BI42" s="30">
        <v>1</v>
      </c>
      <c r="BJ42" s="30">
        <v>1</v>
      </c>
      <c r="BK42" s="30">
        <v>1</v>
      </c>
      <c r="BL42" s="30">
        <v>1</v>
      </c>
      <c r="BM42" s="30">
        <v>1</v>
      </c>
      <c r="BN42" s="30">
        <v>1</v>
      </c>
      <c r="BO42" s="30">
        <v>1</v>
      </c>
      <c r="BP42" s="30">
        <v>1</v>
      </c>
      <c r="BQ42" s="30">
        <v>1</v>
      </c>
      <c r="BR42" s="30">
        <v>1</v>
      </c>
      <c r="BS42" s="30">
        <v>1</v>
      </c>
      <c r="BT42" s="30">
        <v>1</v>
      </c>
      <c r="BU42" s="30">
        <v>0</v>
      </c>
      <c r="BV42" s="30">
        <v>0</v>
      </c>
      <c r="BW42" s="30">
        <v>0</v>
      </c>
      <c r="BX42" s="30">
        <v>0</v>
      </c>
      <c r="BY42" s="30">
        <v>0</v>
      </c>
      <c r="BZ42" s="30">
        <v>0</v>
      </c>
      <c r="CA42" s="30">
        <v>0</v>
      </c>
      <c r="CB42" s="30">
        <v>0</v>
      </c>
      <c r="CC42" s="30">
        <v>0</v>
      </c>
      <c r="CD42" s="30">
        <v>0</v>
      </c>
      <c r="CE42" s="30">
        <v>0</v>
      </c>
      <c r="CF42" s="30">
        <v>1</v>
      </c>
      <c r="CG42" s="30">
        <v>1</v>
      </c>
      <c r="CH42" s="30">
        <v>1</v>
      </c>
      <c r="CI42" s="30">
        <v>1</v>
      </c>
      <c r="CJ42" s="30">
        <v>1</v>
      </c>
      <c r="CK42" s="30">
        <v>1</v>
      </c>
    </row>
    <row r="43" spans="1:89">
      <c r="A43" s="29">
        <v>1554</v>
      </c>
      <c r="B43" t="s">
        <v>135</v>
      </c>
      <c r="C43" t="s">
        <v>118</v>
      </c>
      <c r="D43" t="s">
        <v>119</v>
      </c>
      <c r="E43" s="29">
        <v>0.17709053213545267</v>
      </c>
      <c r="F43" s="29">
        <v>5788</v>
      </c>
      <c r="G43" s="29">
        <v>0.99000000953674316</v>
      </c>
      <c r="H43" s="29">
        <v>1</v>
      </c>
      <c r="I43" s="29">
        <v>619</v>
      </c>
      <c r="J43" t="s">
        <v>628</v>
      </c>
      <c r="K43" s="30">
        <v>0.31947070360183716</v>
      </c>
      <c r="L43" s="30">
        <v>-2.0719664462376386E-4</v>
      </c>
      <c r="M43" s="30">
        <v>0.83598917722702026</v>
      </c>
      <c r="N43" s="30">
        <v>0.81482243537902832</v>
      </c>
      <c r="O43" s="30">
        <v>1</v>
      </c>
      <c r="P43" s="30">
        <v>0.76030999422073364</v>
      </c>
      <c r="Q43" s="30">
        <v>1</v>
      </c>
      <c r="R43" s="30">
        <v>1</v>
      </c>
      <c r="S43" s="30">
        <v>1</v>
      </c>
      <c r="T43" s="30">
        <v>1</v>
      </c>
      <c r="U43" s="30">
        <v>1</v>
      </c>
      <c r="V43" s="30">
        <v>1</v>
      </c>
      <c r="W43" s="30">
        <v>1</v>
      </c>
      <c r="X43" s="30">
        <v>0</v>
      </c>
      <c r="Y43" s="30">
        <v>1</v>
      </c>
      <c r="Z43" s="30">
        <v>1</v>
      </c>
      <c r="AA43" s="30">
        <v>0.76744000000000001</v>
      </c>
      <c r="AB43" s="30">
        <v>0.42442000000000002</v>
      </c>
      <c r="AC43" s="30">
        <v>1</v>
      </c>
      <c r="AD43" s="30">
        <v>0.7</v>
      </c>
      <c r="AE43" s="30">
        <v>1</v>
      </c>
      <c r="AF43" s="30">
        <v>0.96568948030471802</v>
      </c>
      <c r="AG43" s="30">
        <v>0.99032496991019348</v>
      </c>
      <c r="AH43" s="30">
        <v>1</v>
      </c>
      <c r="AI43" s="30">
        <v>0.88</v>
      </c>
      <c r="AJ43" s="30">
        <v>0.71794871794871795</v>
      </c>
      <c r="AK43" s="30">
        <v>1</v>
      </c>
      <c r="AL43" s="30">
        <v>1</v>
      </c>
      <c r="AM43" s="30">
        <v>1</v>
      </c>
      <c r="AN43" s="30">
        <v>1</v>
      </c>
      <c r="AO43" s="30">
        <v>1</v>
      </c>
      <c r="AP43" s="30">
        <v>0.80055886507034302</v>
      </c>
      <c r="AQ43" s="30">
        <v>0.85454545449999997</v>
      </c>
      <c r="AR43" s="30">
        <v>0.44444444399999999</v>
      </c>
      <c r="AS43" s="30">
        <v>0.97370000000000001</v>
      </c>
      <c r="AT43" s="30">
        <v>0.92954545449999992</v>
      </c>
      <c r="AU43" s="30">
        <v>1</v>
      </c>
      <c r="AV43" s="30">
        <v>1</v>
      </c>
      <c r="AW43" s="30">
        <v>1</v>
      </c>
      <c r="AX43" s="30">
        <v>1</v>
      </c>
      <c r="AY43" s="30">
        <v>1</v>
      </c>
      <c r="AZ43" s="30">
        <v>1</v>
      </c>
      <c r="BA43" s="30">
        <v>1</v>
      </c>
      <c r="BB43" s="30">
        <v>1</v>
      </c>
      <c r="BC43" s="30">
        <v>1</v>
      </c>
      <c r="BD43" s="30">
        <v>1</v>
      </c>
      <c r="BE43" s="30">
        <v>1</v>
      </c>
      <c r="BF43" s="30">
        <v>1</v>
      </c>
      <c r="BG43" s="30">
        <v>1</v>
      </c>
      <c r="BH43" s="30">
        <v>1</v>
      </c>
      <c r="BI43" s="30">
        <v>1</v>
      </c>
      <c r="BJ43" s="30">
        <v>1</v>
      </c>
      <c r="BK43" s="30">
        <v>1</v>
      </c>
      <c r="BL43" s="30">
        <v>1</v>
      </c>
      <c r="BM43" s="30">
        <v>1</v>
      </c>
      <c r="BN43" s="30">
        <v>1</v>
      </c>
      <c r="BO43" s="30">
        <v>1</v>
      </c>
      <c r="BP43" s="30">
        <v>1</v>
      </c>
      <c r="BQ43" s="30">
        <v>1</v>
      </c>
      <c r="BR43" s="30">
        <v>1</v>
      </c>
      <c r="BS43" s="30">
        <v>1</v>
      </c>
      <c r="BT43" s="30">
        <v>1</v>
      </c>
      <c r="BU43" s="30">
        <v>0.3333333432674408</v>
      </c>
      <c r="BV43" s="30">
        <v>1</v>
      </c>
      <c r="BW43" s="30">
        <v>0</v>
      </c>
      <c r="BX43" s="30">
        <v>0</v>
      </c>
      <c r="BY43" s="30">
        <v>0</v>
      </c>
      <c r="BZ43" s="30">
        <v>0</v>
      </c>
      <c r="CA43" s="30">
        <v>0</v>
      </c>
      <c r="CB43" s="30">
        <v>0</v>
      </c>
      <c r="CC43" s="30">
        <v>0</v>
      </c>
      <c r="CD43" s="30">
        <v>0</v>
      </c>
      <c r="CE43" s="30">
        <v>0</v>
      </c>
      <c r="CF43" s="30">
        <v>1</v>
      </c>
      <c r="CG43" s="30">
        <v>0.5</v>
      </c>
      <c r="CH43" s="30">
        <v>0</v>
      </c>
      <c r="CI43" s="30">
        <v>0</v>
      </c>
      <c r="CJ43" s="30">
        <v>1</v>
      </c>
      <c r="CK43" s="30">
        <v>1</v>
      </c>
    </row>
    <row r="44" spans="1:89">
      <c r="A44" s="29">
        <v>1557</v>
      </c>
      <c r="B44" t="s">
        <v>136</v>
      </c>
      <c r="C44" t="s">
        <v>118</v>
      </c>
      <c r="D44" t="s">
        <v>119</v>
      </c>
      <c r="E44" s="29">
        <v>0.18181818181818182</v>
      </c>
      <c r="F44" s="29">
        <v>2629</v>
      </c>
      <c r="G44" s="29">
        <v>0.98000001907348633</v>
      </c>
      <c r="H44" s="29">
        <v>4</v>
      </c>
      <c r="I44" s="29">
        <v>578</v>
      </c>
      <c r="J44" t="s">
        <v>628</v>
      </c>
      <c r="K44" s="30">
        <v>0.33564010262489319</v>
      </c>
      <c r="L44" s="30">
        <v>3.7699176464229822E-3</v>
      </c>
      <c r="M44" s="30">
        <v>0.84894448518753052</v>
      </c>
      <c r="N44" s="30">
        <v>0.78060173988342285</v>
      </c>
      <c r="O44" s="30">
        <v>0.80000001192092896</v>
      </c>
      <c r="P44" s="30">
        <v>0.70185559988021851</v>
      </c>
      <c r="Q44" s="30">
        <v>1</v>
      </c>
      <c r="R44" s="30" t="s">
        <v>567</v>
      </c>
      <c r="S44" s="30">
        <v>1</v>
      </c>
      <c r="T44" s="30">
        <v>1</v>
      </c>
      <c r="U44" s="30">
        <v>1</v>
      </c>
      <c r="V44" s="30" t="s">
        <v>567</v>
      </c>
      <c r="W44" s="30">
        <v>0</v>
      </c>
      <c r="X44" s="30">
        <v>1</v>
      </c>
      <c r="Y44" s="30">
        <v>1</v>
      </c>
      <c r="Z44" s="30" t="s">
        <v>567</v>
      </c>
      <c r="AA44" s="30">
        <v>0.57142999999999999</v>
      </c>
      <c r="AB44" s="30">
        <v>0.43137000000000003</v>
      </c>
      <c r="AC44" s="30">
        <v>0.66666999999999998</v>
      </c>
      <c r="AD44" s="30">
        <v>1</v>
      </c>
      <c r="AE44" s="30">
        <v>1</v>
      </c>
      <c r="AF44" s="30">
        <v>0.7852744460105896</v>
      </c>
      <c r="AG44" s="30">
        <v>0.89540326156574868</v>
      </c>
      <c r="AH44" s="30">
        <v>0.75</v>
      </c>
      <c r="AI44" s="30">
        <v>0.5714285714285714</v>
      </c>
      <c r="AJ44" s="30">
        <v>0.53846153846153844</v>
      </c>
      <c r="AK44" s="30">
        <v>0.66700000000000004</v>
      </c>
      <c r="AL44" s="30">
        <v>1</v>
      </c>
      <c r="AM44" s="30">
        <v>1</v>
      </c>
      <c r="AN44" s="30">
        <v>1</v>
      </c>
      <c r="AO44" s="30">
        <v>0.75</v>
      </c>
      <c r="AP44" s="30">
        <v>0.96064811944961548</v>
      </c>
      <c r="AQ44" s="30">
        <v>0.94444444450000009</v>
      </c>
      <c r="AR44" s="30" t="s">
        <v>567</v>
      </c>
      <c r="AS44" s="30">
        <v>1</v>
      </c>
      <c r="AT44" s="30">
        <v>0.9375</v>
      </c>
      <c r="AU44" s="30">
        <v>1</v>
      </c>
      <c r="AV44" s="30">
        <v>1</v>
      </c>
      <c r="AW44" s="30">
        <v>1</v>
      </c>
      <c r="AX44" s="30">
        <v>1</v>
      </c>
      <c r="AY44" s="30">
        <v>1</v>
      </c>
      <c r="AZ44" s="30">
        <v>1</v>
      </c>
      <c r="BA44" s="30">
        <v>1</v>
      </c>
      <c r="BB44" s="30">
        <v>1</v>
      </c>
      <c r="BC44" s="30">
        <v>1</v>
      </c>
      <c r="BD44" s="30">
        <v>1</v>
      </c>
      <c r="BE44" s="30">
        <v>1</v>
      </c>
      <c r="BF44" s="30">
        <v>1</v>
      </c>
      <c r="BG44" s="30">
        <v>1</v>
      </c>
      <c r="BH44" s="30">
        <v>1</v>
      </c>
      <c r="BI44" s="30">
        <v>1</v>
      </c>
      <c r="BJ44" s="30">
        <v>0.75</v>
      </c>
      <c r="BK44" s="30">
        <v>1</v>
      </c>
      <c r="BL44" s="30">
        <v>1</v>
      </c>
      <c r="BM44" s="30">
        <v>0</v>
      </c>
      <c r="BN44" s="30">
        <v>1</v>
      </c>
      <c r="BO44" s="30">
        <v>1</v>
      </c>
      <c r="BP44" s="30">
        <v>1</v>
      </c>
      <c r="BQ44" s="30">
        <v>1</v>
      </c>
      <c r="BR44" s="30">
        <v>1</v>
      </c>
      <c r="BS44" s="30">
        <v>1</v>
      </c>
      <c r="BT44" s="30">
        <v>1</v>
      </c>
      <c r="BU44" s="30">
        <v>0.54166668653488159</v>
      </c>
      <c r="BV44" s="30">
        <v>0</v>
      </c>
      <c r="BW44" s="30">
        <v>0</v>
      </c>
      <c r="BX44" s="30">
        <v>1</v>
      </c>
      <c r="BY44" s="30">
        <v>1</v>
      </c>
      <c r="BZ44" s="30">
        <v>0</v>
      </c>
      <c r="CA44" s="30">
        <v>1</v>
      </c>
      <c r="CB44" s="30">
        <v>1</v>
      </c>
      <c r="CC44" s="30">
        <v>0</v>
      </c>
      <c r="CD44" s="30">
        <v>1</v>
      </c>
      <c r="CE44" s="30">
        <v>1</v>
      </c>
      <c r="CF44" s="30">
        <v>1</v>
      </c>
      <c r="CG44" s="30">
        <v>0.75</v>
      </c>
      <c r="CH44" s="30">
        <v>1</v>
      </c>
      <c r="CI44" s="30">
        <v>0</v>
      </c>
      <c r="CJ44" s="30">
        <v>1</v>
      </c>
      <c r="CK44" s="30">
        <v>1</v>
      </c>
    </row>
    <row r="45" spans="1:89">
      <c r="A45" s="29">
        <v>1560</v>
      </c>
      <c r="B45" t="s">
        <v>137</v>
      </c>
      <c r="C45" t="s">
        <v>118</v>
      </c>
      <c r="D45" t="s">
        <v>119</v>
      </c>
      <c r="E45" s="29">
        <v>0.20033057851239669</v>
      </c>
      <c r="F45" s="29">
        <v>3025</v>
      </c>
      <c r="G45" s="29">
        <v>0.99000000953674316</v>
      </c>
      <c r="H45" s="29">
        <v>5</v>
      </c>
      <c r="I45" s="29">
        <v>567</v>
      </c>
      <c r="J45" t="s">
        <v>628</v>
      </c>
      <c r="K45" s="30">
        <v>0.21599999070167542</v>
      </c>
      <c r="L45" s="30">
        <v>-4.2429729364812374E-3</v>
      </c>
      <c r="M45" s="30">
        <v>0.90401345491409302</v>
      </c>
      <c r="N45" s="30">
        <v>0.76622110605239868</v>
      </c>
      <c r="O45" s="30">
        <v>0.86666667461395264</v>
      </c>
      <c r="P45" s="30">
        <v>0.84915167093276978</v>
      </c>
      <c r="Q45" s="30">
        <v>1</v>
      </c>
      <c r="R45" s="30" t="s">
        <v>567</v>
      </c>
      <c r="S45" s="30">
        <v>1</v>
      </c>
      <c r="T45" s="30">
        <v>1</v>
      </c>
      <c r="U45" s="30">
        <v>1</v>
      </c>
      <c r="V45" s="30">
        <v>1</v>
      </c>
      <c r="W45" s="30">
        <v>1</v>
      </c>
      <c r="X45" s="30">
        <v>1</v>
      </c>
      <c r="Y45" s="30">
        <v>1</v>
      </c>
      <c r="Z45" s="30" t="s">
        <v>567</v>
      </c>
      <c r="AA45" s="30">
        <v>0.82759000000000005</v>
      </c>
      <c r="AB45" s="30">
        <v>0.71428999999999998</v>
      </c>
      <c r="AC45" s="30">
        <v>0.33332999999999996</v>
      </c>
      <c r="AD45" s="30">
        <v>9.0909999999999935E-2</v>
      </c>
      <c r="AE45" s="30">
        <v>1</v>
      </c>
      <c r="AF45" s="30">
        <v>0.98922479152679443</v>
      </c>
      <c r="AG45" s="30">
        <v>0.97865208186309105</v>
      </c>
      <c r="AH45" s="30">
        <v>1</v>
      </c>
      <c r="AI45" s="30">
        <v>0.95454545454545459</v>
      </c>
      <c r="AJ45" s="30">
        <v>0.9375</v>
      </c>
      <c r="AK45" s="30">
        <v>1</v>
      </c>
      <c r="AL45" s="30">
        <v>1</v>
      </c>
      <c r="AM45" s="30">
        <v>1</v>
      </c>
      <c r="AN45" s="30">
        <v>1</v>
      </c>
      <c r="AO45" s="30">
        <v>1</v>
      </c>
      <c r="AP45" s="30">
        <v>0.99342501163482666</v>
      </c>
      <c r="AQ45" s="30">
        <v>1</v>
      </c>
      <c r="AR45" s="30">
        <v>1</v>
      </c>
      <c r="AS45" s="30">
        <v>0.97370000000000001</v>
      </c>
      <c r="AT45" s="30">
        <v>1</v>
      </c>
      <c r="AU45" s="30">
        <v>1</v>
      </c>
      <c r="AV45" s="30">
        <v>0.5</v>
      </c>
      <c r="AW45" s="30">
        <v>0</v>
      </c>
      <c r="AX45" s="30">
        <v>1</v>
      </c>
      <c r="AY45" s="30">
        <v>1</v>
      </c>
      <c r="AZ45" s="30">
        <v>1</v>
      </c>
      <c r="BA45" s="30">
        <v>1</v>
      </c>
      <c r="BB45" s="30">
        <v>1</v>
      </c>
      <c r="BC45" s="30">
        <v>1</v>
      </c>
      <c r="BD45" s="30">
        <v>0.66666668653488159</v>
      </c>
      <c r="BE45" s="30">
        <v>1</v>
      </c>
      <c r="BF45" s="30" t="s">
        <v>567</v>
      </c>
      <c r="BG45" s="30">
        <v>0.99999999169779996</v>
      </c>
      <c r="BH45" s="30">
        <v>1</v>
      </c>
      <c r="BI45" s="30">
        <v>1</v>
      </c>
      <c r="BJ45" s="30">
        <v>1</v>
      </c>
      <c r="BK45" s="30">
        <v>1</v>
      </c>
      <c r="BL45" s="30">
        <v>1</v>
      </c>
      <c r="BM45" s="30">
        <v>1</v>
      </c>
      <c r="BN45" s="30">
        <v>1</v>
      </c>
      <c r="BO45" s="30">
        <v>1</v>
      </c>
      <c r="BP45" s="30">
        <v>1</v>
      </c>
      <c r="BQ45" s="30">
        <v>1</v>
      </c>
      <c r="BR45" s="30">
        <v>1</v>
      </c>
      <c r="BS45" s="30">
        <v>1</v>
      </c>
      <c r="BT45" s="30">
        <v>1</v>
      </c>
      <c r="BU45" s="30">
        <v>0.70833331346511841</v>
      </c>
      <c r="BV45" s="30">
        <v>1</v>
      </c>
      <c r="BW45" s="30">
        <v>0</v>
      </c>
      <c r="BX45" s="30">
        <v>0</v>
      </c>
      <c r="BY45" s="30">
        <v>0</v>
      </c>
      <c r="BZ45" s="30">
        <v>0</v>
      </c>
      <c r="CA45" s="30">
        <v>0</v>
      </c>
      <c r="CB45" s="30">
        <v>1</v>
      </c>
      <c r="CC45" s="30">
        <v>0</v>
      </c>
      <c r="CD45" s="30">
        <v>0</v>
      </c>
      <c r="CE45" s="30">
        <v>1</v>
      </c>
      <c r="CF45" s="30">
        <v>1</v>
      </c>
      <c r="CG45" s="30">
        <v>1</v>
      </c>
      <c r="CH45" s="30">
        <v>1</v>
      </c>
      <c r="CI45" s="30">
        <v>1</v>
      </c>
      <c r="CJ45" s="30">
        <v>1</v>
      </c>
      <c r="CK45" s="30">
        <v>1</v>
      </c>
    </row>
    <row r="46" spans="1:89">
      <c r="A46" s="29">
        <v>1563</v>
      </c>
      <c r="B46" t="s">
        <v>138</v>
      </c>
      <c r="C46" t="s">
        <v>118</v>
      </c>
      <c r="D46" t="s">
        <v>119</v>
      </c>
      <c r="E46" s="29">
        <v>0.19513928368391131</v>
      </c>
      <c r="F46" s="29">
        <v>7036</v>
      </c>
      <c r="G46" s="29">
        <v>1.1100000143051147</v>
      </c>
      <c r="H46" s="29">
        <v>5</v>
      </c>
      <c r="I46" s="29">
        <v>630</v>
      </c>
      <c r="J46" t="s">
        <v>628</v>
      </c>
      <c r="K46" s="30">
        <v>0.24279835820198059</v>
      </c>
      <c r="L46" s="30">
        <v>-3.3486976753920317E-3</v>
      </c>
      <c r="M46" s="30">
        <v>0.82724446058273315</v>
      </c>
      <c r="N46" s="30">
        <v>0.82297021150588989</v>
      </c>
      <c r="O46" s="30">
        <v>1</v>
      </c>
      <c r="P46" s="30">
        <v>0.75063616037368774</v>
      </c>
      <c r="Q46" s="30">
        <v>1</v>
      </c>
      <c r="R46" s="30">
        <v>1</v>
      </c>
      <c r="S46" s="30">
        <v>1</v>
      </c>
      <c r="T46" s="30">
        <v>1</v>
      </c>
      <c r="U46" s="30">
        <v>1</v>
      </c>
      <c r="V46" s="30">
        <v>1</v>
      </c>
      <c r="W46" s="30">
        <v>1</v>
      </c>
      <c r="X46" s="30">
        <v>1</v>
      </c>
      <c r="Y46" s="30">
        <v>1</v>
      </c>
      <c r="Z46" s="30">
        <v>1</v>
      </c>
      <c r="AA46" s="30">
        <v>0.46</v>
      </c>
      <c r="AB46" s="30">
        <v>0.38973999999999998</v>
      </c>
      <c r="AC46" s="30">
        <v>0.15789</v>
      </c>
      <c r="AD46" s="30">
        <v>0.38287999999999994</v>
      </c>
      <c r="AE46" s="30">
        <v>1</v>
      </c>
      <c r="AF46" s="30">
        <v>0.95350658893585205</v>
      </c>
      <c r="AG46" s="30">
        <v>0.98668685392085209</v>
      </c>
      <c r="AH46" s="30">
        <v>0.93333333333333324</v>
      </c>
      <c r="AI46" s="30">
        <v>0.875</v>
      </c>
      <c r="AJ46" s="30">
        <v>0.64705882352941169</v>
      </c>
      <c r="AK46" s="30">
        <v>1</v>
      </c>
      <c r="AL46" s="30">
        <v>1</v>
      </c>
      <c r="AM46" s="30">
        <v>1</v>
      </c>
      <c r="AN46" s="30">
        <v>1</v>
      </c>
      <c r="AO46" s="30">
        <v>1</v>
      </c>
      <c r="AP46" s="30">
        <v>0.98496866226196289</v>
      </c>
      <c r="AQ46" s="30">
        <v>1</v>
      </c>
      <c r="AR46" s="30">
        <v>1</v>
      </c>
      <c r="AS46" s="30">
        <v>0.98148148149999992</v>
      </c>
      <c r="AT46" s="30">
        <v>0.9583931135</v>
      </c>
      <c r="AU46" s="30">
        <v>1</v>
      </c>
      <c r="AV46" s="30">
        <v>1</v>
      </c>
      <c r="AW46" s="30">
        <v>1</v>
      </c>
      <c r="AX46" s="30">
        <v>1</v>
      </c>
      <c r="AY46" s="30">
        <v>1</v>
      </c>
      <c r="AZ46" s="30">
        <v>1</v>
      </c>
      <c r="BA46" s="30">
        <v>1</v>
      </c>
      <c r="BB46" s="30">
        <v>1</v>
      </c>
      <c r="BC46" s="30">
        <v>1</v>
      </c>
      <c r="BD46" s="30">
        <v>0.66666668653488159</v>
      </c>
      <c r="BE46" s="30">
        <v>0.99999994039535522</v>
      </c>
      <c r="BF46" s="30" t="s">
        <v>567</v>
      </c>
      <c r="BG46" s="30">
        <v>0.99999993013894051</v>
      </c>
      <c r="BH46" s="30">
        <v>1</v>
      </c>
      <c r="BI46" s="30">
        <v>1</v>
      </c>
      <c r="BJ46" s="30">
        <v>0.75</v>
      </c>
      <c r="BK46" s="30">
        <v>1</v>
      </c>
      <c r="BL46" s="30">
        <v>1</v>
      </c>
      <c r="BM46" s="30">
        <v>0</v>
      </c>
      <c r="BN46" s="30">
        <v>1</v>
      </c>
      <c r="BO46" s="30">
        <v>1</v>
      </c>
      <c r="BP46" s="30">
        <v>1</v>
      </c>
      <c r="BQ46" s="30">
        <v>1</v>
      </c>
      <c r="BR46" s="30">
        <v>1</v>
      </c>
      <c r="BS46" s="30">
        <v>1</v>
      </c>
      <c r="BT46" s="30">
        <v>1</v>
      </c>
      <c r="BU46" s="30">
        <v>0.58333331346511841</v>
      </c>
      <c r="BV46" s="30">
        <v>0</v>
      </c>
      <c r="BW46" s="30">
        <v>1</v>
      </c>
      <c r="BX46" s="30">
        <v>1</v>
      </c>
      <c r="BY46" s="30">
        <v>1</v>
      </c>
      <c r="BZ46" s="30">
        <v>0</v>
      </c>
      <c r="CA46" s="30">
        <v>1</v>
      </c>
      <c r="CB46" s="30">
        <v>0</v>
      </c>
      <c r="CC46" s="30">
        <v>1</v>
      </c>
      <c r="CD46" s="30">
        <v>1</v>
      </c>
      <c r="CE46" s="30">
        <v>1</v>
      </c>
      <c r="CF46" s="30">
        <v>1</v>
      </c>
      <c r="CG46" s="30">
        <v>0.25</v>
      </c>
      <c r="CH46" s="30">
        <v>0</v>
      </c>
      <c r="CI46" s="30">
        <v>0</v>
      </c>
      <c r="CJ46" s="30">
        <v>1</v>
      </c>
      <c r="CK46" s="30">
        <v>0</v>
      </c>
    </row>
    <row r="47" spans="1:89">
      <c r="A47" s="29">
        <v>1566</v>
      </c>
      <c r="B47" t="s">
        <v>139</v>
      </c>
      <c r="C47" t="s">
        <v>118</v>
      </c>
      <c r="D47" t="s">
        <v>119</v>
      </c>
      <c r="E47" s="29">
        <v>0.17398648648648649</v>
      </c>
      <c r="F47" s="29">
        <v>5920</v>
      </c>
      <c r="G47" s="29">
        <v>1.0299999713897705</v>
      </c>
      <c r="H47" s="29">
        <v>1</v>
      </c>
      <c r="I47" s="29">
        <v>596</v>
      </c>
      <c r="J47" t="s">
        <v>628</v>
      </c>
      <c r="K47" s="30">
        <v>0.33333331346511841</v>
      </c>
      <c r="L47" s="30">
        <v>-1.8812280613929033E-3</v>
      </c>
      <c r="M47" s="30" t="s">
        <v>567</v>
      </c>
      <c r="N47" s="30">
        <v>0.81530052423477173</v>
      </c>
      <c r="O47" s="30">
        <v>1</v>
      </c>
      <c r="P47" s="30">
        <v>0.66947680711746216</v>
      </c>
      <c r="Q47" s="30">
        <v>1</v>
      </c>
      <c r="R47" s="30">
        <v>1</v>
      </c>
      <c r="S47" s="30">
        <v>1</v>
      </c>
      <c r="T47" s="30">
        <v>1</v>
      </c>
      <c r="U47" s="30">
        <v>1</v>
      </c>
      <c r="V47" s="30">
        <v>1</v>
      </c>
      <c r="W47" s="30">
        <v>1</v>
      </c>
      <c r="X47" s="30">
        <v>0</v>
      </c>
      <c r="Y47" s="30">
        <v>0</v>
      </c>
      <c r="Z47" s="30">
        <v>1</v>
      </c>
      <c r="AA47" s="30">
        <v>0.79591999999999996</v>
      </c>
      <c r="AB47" s="30">
        <v>0.31548000000000004</v>
      </c>
      <c r="AC47" s="30">
        <v>0.44444</v>
      </c>
      <c r="AD47" s="30">
        <v>0.61016999999999999</v>
      </c>
      <c r="AE47" s="30">
        <v>1</v>
      </c>
      <c r="AF47" s="30">
        <v>0.92581528425216675</v>
      </c>
      <c r="AG47" s="30">
        <v>0.9833946283294327</v>
      </c>
      <c r="AH47" s="30">
        <v>0.77083333333333348</v>
      </c>
      <c r="AI47" s="30">
        <v>0.8</v>
      </c>
      <c r="AJ47" s="30">
        <v>0.55555555555555558</v>
      </c>
      <c r="AK47" s="30">
        <v>1</v>
      </c>
      <c r="AL47" s="30">
        <v>1</v>
      </c>
      <c r="AM47" s="30">
        <v>1</v>
      </c>
      <c r="AN47" s="30">
        <v>1</v>
      </c>
      <c r="AO47" s="30">
        <v>1</v>
      </c>
      <c r="AP47" s="30">
        <v>0.99374610185623169</v>
      </c>
      <c r="AQ47" s="30">
        <v>1</v>
      </c>
      <c r="AR47" s="30">
        <v>1</v>
      </c>
      <c r="AS47" s="30">
        <v>1</v>
      </c>
      <c r="AT47" s="30">
        <v>0.97498436499999996</v>
      </c>
      <c r="AU47" s="30">
        <v>1</v>
      </c>
      <c r="AV47" s="30">
        <v>0.5</v>
      </c>
      <c r="AW47" s="30">
        <v>1</v>
      </c>
      <c r="AX47" s="30">
        <v>0</v>
      </c>
      <c r="AY47" s="30">
        <v>1</v>
      </c>
      <c r="AZ47" s="30">
        <v>1</v>
      </c>
      <c r="BA47" s="30">
        <v>1</v>
      </c>
      <c r="BB47" s="30">
        <v>1</v>
      </c>
      <c r="BC47" s="30">
        <v>1</v>
      </c>
      <c r="BD47" s="30">
        <v>1</v>
      </c>
      <c r="BE47" s="30">
        <v>1</v>
      </c>
      <c r="BF47" s="30">
        <v>1</v>
      </c>
      <c r="BG47" s="30">
        <v>0.99999998511018462</v>
      </c>
      <c r="BH47" s="30">
        <v>1</v>
      </c>
      <c r="BI47" s="30">
        <v>0</v>
      </c>
      <c r="BJ47" s="30" t="s">
        <v>567</v>
      </c>
      <c r="BK47" s="30" t="s">
        <v>567</v>
      </c>
      <c r="BL47" s="30" t="s">
        <v>567</v>
      </c>
      <c r="BM47" s="30" t="s">
        <v>567</v>
      </c>
      <c r="BN47" s="30">
        <v>1</v>
      </c>
      <c r="BO47" s="30">
        <v>0.66666668653488159</v>
      </c>
      <c r="BP47" s="30">
        <v>0</v>
      </c>
      <c r="BQ47" s="30">
        <v>0</v>
      </c>
      <c r="BR47" s="30">
        <v>1</v>
      </c>
      <c r="BS47" s="30">
        <v>1</v>
      </c>
      <c r="BT47" s="30">
        <v>1</v>
      </c>
      <c r="BU47" s="30">
        <v>0.3333333432674408</v>
      </c>
      <c r="BV47" s="30">
        <v>1</v>
      </c>
      <c r="BW47" s="30">
        <v>0</v>
      </c>
      <c r="BX47" s="30">
        <v>0</v>
      </c>
      <c r="BY47" s="30">
        <v>0</v>
      </c>
      <c r="BZ47" s="30">
        <v>0</v>
      </c>
      <c r="CA47" s="30">
        <v>0</v>
      </c>
      <c r="CB47" s="30">
        <v>0</v>
      </c>
      <c r="CC47" s="30">
        <v>0</v>
      </c>
      <c r="CD47" s="30">
        <v>0</v>
      </c>
      <c r="CE47" s="30">
        <v>0</v>
      </c>
      <c r="CF47" s="30">
        <v>0</v>
      </c>
      <c r="CG47" s="30" t="s">
        <v>567</v>
      </c>
      <c r="CH47" s="30" t="s">
        <v>567</v>
      </c>
      <c r="CI47" s="30" t="s">
        <v>567</v>
      </c>
      <c r="CJ47" s="30" t="s">
        <v>567</v>
      </c>
      <c r="CK47" s="30" t="s">
        <v>567</v>
      </c>
    </row>
    <row r="48" spans="1:89">
      <c r="A48" s="29">
        <v>1573</v>
      </c>
      <c r="B48" t="s">
        <v>140</v>
      </c>
      <c r="C48" t="s">
        <v>118</v>
      </c>
      <c r="D48" t="s">
        <v>119</v>
      </c>
      <c r="E48" s="29">
        <v>0.14604651162790697</v>
      </c>
      <c r="F48" s="29">
        <v>2150</v>
      </c>
      <c r="G48" s="29">
        <v>1.0399999618530273</v>
      </c>
      <c r="H48" s="29">
        <v>6</v>
      </c>
      <c r="I48" s="29">
        <v>450</v>
      </c>
      <c r="J48" t="s">
        <v>629</v>
      </c>
      <c r="K48" s="30">
        <v>0.31487888097763062</v>
      </c>
      <c r="L48" s="30">
        <v>3.7250894820317626E-4</v>
      </c>
      <c r="M48" s="30">
        <v>0.73512387275695801</v>
      </c>
      <c r="N48" s="30">
        <v>0.74019813537597656</v>
      </c>
      <c r="O48" s="30">
        <v>0.86666667461395264</v>
      </c>
      <c r="P48" s="30">
        <v>0.8331112265586853</v>
      </c>
      <c r="Q48" s="30">
        <v>1</v>
      </c>
      <c r="R48" s="30" t="s">
        <v>567</v>
      </c>
      <c r="S48" s="30">
        <v>1</v>
      </c>
      <c r="T48" s="30">
        <v>1</v>
      </c>
      <c r="U48" s="30">
        <v>1</v>
      </c>
      <c r="V48" s="30">
        <v>1</v>
      </c>
      <c r="W48" s="30">
        <v>0</v>
      </c>
      <c r="X48" s="30">
        <v>1</v>
      </c>
      <c r="Y48" s="30">
        <v>1</v>
      </c>
      <c r="Z48" s="30" t="s">
        <v>567</v>
      </c>
      <c r="AA48" s="30">
        <v>1</v>
      </c>
      <c r="AB48" s="30">
        <v>0.85148999999999997</v>
      </c>
      <c r="AC48" s="30">
        <v>0.5</v>
      </c>
      <c r="AD48" s="30">
        <v>0.67741999999999991</v>
      </c>
      <c r="AE48" s="30">
        <v>1</v>
      </c>
      <c r="AF48" s="30">
        <v>0.89989060163497925</v>
      </c>
      <c r="AG48" s="30">
        <v>0.81075391180654355</v>
      </c>
      <c r="AH48" s="30">
        <v>0.70588235294117641</v>
      </c>
      <c r="AI48" s="30">
        <v>0.61538461538461542</v>
      </c>
      <c r="AJ48" s="30">
        <v>0.66666666666666674</v>
      </c>
      <c r="AK48" s="30">
        <v>1</v>
      </c>
      <c r="AL48" s="30">
        <v>1</v>
      </c>
      <c r="AM48" s="30">
        <v>1</v>
      </c>
      <c r="AN48" s="30">
        <v>1</v>
      </c>
      <c r="AO48" s="30">
        <v>0.75</v>
      </c>
      <c r="AP48" s="30">
        <v>0.82657003402709961</v>
      </c>
      <c r="AQ48" s="30">
        <v>0.6666666670000001</v>
      </c>
      <c r="AR48" s="30" t="s">
        <v>567</v>
      </c>
      <c r="AS48" s="30">
        <v>0.9</v>
      </c>
      <c r="AT48" s="30">
        <v>0.91304347850000001</v>
      </c>
      <c r="AU48" s="30">
        <v>1</v>
      </c>
      <c r="AV48" s="30">
        <v>1</v>
      </c>
      <c r="AW48" s="30">
        <v>1</v>
      </c>
      <c r="AX48" s="30">
        <v>1</v>
      </c>
      <c r="AY48" s="30">
        <v>1</v>
      </c>
      <c r="AZ48" s="30">
        <v>1</v>
      </c>
      <c r="BA48" s="30">
        <v>1</v>
      </c>
      <c r="BB48" s="30">
        <v>1</v>
      </c>
      <c r="BC48" s="30">
        <v>1</v>
      </c>
      <c r="BD48" s="30">
        <v>1</v>
      </c>
      <c r="BE48" s="30">
        <v>1</v>
      </c>
      <c r="BF48" s="30">
        <v>1</v>
      </c>
      <c r="BG48" s="30">
        <v>0.99999999184605348</v>
      </c>
      <c r="BH48" s="30">
        <v>1</v>
      </c>
      <c r="BI48" s="30">
        <v>1</v>
      </c>
      <c r="BJ48" s="30">
        <v>0</v>
      </c>
      <c r="BK48" s="30">
        <v>0</v>
      </c>
      <c r="BL48" s="30">
        <v>0</v>
      </c>
      <c r="BM48" s="30">
        <v>0</v>
      </c>
      <c r="BN48" s="30">
        <v>1</v>
      </c>
      <c r="BO48" s="30">
        <v>1</v>
      </c>
      <c r="BP48" s="30">
        <v>1</v>
      </c>
      <c r="BQ48" s="30">
        <v>1</v>
      </c>
      <c r="BR48" s="30">
        <v>1</v>
      </c>
      <c r="BS48" s="30">
        <v>1</v>
      </c>
      <c r="BT48" s="30">
        <v>1</v>
      </c>
      <c r="BU48" s="30">
        <v>4.1666667908430099E-2</v>
      </c>
      <c r="BV48" s="30">
        <v>0</v>
      </c>
      <c r="BW48" s="30">
        <v>0</v>
      </c>
      <c r="BX48" s="30">
        <v>0</v>
      </c>
      <c r="BY48" s="30">
        <v>1</v>
      </c>
      <c r="BZ48" s="30">
        <v>0</v>
      </c>
      <c r="CA48" s="30">
        <v>0</v>
      </c>
      <c r="CB48" s="30">
        <v>0</v>
      </c>
      <c r="CC48" s="30">
        <v>0</v>
      </c>
      <c r="CD48" s="30">
        <v>0</v>
      </c>
      <c r="CE48" s="30">
        <v>0</v>
      </c>
      <c r="CF48" s="30">
        <v>1</v>
      </c>
      <c r="CG48" s="30">
        <v>0.75</v>
      </c>
      <c r="CH48" s="30">
        <v>1</v>
      </c>
      <c r="CI48" s="30">
        <v>0</v>
      </c>
      <c r="CJ48" s="30">
        <v>1</v>
      </c>
      <c r="CK48" s="30">
        <v>1</v>
      </c>
    </row>
    <row r="49" spans="1:89">
      <c r="A49" s="29">
        <v>1576</v>
      </c>
      <c r="B49" t="s">
        <v>141</v>
      </c>
      <c r="C49" t="s">
        <v>118</v>
      </c>
      <c r="D49" t="s">
        <v>119</v>
      </c>
      <c r="E49" s="29">
        <v>0.1705161106358711</v>
      </c>
      <c r="F49" s="29">
        <v>3507</v>
      </c>
      <c r="G49" s="29">
        <v>1.1699999570846558</v>
      </c>
      <c r="H49" s="29">
        <v>6</v>
      </c>
      <c r="I49" s="29">
        <v>488</v>
      </c>
      <c r="J49" t="s">
        <v>629</v>
      </c>
      <c r="K49" s="30">
        <v>0.24099722504615784</v>
      </c>
      <c r="L49" s="30">
        <v>-2.3781482595950365E-3</v>
      </c>
      <c r="M49" s="30">
        <v>0.81656461954116821</v>
      </c>
      <c r="N49" s="30">
        <v>0.77259987592697144</v>
      </c>
      <c r="O49" s="30">
        <v>0.93333333730697632</v>
      </c>
      <c r="P49" s="30">
        <v>0.78487914800643921</v>
      </c>
      <c r="Q49" s="30">
        <v>1</v>
      </c>
      <c r="R49" s="30">
        <v>1</v>
      </c>
      <c r="S49" s="30">
        <v>1</v>
      </c>
      <c r="T49" s="30">
        <v>1</v>
      </c>
      <c r="U49" s="30">
        <v>1</v>
      </c>
      <c r="V49" s="30">
        <v>1</v>
      </c>
      <c r="W49" s="30">
        <v>0</v>
      </c>
      <c r="X49" s="30">
        <v>1</v>
      </c>
      <c r="Y49" s="30">
        <v>1</v>
      </c>
      <c r="Z49" s="30" t="s">
        <v>567</v>
      </c>
      <c r="AA49" s="30">
        <v>1</v>
      </c>
      <c r="AB49" s="30">
        <v>0.60963000000000001</v>
      </c>
      <c r="AC49" s="30">
        <v>0.32257999999999998</v>
      </c>
      <c r="AD49" s="30">
        <v>0.47458</v>
      </c>
      <c r="AE49" s="30">
        <v>1</v>
      </c>
      <c r="AF49" s="30">
        <v>0.88942891359329224</v>
      </c>
      <c r="AG49" s="30">
        <v>0.96930709262388925</v>
      </c>
      <c r="AH49" s="30">
        <v>0.58695652173913038</v>
      </c>
      <c r="AI49" s="30">
        <v>0.5714285714285714</v>
      </c>
      <c r="AJ49" s="30">
        <v>0.54545454545454541</v>
      </c>
      <c r="AK49" s="30">
        <v>1</v>
      </c>
      <c r="AL49" s="30">
        <v>1</v>
      </c>
      <c r="AM49" s="30">
        <v>1</v>
      </c>
      <c r="AN49" s="30">
        <v>1</v>
      </c>
      <c r="AO49" s="30">
        <v>1</v>
      </c>
      <c r="AP49" s="30">
        <v>0.7830047607421875</v>
      </c>
      <c r="AQ49" s="30">
        <v>1</v>
      </c>
      <c r="AR49" s="30">
        <v>0.16666666699999991</v>
      </c>
      <c r="AS49" s="30">
        <v>1</v>
      </c>
      <c r="AT49" s="30">
        <v>0.96535244899999995</v>
      </c>
      <c r="AU49" s="30">
        <v>1</v>
      </c>
      <c r="AV49" s="30">
        <v>1</v>
      </c>
      <c r="AW49" s="30">
        <v>1</v>
      </c>
      <c r="AX49" s="30">
        <v>1</v>
      </c>
      <c r="AY49" s="30">
        <v>1</v>
      </c>
      <c r="AZ49" s="30">
        <v>1</v>
      </c>
      <c r="BA49" s="30">
        <v>1</v>
      </c>
      <c r="BB49" s="30">
        <v>1</v>
      </c>
      <c r="BC49" s="30">
        <v>1</v>
      </c>
      <c r="BD49" s="30">
        <v>1</v>
      </c>
      <c r="BE49" s="30">
        <v>0.74999994039535522</v>
      </c>
      <c r="BF49" s="30">
        <v>0.25</v>
      </c>
      <c r="BG49" s="30">
        <v>0.99999988852026256</v>
      </c>
      <c r="BH49" s="30">
        <v>1</v>
      </c>
      <c r="BI49" s="30">
        <v>1</v>
      </c>
      <c r="BJ49" s="30">
        <v>1</v>
      </c>
      <c r="BK49" s="30">
        <v>1</v>
      </c>
      <c r="BL49" s="30">
        <v>1</v>
      </c>
      <c r="BM49" s="30">
        <v>1</v>
      </c>
      <c r="BN49" s="30">
        <v>1</v>
      </c>
      <c r="BO49" s="30">
        <v>0.66666668653488159</v>
      </c>
      <c r="BP49" s="30">
        <v>0</v>
      </c>
      <c r="BQ49" s="30">
        <v>0</v>
      </c>
      <c r="BR49" s="30">
        <v>1</v>
      </c>
      <c r="BS49" s="30">
        <v>1</v>
      </c>
      <c r="BT49" s="30">
        <v>1</v>
      </c>
      <c r="BU49" s="30">
        <v>0.79166668653488159</v>
      </c>
      <c r="BV49" s="30">
        <v>1</v>
      </c>
      <c r="BW49" s="30">
        <v>0</v>
      </c>
      <c r="BX49" s="30">
        <v>1</v>
      </c>
      <c r="BY49" s="30">
        <v>1</v>
      </c>
      <c r="BZ49" s="30">
        <v>0</v>
      </c>
      <c r="CA49" s="30">
        <v>0</v>
      </c>
      <c r="CB49" s="30">
        <v>1</v>
      </c>
      <c r="CC49" s="30">
        <v>0</v>
      </c>
      <c r="CD49" s="30">
        <v>0</v>
      </c>
      <c r="CE49" s="30">
        <v>1</v>
      </c>
      <c r="CF49" s="30">
        <v>1</v>
      </c>
      <c r="CG49" s="30">
        <v>0.5</v>
      </c>
      <c r="CH49" s="30">
        <v>0</v>
      </c>
      <c r="CI49" s="30">
        <v>0</v>
      </c>
      <c r="CJ49" s="30">
        <v>1</v>
      </c>
      <c r="CK49" s="30">
        <v>1</v>
      </c>
    </row>
    <row r="50" spans="1:89">
      <c r="A50" s="29">
        <v>1577</v>
      </c>
      <c r="B50" t="s">
        <v>142</v>
      </c>
      <c r="C50" t="s">
        <v>118</v>
      </c>
      <c r="D50" t="s">
        <v>119</v>
      </c>
      <c r="E50" s="29">
        <v>0.2960947197555619</v>
      </c>
      <c r="F50" s="29">
        <v>10473</v>
      </c>
      <c r="G50" s="29">
        <v>0.97000002861022949</v>
      </c>
      <c r="H50" s="29">
        <v>7</v>
      </c>
      <c r="I50" s="29">
        <v>699</v>
      </c>
      <c r="J50" t="s">
        <v>625</v>
      </c>
      <c r="K50" s="30">
        <v>0.12947657704353333</v>
      </c>
      <c r="L50" s="30">
        <v>5.3359647281467915E-3</v>
      </c>
      <c r="M50" s="30">
        <v>0.87571358680725098</v>
      </c>
      <c r="N50" s="30">
        <v>0.82625406980514526</v>
      </c>
      <c r="O50" s="30">
        <v>0.93333333730697632</v>
      </c>
      <c r="P50" s="30">
        <v>0.782248854637146</v>
      </c>
      <c r="Q50" s="30">
        <v>1</v>
      </c>
      <c r="R50" s="30" t="s">
        <v>567</v>
      </c>
      <c r="S50" s="30">
        <v>1</v>
      </c>
      <c r="T50" s="30">
        <v>1</v>
      </c>
      <c r="U50" s="30">
        <v>1</v>
      </c>
      <c r="V50" s="30">
        <v>1</v>
      </c>
      <c r="W50" s="30">
        <v>1</v>
      </c>
      <c r="X50" s="30">
        <v>1</v>
      </c>
      <c r="Y50" s="30">
        <v>1</v>
      </c>
      <c r="Z50" s="30">
        <v>1</v>
      </c>
      <c r="AA50" s="30">
        <v>0.61110999999999993</v>
      </c>
      <c r="AB50" s="30">
        <v>0.34375</v>
      </c>
      <c r="AC50" s="30">
        <v>0.55555999999999994</v>
      </c>
      <c r="AD50" s="30">
        <v>0.83077000000000001</v>
      </c>
      <c r="AE50" s="30">
        <v>1</v>
      </c>
      <c r="AF50" s="30">
        <v>0.94725555181503296</v>
      </c>
      <c r="AG50" s="30">
        <v>0.99220198754219946</v>
      </c>
      <c r="AH50" s="30">
        <v>0.8648648648648648</v>
      </c>
      <c r="AI50" s="30">
        <v>0.75</v>
      </c>
      <c r="AJ50" s="30">
        <v>0.76</v>
      </c>
      <c r="AK50" s="30">
        <v>1</v>
      </c>
      <c r="AL50" s="30">
        <v>1</v>
      </c>
      <c r="AM50" s="30">
        <v>1</v>
      </c>
      <c r="AN50" s="30">
        <v>1</v>
      </c>
      <c r="AO50" s="30">
        <v>0.75</v>
      </c>
      <c r="AP50" s="30">
        <v>0.88026750087738037</v>
      </c>
      <c r="AQ50" s="30">
        <v>0.909090909</v>
      </c>
      <c r="AR50" s="30" t="s">
        <v>567</v>
      </c>
      <c r="AS50" s="30">
        <v>0.82476190500000002</v>
      </c>
      <c r="AT50" s="30">
        <v>0.90694962699999992</v>
      </c>
      <c r="AU50" s="30">
        <v>1</v>
      </c>
      <c r="AV50" s="30">
        <v>1</v>
      </c>
      <c r="AW50" s="30">
        <v>1</v>
      </c>
      <c r="AX50" s="30">
        <v>1</v>
      </c>
      <c r="AY50" s="30">
        <v>1</v>
      </c>
      <c r="AZ50" s="30">
        <v>1</v>
      </c>
      <c r="BA50" s="30">
        <v>1</v>
      </c>
      <c r="BB50" s="30">
        <v>1</v>
      </c>
      <c r="BC50" s="30">
        <v>1</v>
      </c>
      <c r="BD50" s="30">
        <v>0.66666668653488159</v>
      </c>
      <c r="BE50" s="30">
        <v>0.98069703578948975</v>
      </c>
      <c r="BF50" s="30" t="s">
        <v>567</v>
      </c>
      <c r="BG50" s="30">
        <v>0.99999974750263509</v>
      </c>
      <c r="BH50" s="30">
        <v>0.96139434540706259</v>
      </c>
      <c r="BI50" s="30">
        <v>1</v>
      </c>
      <c r="BJ50" s="30">
        <v>1</v>
      </c>
      <c r="BK50" s="30">
        <v>1</v>
      </c>
      <c r="BL50" s="30">
        <v>1</v>
      </c>
      <c r="BM50" s="30">
        <v>1</v>
      </c>
      <c r="BN50" s="30">
        <v>1</v>
      </c>
      <c r="BO50" s="30">
        <v>1</v>
      </c>
      <c r="BP50" s="30">
        <v>1</v>
      </c>
      <c r="BQ50" s="30">
        <v>1</v>
      </c>
      <c r="BR50" s="30">
        <v>1</v>
      </c>
      <c r="BS50" s="30">
        <v>1</v>
      </c>
      <c r="BT50" s="30">
        <v>1</v>
      </c>
      <c r="BU50" s="30">
        <v>0.1666666716337204</v>
      </c>
      <c r="BV50" s="30">
        <v>0</v>
      </c>
      <c r="BW50" s="30">
        <v>0</v>
      </c>
      <c r="BX50" s="30">
        <v>1</v>
      </c>
      <c r="BY50" s="30">
        <v>1</v>
      </c>
      <c r="BZ50" s="30">
        <v>0</v>
      </c>
      <c r="CA50" s="30">
        <v>0</v>
      </c>
      <c r="CB50" s="30">
        <v>1</v>
      </c>
      <c r="CC50" s="30">
        <v>0</v>
      </c>
      <c r="CD50" s="30">
        <v>1</v>
      </c>
      <c r="CE50" s="30">
        <v>0</v>
      </c>
      <c r="CF50" s="30">
        <v>1</v>
      </c>
      <c r="CG50" s="30">
        <v>1</v>
      </c>
      <c r="CH50" s="30">
        <v>1</v>
      </c>
      <c r="CI50" s="30">
        <v>1</v>
      </c>
      <c r="CJ50" s="30">
        <v>1</v>
      </c>
      <c r="CK50" s="30">
        <v>1</v>
      </c>
    </row>
    <row r="51" spans="1:89">
      <c r="A51" s="29">
        <v>1578</v>
      </c>
      <c r="B51" t="s">
        <v>143</v>
      </c>
      <c r="C51" t="s">
        <v>118</v>
      </c>
      <c r="D51" t="s">
        <v>119</v>
      </c>
      <c r="E51" s="29">
        <v>0.18124754805806198</v>
      </c>
      <c r="F51" s="29">
        <v>2549</v>
      </c>
      <c r="G51" s="29">
        <v>1.25</v>
      </c>
      <c r="H51" s="29">
        <v>6</v>
      </c>
      <c r="I51" s="29">
        <v>560</v>
      </c>
      <c r="J51" t="s">
        <v>629</v>
      </c>
      <c r="K51" s="30">
        <v>0.24763704836368561</v>
      </c>
      <c r="L51" s="30">
        <v>-1.2829598039388657E-2</v>
      </c>
      <c r="M51" s="30" t="s">
        <v>567</v>
      </c>
      <c r="N51" s="30">
        <v>0.77867364883422852</v>
      </c>
      <c r="O51" s="30">
        <v>0.80000001192092896</v>
      </c>
      <c r="P51" s="30">
        <v>0.79707831144332886</v>
      </c>
      <c r="Q51" s="30" t="s">
        <v>567</v>
      </c>
      <c r="R51" s="30" t="s">
        <v>567</v>
      </c>
      <c r="S51" s="30">
        <v>1</v>
      </c>
      <c r="T51" s="30">
        <v>1</v>
      </c>
      <c r="U51" s="30">
        <v>1</v>
      </c>
      <c r="V51" s="30">
        <v>1</v>
      </c>
      <c r="W51" s="30">
        <v>0</v>
      </c>
      <c r="X51" s="30">
        <v>1</v>
      </c>
      <c r="Y51" s="30">
        <v>1</v>
      </c>
      <c r="Z51" s="30" t="s">
        <v>567</v>
      </c>
      <c r="AA51" s="30">
        <v>1</v>
      </c>
      <c r="AB51" s="30">
        <v>0.53247</v>
      </c>
      <c r="AC51" s="30">
        <v>1</v>
      </c>
      <c r="AD51" s="30">
        <v>1</v>
      </c>
      <c r="AE51" s="30">
        <v>1</v>
      </c>
      <c r="AF51" s="30">
        <v>0.94876706600189209</v>
      </c>
      <c r="AG51" s="30">
        <v>0.97073139895062899</v>
      </c>
      <c r="AH51" s="30">
        <v>0.875</v>
      </c>
      <c r="AI51" s="30">
        <v>0.78947368421052633</v>
      </c>
      <c r="AJ51" s="30">
        <v>0.75</v>
      </c>
      <c r="AK51" s="30">
        <v>1</v>
      </c>
      <c r="AL51" s="30">
        <v>1</v>
      </c>
      <c r="AM51" s="30">
        <v>1</v>
      </c>
      <c r="AN51" s="30">
        <v>1</v>
      </c>
      <c r="AO51" s="30">
        <v>0.75</v>
      </c>
      <c r="AP51" s="30">
        <v>0.90297716856002808</v>
      </c>
      <c r="AQ51" s="30">
        <v>0.83333333350000005</v>
      </c>
      <c r="AR51" s="30" t="s">
        <v>567</v>
      </c>
      <c r="AS51" s="30">
        <v>1</v>
      </c>
      <c r="AT51" s="30">
        <v>0.875598086</v>
      </c>
      <c r="AU51" s="30">
        <v>1</v>
      </c>
      <c r="AV51" s="30">
        <v>0.5</v>
      </c>
      <c r="AW51" s="30">
        <v>0</v>
      </c>
      <c r="AX51" s="30">
        <v>1</v>
      </c>
      <c r="AY51" s="30">
        <v>1</v>
      </c>
      <c r="AZ51" s="30">
        <v>0.5</v>
      </c>
      <c r="BA51" s="30">
        <v>1</v>
      </c>
      <c r="BB51" s="30">
        <v>0</v>
      </c>
      <c r="BC51" s="30">
        <v>0</v>
      </c>
      <c r="BD51" s="30">
        <v>1</v>
      </c>
      <c r="BE51" s="30">
        <v>1</v>
      </c>
      <c r="BF51" s="30">
        <v>1</v>
      </c>
      <c r="BG51" s="30">
        <v>0.9999999984959782</v>
      </c>
      <c r="BH51" s="30">
        <v>1</v>
      </c>
      <c r="BI51" s="30">
        <v>1</v>
      </c>
      <c r="BJ51" s="30">
        <v>1</v>
      </c>
      <c r="BK51" s="30">
        <v>1</v>
      </c>
      <c r="BL51" s="30">
        <v>1</v>
      </c>
      <c r="BM51" s="30">
        <v>1</v>
      </c>
      <c r="BN51" s="30">
        <v>0.5</v>
      </c>
      <c r="BO51" s="30">
        <v>1</v>
      </c>
      <c r="BP51" s="30" t="s">
        <v>567</v>
      </c>
      <c r="BQ51" s="30" t="s">
        <v>567</v>
      </c>
      <c r="BR51" s="30" t="s">
        <v>567</v>
      </c>
      <c r="BS51" s="30">
        <v>1</v>
      </c>
      <c r="BT51" s="30">
        <v>0</v>
      </c>
      <c r="BU51" s="30" t="s">
        <v>567</v>
      </c>
      <c r="BV51" s="30" t="s">
        <v>567</v>
      </c>
      <c r="BW51" s="30" t="s">
        <v>567</v>
      </c>
      <c r="BX51" s="30" t="s">
        <v>567</v>
      </c>
      <c r="BY51" s="30" t="s">
        <v>567</v>
      </c>
      <c r="BZ51" s="30" t="s">
        <v>567</v>
      </c>
      <c r="CA51" s="30" t="s">
        <v>567</v>
      </c>
      <c r="CB51" s="30" t="s">
        <v>567</v>
      </c>
      <c r="CC51" s="30" t="s">
        <v>567</v>
      </c>
      <c r="CD51" s="30" t="s">
        <v>567</v>
      </c>
      <c r="CE51" s="30" t="s">
        <v>567</v>
      </c>
      <c r="CF51" s="30">
        <v>1</v>
      </c>
      <c r="CG51" s="30">
        <v>0.75</v>
      </c>
      <c r="CH51" s="30">
        <v>1</v>
      </c>
      <c r="CI51" s="30">
        <v>1</v>
      </c>
      <c r="CJ51" s="30">
        <v>1</v>
      </c>
      <c r="CK51" s="30">
        <v>0</v>
      </c>
    </row>
    <row r="52" spans="1:89">
      <c r="A52" s="29">
        <v>1579</v>
      </c>
      <c r="B52" t="s">
        <v>144</v>
      </c>
      <c r="C52" t="s">
        <v>118</v>
      </c>
      <c r="D52" t="s">
        <v>119</v>
      </c>
      <c r="E52" s="29">
        <v>0.15520747044205135</v>
      </c>
      <c r="F52" s="29">
        <v>13279</v>
      </c>
      <c r="G52" s="29">
        <v>1</v>
      </c>
      <c r="H52" s="29">
        <v>7</v>
      </c>
      <c r="I52" s="29">
        <v>646</v>
      </c>
      <c r="J52" t="s">
        <v>628</v>
      </c>
      <c r="K52" s="30">
        <v>0.25785243511199951</v>
      </c>
      <c r="L52" s="30">
        <v>4.373531264718622E-4</v>
      </c>
      <c r="M52" s="30">
        <v>0.88772439956665039</v>
      </c>
      <c r="N52" s="30">
        <v>0.84088319540023804</v>
      </c>
      <c r="O52" s="30">
        <v>1</v>
      </c>
      <c r="P52" s="30">
        <v>0.79398316144943237</v>
      </c>
      <c r="Q52" s="30">
        <v>1</v>
      </c>
      <c r="R52" s="30">
        <v>1</v>
      </c>
      <c r="S52" s="30">
        <v>1</v>
      </c>
      <c r="T52" s="30">
        <v>1</v>
      </c>
      <c r="U52" s="30">
        <v>1</v>
      </c>
      <c r="V52" s="30">
        <v>1</v>
      </c>
      <c r="W52" s="30">
        <v>1</v>
      </c>
      <c r="X52" s="30">
        <v>1</v>
      </c>
      <c r="Y52" s="30">
        <v>1</v>
      </c>
      <c r="Z52" s="30">
        <v>1</v>
      </c>
      <c r="AA52" s="30">
        <v>0.77332999999999996</v>
      </c>
      <c r="AB52" s="30">
        <v>0.31858000000000003</v>
      </c>
      <c r="AC52" s="30">
        <v>0.39061999999999997</v>
      </c>
      <c r="AD52" s="30">
        <v>0.32926999999999995</v>
      </c>
      <c r="AE52" s="30">
        <v>1</v>
      </c>
      <c r="AF52" s="30">
        <v>0.67870861291885376</v>
      </c>
      <c r="AG52" s="30">
        <v>0.92131662982068296</v>
      </c>
      <c r="AH52" s="30">
        <v>0.88990825688073405</v>
      </c>
      <c r="AI52" s="30">
        <v>0.73626373626373631</v>
      </c>
      <c r="AJ52" s="30">
        <v>0.59701492537313428</v>
      </c>
      <c r="AK52" s="30">
        <v>0.5</v>
      </c>
      <c r="AL52" s="30">
        <v>0.875</v>
      </c>
      <c r="AM52" s="30">
        <v>0.875</v>
      </c>
      <c r="AN52" s="30">
        <v>0.5</v>
      </c>
      <c r="AO52" s="30">
        <v>1</v>
      </c>
      <c r="AP52" s="30">
        <v>0.98788571357727051</v>
      </c>
      <c r="AQ52" s="30">
        <v>0.98214285700000004</v>
      </c>
      <c r="AR52" s="30">
        <v>1</v>
      </c>
      <c r="AS52" s="30">
        <v>0.96939999999999993</v>
      </c>
      <c r="AT52" s="30">
        <v>1</v>
      </c>
      <c r="AU52" s="30">
        <v>1</v>
      </c>
      <c r="AV52" s="30">
        <v>0.5</v>
      </c>
      <c r="AW52" s="30">
        <v>0</v>
      </c>
      <c r="AX52" s="30">
        <v>1</v>
      </c>
      <c r="AY52" s="30">
        <v>1</v>
      </c>
      <c r="AZ52" s="30">
        <v>1</v>
      </c>
      <c r="BA52" s="30">
        <v>1</v>
      </c>
      <c r="BB52" s="30">
        <v>1</v>
      </c>
      <c r="BC52" s="30">
        <v>1</v>
      </c>
      <c r="BD52" s="30">
        <v>1</v>
      </c>
      <c r="BE52" s="30">
        <v>1</v>
      </c>
      <c r="BF52" s="30">
        <v>1</v>
      </c>
      <c r="BG52" s="30">
        <v>0.99999999917517879</v>
      </c>
      <c r="BH52" s="30">
        <v>1</v>
      </c>
      <c r="BI52" s="30">
        <v>1</v>
      </c>
      <c r="BJ52" s="30">
        <v>1</v>
      </c>
      <c r="BK52" s="30">
        <v>1</v>
      </c>
      <c r="BL52" s="30">
        <v>1</v>
      </c>
      <c r="BM52" s="30">
        <v>1</v>
      </c>
      <c r="BN52" s="30">
        <v>1</v>
      </c>
      <c r="BO52" s="30">
        <v>1</v>
      </c>
      <c r="BP52" s="30">
        <v>1</v>
      </c>
      <c r="BQ52" s="30">
        <v>1</v>
      </c>
      <c r="BR52" s="30">
        <v>1</v>
      </c>
      <c r="BS52" s="30">
        <v>1</v>
      </c>
      <c r="BT52" s="30">
        <v>1</v>
      </c>
      <c r="BU52" s="30">
        <v>0.91666668653488159</v>
      </c>
      <c r="BV52" s="30">
        <v>1</v>
      </c>
      <c r="BW52" s="30">
        <v>1</v>
      </c>
      <c r="BX52" s="30">
        <v>1</v>
      </c>
      <c r="BY52" s="30">
        <v>1</v>
      </c>
      <c r="BZ52" s="30">
        <v>0</v>
      </c>
      <c r="CA52" s="30">
        <v>0</v>
      </c>
      <c r="CB52" s="30">
        <v>1</v>
      </c>
      <c r="CC52" s="30">
        <v>1</v>
      </c>
      <c r="CD52" s="30">
        <v>1</v>
      </c>
      <c r="CE52" s="30">
        <v>1</v>
      </c>
      <c r="CF52" s="30">
        <v>1</v>
      </c>
      <c r="CG52" s="30">
        <v>1</v>
      </c>
      <c r="CH52" s="30">
        <v>1</v>
      </c>
      <c r="CI52" s="30">
        <v>1</v>
      </c>
      <c r="CJ52" s="30">
        <v>1</v>
      </c>
      <c r="CK52" s="30">
        <v>1</v>
      </c>
    </row>
    <row r="53" spans="1:89">
      <c r="A53" s="29">
        <v>1804</v>
      </c>
      <c r="B53" t="s">
        <v>145</v>
      </c>
      <c r="C53" t="s">
        <v>146</v>
      </c>
      <c r="D53" t="s">
        <v>147</v>
      </c>
      <c r="E53" s="29">
        <v>0.28643734362167428</v>
      </c>
      <c r="F53" s="29">
        <v>52357</v>
      </c>
      <c r="G53" s="29">
        <v>1.0199999809265137</v>
      </c>
      <c r="H53" s="29">
        <v>11</v>
      </c>
      <c r="I53" s="29">
        <v>792</v>
      </c>
      <c r="J53" t="s">
        <v>627</v>
      </c>
      <c r="K53" s="30">
        <v>0.1808021068572998</v>
      </c>
      <c r="L53" s="30">
        <v>8.5098985582590103E-3</v>
      </c>
      <c r="M53" s="30">
        <v>0.84341377019882202</v>
      </c>
      <c r="N53" s="30">
        <v>0.88618135452270508</v>
      </c>
      <c r="O53" s="30">
        <v>0.93333333730697632</v>
      </c>
      <c r="P53" s="30">
        <v>0.77971416711807251</v>
      </c>
      <c r="Q53" s="30">
        <v>1</v>
      </c>
      <c r="R53" s="30">
        <v>1</v>
      </c>
      <c r="S53" s="30">
        <v>1</v>
      </c>
      <c r="T53" s="30">
        <v>1</v>
      </c>
      <c r="U53" s="30">
        <v>1</v>
      </c>
      <c r="V53" s="30">
        <v>1</v>
      </c>
      <c r="W53" s="30">
        <v>1</v>
      </c>
      <c r="X53" s="30">
        <v>1</v>
      </c>
      <c r="Y53" s="30">
        <v>1</v>
      </c>
      <c r="Z53" s="30" t="s">
        <v>567</v>
      </c>
      <c r="AA53" s="30">
        <v>0.80657999999999996</v>
      </c>
      <c r="AB53" s="30">
        <v>0.29644000000000004</v>
      </c>
      <c r="AC53" s="30">
        <v>0.25734999999999997</v>
      </c>
      <c r="AD53" s="30">
        <v>0.34476999999999991</v>
      </c>
      <c r="AE53" s="30">
        <v>1</v>
      </c>
      <c r="AF53" s="30">
        <v>0.88196182250976563</v>
      </c>
      <c r="AG53" s="30">
        <v>0.98547331595738696</v>
      </c>
      <c r="AH53" s="30">
        <v>0.84840425531914887</v>
      </c>
      <c r="AI53" s="30">
        <v>0.8012048192771084</v>
      </c>
      <c r="AJ53" s="30">
        <v>0.69565217391304346</v>
      </c>
      <c r="AK53" s="30">
        <v>0.92</v>
      </c>
      <c r="AL53" s="30">
        <v>0.84210526315789469</v>
      </c>
      <c r="AM53" s="30">
        <v>0.9</v>
      </c>
      <c r="AN53" s="30">
        <v>0.9375</v>
      </c>
      <c r="AO53" s="30">
        <v>1</v>
      </c>
      <c r="AP53" s="30">
        <v>0.73144841194152832</v>
      </c>
      <c r="AQ53" s="30">
        <v>0.81764705849999997</v>
      </c>
      <c r="AR53" s="30">
        <v>0.50854530999999992</v>
      </c>
      <c r="AS53" s="30">
        <v>0.80751538449999993</v>
      </c>
      <c r="AT53" s="30">
        <v>0.79208590249999999</v>
      </c>
      <c r="AU53" s="30">
        <v>1</v>
      </c>
      <c r="AV53" s="30">
        <v>1</v>
      </c>
      <c r="AW53" s="30">
        <v>1</v>
      </c>
      <c r="AX53" s="30">
        <v>1</v>
      </c>
      <c r="AY53" s="30">
        <v>1</v>
      </c>
      <c r="AZ53" s="30">
        <v>1</v>
      </c>
      <c r="BA53" s="30">
        <v>1</v>
      </c>
      <c r="BB53" s="30">
        <v>1</v>
      </c>
      <c r="BC53" s="30">
        <v>1</v>
      </c>
      <c r="BD53" s="30">
        <v>1</v>
      </c>
      <c r="BE53" s="30">
        <v>0.70768022537231445</v>
      </c>
      <c r="BF53" s="30">
        <v>0.125</v>
      </c>
      <c r="BG53" s="30">
        <v>0.99999976982658334</v>
      </c>
      <c r="BH53" s="30">
        <v>0.99804084831268058</v>
      </c>
      <c r="BI53" s="30">
        <v>1</v>
      </c>
      <c r="BJ53" s="30">
        <v>1</v>
      </c>
      <c r="BK53" s="30">
        <v>1</v>
      </c>
      <c r="BL53" s="30">
        <v>1</v>
      </c>
      <c r="BM53" s="30">
        <v>1</v>
      </c>
      <c r="BN53" s="30">
        <v>1</v>
      </c>
      <c r="BO53" s="30">
        <v>1</v>
      </c>
      <c r="BP53" s="30">
        <v>1</v>
      </c>
      <c r="BQ53" s="30">
        <v>1</v>
      </c>
      <c r="BR53" s="30">
        <v>1</v>
      </c>
      <c r="BS53" s="30">
        <v>1</v>
      </c>
      <c r="BT53" s="30">
        <v>1</v>
      </c>
      <c r="BU53" s="30">
        <v>0.3333333432674408</v>
      </c>
      <c r="BV53" s="30">
        <v>0</v>
      </c>
      <c r="BW53" s="30">
        <v>1</v>
      </c>
      <c r="BX53" s="30">
        <v>1</v>
      </c>
      <c r="BY53" s="30">
        <v>1</v>
      </c>
      <c r="BZ53" s="30">
        <v>1</v>
      </c>
      <c r="CA53" s="30">
        <v>1</v>
      </c>
      <c r="CB53" s="30">
        <v>1</v>
      </c>
      <c r="CC53" s="30">
        <v>1</v>
      </c>
      <c r="CD53" s="30">
        <v>1</v>
      </c>
      <c r="CE53" s="30">
        <v>0</v>
      </c>
      <c r="CF53" s="30">
        <v>1</v>
      </c>
      <c r="CG53" s="30">
        <v>1</v>
      </c>
      <c r="CH53" s="30">
        <v>1</v>
      </c>
      <c r="CI53" s="30">
        <v>1</v>
      </c>
      <c r="CJ53" s="30">
        <v>1</v>
      </c>
      <c r="CK53" s="30">
        <v>1</v>
      </c>
    </row>
    <row r="54" spans="1:89">
      <c r="A54" s="29">
        <v>1806</v>
      </c>
      <c r="B54" t="s">
        <v>148</v>
      </c>
      <c r="C54" t="s">
        <v>146</v>
      </c>
      <c r="D54" t="s">
        <v>147</v>
      </c>
      <c r="E54" s="29">
        <v>0.22677958342870222</v>
      </c>
      <c r="F54" s="29">
        <v>21845</v>
      </c>
      <c r="G54" s="29">
        <v>1.0700000524520874</v>
      </c>
      <c r="H54" s="29">
        <v>9</v>
      </c>
      <c r="I54" s="29">
        <v>679</v>
      </c>
      <c r="J54" t="s">
        <v>625</v>
      </c>
      <c r="K54" s="30">
        <v>0.2195122092962265</v>
      </c>
      <c r="L54" s="30">
        <v>-1.3911368325352669E-2</v>
      </c>
      <c r="M54" s="30">
        <v>0.85706323385238647</v>
      </c>
      <c r="N54" s="30">
        <v>0.85407942533493042</v>
      </c>
      <c r="O54" s="30">
        <v>1</v>
      </c>
      <c r="P54" s="30">
        <v>0.84556150436401367</v>
      </c>
      <c r="Q54" s="30">
        <v>1</v>
      </c>
      <c r="R54" s="30">
        <v>1</v>
      </c>
      <c r="S54" s="30">
        <v>1</v>
      </c>
      <c r="T54" s="30">
        <v>1</v>
      </c>
      <c r="U54" s="30">
        <v>1</v>
      </c>
      <c r="V54" s="30">
        <v>1</v>
      </c>
      <c r="W54" s="30">
        <v>1</v>
      </c>
      <c r="X54" s="30">
        <v>1</v>
      </c>
      <c r="Y54" s="30">
        <v>1</v>
      </c>
      <c r="Z54" s="30">
        <v>1</v>
      </c>
      <c r="AA54" s="30">
        <v>0.74431999999999998</v>
      </c>
      <c r="AB54" s="30">
        <v>0.62822</v>
      </c>
      <c r="AC54" s="30">
        <v>0.44444</v>
      </c>
      <c r="AD54" s="30">
        <v>0.56385000000000007</v>
      </c>
      <c r="AE54" s="30">
        <v>1</v>
      </c>
      <c r="AF54" s="30">
        <v>0.93889886140823364</v>
      </c>
      <c r="AG54" s="30">
        <v>0.97722440251266662</v>
      </c>
      <c r="AH54" s="30">
        <v>0.86451612903225805</v>
      </c>
      <c r="AI54" s="30">
        <v>0.86746987951807231</v>
      </c>
      <c r="AJ54" s="30">
        <v>0.8</v>
      </c>
      <c r="AK54" s="30">
        <v>1</v>
      </c>
      <c r="AL54" s="30">
        <v>0.90909090909090906</v>
      </c>
      <c r="AM54" s="30">
        <v>0.90909090909090906</v>
      </c>
      <c r="AN54" s="30">
        <v>1</v>
      </c>
      <c r="AO54" s="30">
        <v>1</v>
      </c>
      <c r="AP54" s="30">
        <v>0.95283889770507813</v>
      </c>
      <c r="AQ54" s="30">
        <v>1</v>
      </c>
      <c r="AR54" s="30">
        <v>1</v>
      </c>
      <c r="AS54" s="30">
        <v>0.96382815550000001</v>
      </c>
      <c r="AT54" s="30">
        <v>0.84752747249999993</v>
      </c>
      <c r="AU54" s="30">
        <v>1</v>
      </c>
      <c r="AV54" s="30">
        <v>1</v>
      </c>
      <c r="AW54" s="30">
        <v>1</v>
      </c>
      <c r="AX54" s="30">
        <v>1</v>
      </c>
      <c r="AY54" s="30">
        <v>1</v>
      </c>
      <c r="AZ54" s="30">
        <v>1</v>
      </c>
      <c r="BA54" s="30">
        <v>1</v>
      </c>
      <c r="BB54" s="30">
        <v>1</v>
      </c>
      <c r="BC54" s="30">
        <v>1</v>
      </c>
      <c r="BD54" s="30">
        <v>0.66666668653488159</v>
      </c>
      <c r="BE54" s="30">
        <v>0.99999994039535522</v>
      </c>
      <c r="BF54" s="30" t="s">
        <v>567</v>
      </c>
      <c r="BG54" s="30">
        <v>0.99999991943100508</v>
      </c>
      <c r="BH54" s="30">
        <v>1</v>
      </c>
      <c r="BI54" s="30">
        <v>1</v>
      </c>
      <c r="BJ54" s="30">
        <v>1</v>
      </c>
      <c r="BK54" s="30">
        <v>1</v>
      </c>
      <c r="BL54" s="30">
        <v>1</v>
      </c>
      <c r="BM54" s="30">
        <v>1</v>
      </c>
      <c r="BN54" s="30">
        <v>0.83333331346511841</v>
      </c>
      <c r="BO54" s="30">
        <v>0.75</v>
      </c>
      <c r="BP54" s="30">
        <v>0</v>
      </c>
      <c r="BQ54" s="30">
        <v>1</v>
      </c>
      <c r="BR54" s="30" t="s">
        <v>567</v>
      </c>
      <c r="BS54" s="30">
        <v>1</v>
      </c>
      <c r="BT54" s="30">
        <v>1</v>
      </c>
      <c r="BU54" s="30">
        <v>0.3333333432674408</v>
      </c>
      <c r="BV54" s="30">
        <v>0</v>
      </c>
      <c r="BW54" s="30">
        <v>1</v>
      </c>
      <c r="BX54" s="30">
        <v>1</v>
      </c>
      <c r="BY54" s="30">
        <v>1</v>
      </c>
      <c r="BZ54" s="30">
        <v>1</v>
      </c>
      <c r="CA54" s="30">
        <v>1</v>
      </c>
      <c r="CB54" s="30">
        <v>1</v>
      </c>
      <c r="CC54" s="30">
        <v>1</v>
      </c>
      <c r="CD54" s="30">
        <v>1</v>
      </c>
      <c r="CE54" s="30">
        <v>0</v>
      </c>
      <c r="CF54" s="30">
        <v>1</v>
      </c>
      <c r="CG54" s="30">
        <v>0.75</v>
      </c>
      <c r="CH54" s="30">
        <v>0</v>
      </c>
      <c r="CI54" s="30">
        <v>1</v>
      </c>
      <c r="CJ54" s="30">
        <v>1</v>
      </c>
      <c r="CK54" s="30">
        <v>1</v>
      </c>
    </row>
    <row r="55" spans="1:89">
      <c r="A55" s="29">
        <v>1811</v>
      </c>
      <c r="B55" t="s">
        <v>149</v>
      </c>
      <c r="C55" t="s">
        <v>146</v>
      </c>
      <c r="D55" t="s">
        <v>147</v>
      </c>
      <c r="E55" s="29">
        <v>0.16549789621318373</v>
      </c>
      <c r="F55" s="29">
        <v>1426</v>
      </c>
      <c r="G55" s="29">
        <v>1.2599999904632568</v>
      </c>
      <c r="H55" s="29">
        <v>15</v>
      </c>
      <c r="I55" s="29">
        <v>417</v>
      </c>
      <c r="J55" t="s">
        <v>629</v>
      </c>
      <c r="K55" s="30">
        <v>0.39792388677597046</v>
      </c>
      <c r="L55" s="30">
        <v>-7.6742423698306084E-3</v>
      </c>
      <c r="M55" s="30" t="s">
        <v>567</v>
      </c>
      <c r="N55" s="30">
        <v>0.73489594459533691</v>
      </c>
      <c r="O55" s="30">
        <v>0.93333333730697632</v>
      </c>
      <c r="P55" s="30">
        <v>0.79343652725219727</v>
      </c>
      <c r="Q55" s="30">
        <v>1</v>
      </c>
      <c r="R55" s="30" t="s">
        <v>567</v>
      </c>
      <c r="S55" s="30">
        <v>1</v>
      </c>
      <c r="T55" s="30">
        <v>1</v>
      </c>
      <c r="U55" s="30">
        <v>1</v>
      </c>
      <c r="V55" s="30">
        <v>1</v>
      </c>
      <c r="W55" s="30">
        <v>0</v>
      </c>
      <c r="X55" s="30">
        <v>1</v>
      </c>
      <c r="Y55" s="30">
        <v>1</v>
      </c>
      <c r="Z55" s="30">
        <v>1</v>
      </c>
      <c r="AA55" s="30">
        <v>1</v>
      </c>
      <c r="AB55" s="30">
        <v>0.46808999999999995</v>
      </c>
      <c r="AC55" s="30">
        <v>0.16667000000000001</v>
      </c>
      <c r="AD55" s="30">
        <v>0.75861999999999996</v>
      </c>
      <c r="AE55" s="30">
        <v>1</v>
      </c>
      <c r="AF55" s="30">
        <v>0.97500002384185791</v>
      </c>
      <c r="AG55" s="30">
        <v>1</v>
      </c>
      <c r="AH55" s="30">
        <v>0.7</v>
      </c>
      <c r="AI55" s="30">
        <v>1</v>
      </c>
      <c r="AJ55" s="30">
        <v>1</v>
      </c>
      <c r="AK55" s="30">
        <v>1</v>
      </c>
      <c r="AL55" s="30">
        <v>1</v>
      </c>
      <c r="AM55" s="30">
        <v>1</v>
      </c>
      <c r="AN55" s="30">
        <v>1</v>
      </c>
      <c r="AO55" s="30">
        <v>0.75</v>
      </c>
      <c r="AP55" s="30">
        <v>0.94444441795349121</v>
      </c>
      <c r="AQ55" s="30">
        <v>1</v>
      </c>
      <c r="AR55" s="30" t="s">
        <v>567</v>
      </c>
      <c r="AS55" s="30">
        <v>1</v>
      </c>
      <c r="AT55" s="30">
        <v>0.83333333350000005</v>
      </c>
      <c r="AU55" s="30">
        <v>1</v>
      </c>
      <c r="AV55" s="30">
        <v>1</v>
      </c>
      <c r="AW55" s="30">
        <v>1</v>
      </c>
      <c r="AX55" s="30">
        <v>1</v>
      </c>
      <c r="AY55" s="30">
        <v>1</v>
      </c>
      <c r="AZ55" s="30">
        <v>1</v>
      </c>
      <c r="BA55" s="30">
        <v>1</v>
      </c>
      <c r="BB55" s="30">
        <v>1</v>
      </c>
      <c r="BC55" s="30">
        <v>1</v>
      </c>
      <c r="BD55" s="30">
        <v>0.66666668653488159</v>
      </c>
      <c r="BE55" s="30">
        <v>1</v>
      </c>
      <c r="BF55" s="30" t="s">
        <v>567</v>
      </c>
      <c r="BG55" s="30">
        <v>0.99999999740556245</v>
      </c>
      <c r="BH55" s="30">
        <v>1</v>
      </c>
      <c r="BI55" s="30">
        <v>1</v>
      </c>
      <c r="BJ55" s="30">
        <v>0.5</v>
      </c>
      <c r="BK55" s="30">
        <v>0</v>
      </c>
      <c r="BL55" s="30">
        <v>1</v>
      </c>
      <c r="BM55" s="30">
        <v>1</v>
      </c>
      <c r="BN55" s="30">
        <v>1</v>
      </c>
      <c r="BO55" s="30">
        <v>0.5</v>
      </c>
      <c r="BP55" s="30">
        <v>1</v>
      </c>
      <c r="BQ55" s="30">
        <v>1</v>
      </c>
      <c r="BR55" s="30">
        <v>1</v>
      </c>
      <c r="BS55" s="30">
        <v>0</v>
      </c>
      <c r="BT55" s="30">
        <v>1</v>
      </c>
      <c r="BU55" s="30">
        <v>8.3333335816860199E-2</v>
      </c>
      <c r="BV55" s="30">
        <v>0</v>
      </c>
      <c r="BW55" s="30">
        <v>0</v>
      </c>
      <c r="BX55" s="30">
        <v>0</v>
      </c>
      <c r="BY55" s="30">
        <v>0</v>
      </c>
      <c r="BZ55" s="30">
        <v>0</v>
      </c>
      <c r="CA55" s="30">
        <v>0</v>
      </c>
      <c r="CB55" s="30">
        <v>1</v>
      </c>
      <c r="CC55" s="30">
        <v>1</v>
      </c>
      <c r="CD55" s="30">
        <v>0</v>
      </c>
      <c r="CE55" s="30">
        <v>0</v>
      </c>
      <c r="CF55" s="30">
        <v>0</v>
      </c>
      <c r="CG55" s="30" t="s">
        <v>567</v>
      </c>
      <c r="CH55" s="30" t="s">
        <v>567</v>
      </c>
      <c r="CI55" s="30" t="s">
        <v>567</v>
      </c>
      <c r="CJ55" s="30" t="s">
        <v>567</v>
      </c>
      <c r="CK55" s="30" t="s">
        <v>567</v>
      </c>
    </row>
    <row r="56" spans="1:89">
      <c r="A56" s="29">
        <v>1812</v>
      </c>
      <c r="B56" t="s">
        <v>150</v>
      </c>
      <c r="C56" t="s">
        <v>146</v>
      </c>
      <c r="D56" t="s">
        <v>147</v>
      </c>
      <c r="E56" s="29">
        <v>0.17265822784810125</v>
      </c>
      <c r="F56" s="29">
        <v>1975</v>
      </c>
      <c r="G56" s="29">
        <v>1.0099999904632568</v>
      </c>
      <c r="H56" s="29">
        <v>15</v>
      </c>
      <c r="I56" s="29">
        <v>499</v>
      </c>
      <c r="J56" t="s">
        <v>629</v>
      </c>
      <c r="K56" s="30">
        <v>0.34948095679283142</v>
      </c>
      <c r="L56" s="30">
        <v>-8.6806705221533775E-3</v>
      </c>
      <c r="M56" s="30" t="s">
        <v>567</v>
      </c>
      <c r="N56" s="30">
        <v>0.74632048606872559</v>
      </c>
      <c r="O56" s="30">
        <v>0.80000001192092896</v>
      </c>
      <c r="P56" s="30">
        <v>0.73529434204101563</v>
      </c>
      <c r="Q56" s="30">
        <v>1</v>
      </c>
      <c r="R56" s="30" t="s">
        <v>567</v>
      </c>
      <c r="S56" s="30">
        <v>1</v>
      </c>
      <c r="T56" s="30">
        <v>1</v>
      </c>
      <c r="U56" s="30">
        <v>1</v>
      </c>
      <c r="V56" s="30" t="s">
        <v>567</v>
      </c>
      <c r="W56" s="30">
        <v>0</v>
      </c>
      <c r="X56" s="30">
        <v>0</v>
      </c>
      <c r="Y56" s="30">
        <v>1</v>
      </c>
      <c r="Z56" s="30" t="s">
        <v>567</v>
      </c>
      <c r="AA56" s="30">
        <v>1</v>
      </c>
      <c r="AB56" s="30">
        <v>0.7451000000000001</v>
      </c>
      <c r="AC56" s="30">
        <v>1</v>
      </c>
      <c r="AD56" s="30">
        <v>0.33332999999999996</v>
      </c>
      <c r="AE56" s="30">
        <v>1</v>
      </c>
      <c r="AF56" s="30">
        <v>0.92109185457229614</v>
      </c>
      <c r="AG56" s="30">
        <v>0.99595206391478031</v>
      </c>
      <c r="AH56" s="30">
        <v>0.78947368421052633</v>
      </c>
      <c r="AI56" s="30">
        <v>0.7222222222222221</v>
      </c>
      <c r="AJ56" s="30">
        <v>0.54545454545454541</v>
      </c>
      <c r="AK56" s="30">
        <v>1</v>
      </c>
      <c r="AL56" s="30">
        <v>1</v>
      </c>
      <c r="AM56" s="30">
        <v>1</v>
      </c>
      <c r="AN56" s="30">
        <v>1</v>
      </c>
      <c r="AO56" s="30">
        <v>1</v>
      </c>
      <c r="AP56" s="30">
        <v>0.92638885974884033</v>
      </c>
      <c r="AQ56" s="30">
        <v>0.9</v>
      </c>
      <c r="AR56" s="30">
        <v>1</v>
      </c>
      <c r="AS56" s="30">
        <v>1</v>
      </c>
      <c r="AT56" s="30">
        <v>0.80555555550000013</v>
      </c>
      <c r="AU56" s="30">
        <v>1</v>
      </c>
      <c r="AV56" s="30">
        <v>1</v>
      </c>
      <c r="AW56" s="30">
        <v>1</v>
      </c>
      <c r="AX56" s="30">
        <v>1</v>
      </c>
      <c r="AY56" s="30">
        <v>1</v>
      </c>
      <c r="AZ56" s="30">
        <v>1</v>
      </c>
      <c r="BA56" s="30">
        <v>1</v>
      </c>
      <c r="BB56" s="30">
        <v>1</v>
      </c>
      <c r="BC56" s="30">
        <v>1</v>
      </c>
      <c r="BD56" s="30">
        <v>0.66666668653488159</v>
      </c>
      <c r="BE56" s="30">
        <v>0.9999995231628418</v>
      </c>
      <c r="BF56" s="30" t="s">
        <v>567</v>
      </c>
      <c r="BG56" s="30">
        <v>0.99999907818294853</v>
      </c>
      <c r="BH56" s="30">
        <v>1</v>
      </c>
      <c r="BI56" s="30">
        <v>0.75</v>
      </c>
      <c r="BJ56" s="30">
        <v>0.5</v>
      </c>
      <c r="BK56" s="30">
        <v>0</v>
      </c>
      <c r="BL56" s="30" t="s">
        <v>567</v>
      </c>
      <c r="BM56" s="30">
        <v>1</v>
      </c>
      <c r="BN56" s="30">
        <v>1</v>
      </c>
      <c r="BO56" s="30">
        <v>0.5</v>
      </c>
      <c r="BP56" s="30">
        <v>1</v>
      </c>
      <c r="BQ56" s="30">
        <v>1</v>
      </c>
      <c r="BR56" s="30">
        <v>1</v>
      </c>
      <c r="BS56" s="30">
        <v>0</v>
      </c>
      <c r="BT56" s="30">
        <v>1</v>
      </c>
      <c r="BU56" s="30">
        <v>0.91666668653488159</v>
      </c>
      <c r="BV56" s="30">
        <v>1</v>
      </c>
      <c r="BW56" s="30">
        <v>1</v>
      </c>
      <c r="BX56" s="30">
        <v>1</v>
      </c>
      <c r="BY56" s="30">
        <v>1</v>
      </c>
      <c r="BZ56" s="30">
        <v>0</v>
      </c>
      <c r="CA56" s="30">
        <v>1</v>
      </c>
      <c r="CB56" s="30">
        <v>1</v>
      </c>
      <c r="CC56" s="30">
        <v>0</v>
      </c>
      <c r="CD56" s="30">
        <v>1</v>
      </c>
      <c r="CE56" s="30">
        <v>1</v>
      </c>
      <c r="CF56" s="30">
        <v>0</v>
      </c>
      <c r="CG56" s="30" t="s">
        <v>567</v>
      </c>
      <c r="CH56" s="30" t="s">
        <v>567</v>
      </c>
      <c r="CI56" s="30" t="s">
        <v>567</v>
      </c>
      <c r="CJ56" s="30" t="s">
        <v>567</v>
      </c>
      <c r="CK56" s="30" t="s">
        <v>567</v>
      </c>
    </row>
    <row r="57" spans="1:89">
      <c r="A57" s="29">
        <v>1813</v>
      </c>
      <c r="B57" t="s">
        <v>151</v>
      </c>
      <c r="C57" t="s">
        <v>146</v>
      </c>
      <c r="D57" t="s">
        <v>147</v>
      </c>
      <c r="E57" s="29">
        <v>0.19085512188960466</v>
      </c>
      <c r="F57" s="29">
        <v>7917</v>
      </c>
      <c r="G57" s="29">
        <v>0.99000000953674316</v>
      </c>
      <c r="H57" s="29">
        <v>2</v>
      </c>
      <c r="I57" s="29">
        <v>608</v>
      </c>
      <c r="J57" t="s">
        <v>628</v>
      </c>
      <c r="K57" s="30">
        <v>0.26474621891975403</v>
      </c>
      <c r="L57" s="30">
        <v>-4.2890317854471505E-4</v>
      </c>
      <c r="M57" s="30">
        <v>0.76341032981872559</v>
      </c>
      <c r="N57" s="30">
        <v>0.81733554601669312</v>
      </c>
      <c r="O57" s="30">
        <v>0.93333333730697632</v>
      </c>
      <c r="P57" s="30">
        <v>0.77950835227966309</v>
      </c>
      <c r="Q57" s="30">
        <v>1</v>
      </c>
      <c r="R57" s="30" t="s">
        <v>567</v>
      </c>
      <c r="S57" s="30">
        <v>1</v>
      </c>
      <c r="T57" s="30">
        <v>1</v>
      </c>
      <c r="U57" s="30">
        <v>1</v>
      </c>
      <c r="V57" s="30">
        <v>1</v>
      </c>
      <c r="W57" s="30">
        <v>1</v>
      </c>
      <c r="X57" s="30">
        <v>1</v>
      </c>
      <c r="Y57" s="30">
        <v>1</v>
      </c>
      <c r="Z57" s="30">
        <v>1</v>
      </c>
      <c r="AA57" s="30">
        <v>0.72499999999999998</v>
      </c>
      <c r="AB57" s="30">
        <v>0.28283000000000003</v>
      </c>
      <c r="AC57" s="30">
        <v>0.26667000000000002</v>
      </c>
      <c r="AD57" s="30">
        <v>0.42552999999999996</v>
      </c>
      <c r="AE57" s="30">
        <v>1</v>
      </c>
      <c r="AF57" s="30">
        <v>0.92955499887466431</v>
      </c>
      <c r="AG57" s="30">
        <v>0.95685796291063752</v>
      </c>
      <c r="AH57" s="30">
        <v>0.8</v>
      </c>
      <c r="AI57" s="30">
        <v>0.76923076923076916</v>
      </c>
      <c r="AJ57" s="30">
        <v>0.62857142857142856</v>
      </c>
      <c r="AK57" s="30">
        <v>1</v>
      </c>
      <c r="AL57" s="30">
        <v>1</v>
      </c>
      <c r="AM57" s="30">
        <v>1</v>
      </c>
      <c r="AN57" s="30">
        <v>1</v>
      </c>
      <c r="AO57" s="30">
        <v>1</v>
      </c>
      <c r="AP57" s="30">
        <v>0.92503982782363892</v>
      </c>
      <c r="AQ57" s="30">
        <v>0.91987179499999994</v>
      </c>
      <c r="AR57" s="30">
        <v>1</v>
      </c>
      <c r="AS57" s="30">
        <v>0.91944999999999988</v>
      </c>
      <c r="AT57" s="30">
        <v>0.86083743849999994</v>
      </c>
      <c r="AU57" s="30">
        <v>1</v>
      </c>
      <c r="AV57" s="30">
        <v>1</v>
      </c>
      <c r="AW57" s="30">
        <v>1</v>
      </c>
      <c r="AX57" s="30">
        <v>1</v>
      </c>
      <c r="AY57" s="30">
        <v>1</v>
      </c>
      <c r="AZ57" s="30">
        <v>1</v>
      </c>
      <c r="BA57" s="30">
        <v>1</v>
      </c>
      <c r="BB57" s="30">
        <v>1</v>
      </c>
      <c r="BC57" s="30">
        <v>1</v>
      </c>
      <c r="BD57" s="30">
        <v>1</v>
      </c>
      <c r="BE57" s="30">
        <v>1</v>
      </c>
      <c r="BF57" s="30">
        <v>1</v>
      </c>
      <c r="BG57" s="30">
        <v>0.99999999365216397</v>
      </c>
      <c r="BH57" s="30">
        <v>1</v>
      </c>
      <c r="BI57" s="30">
        <v>1</v>
      </c>
      <c r="BJ57" s="30">
        <v>0.5</v>
      </c>
      <c r="BK57" s="30">
        <v>0</v>
      </c>
      <c r="BL57" s="30">
        <v>1</v>
      </c>
      <c r="BM57" s="30">
        <v>1</v>
      </c>
      <c r="BN57" s="30">
        <v>1</v>
      </c>
      <c r="BO57" s="30">
        <v>0.5</v>
      </c>
      <c r="BP57" s="30">
        <v>1</v>
      </c>
      <c r="BQ57" s="30">
        <v>1</v>
      </c>
      <c r="BR57" s="30">
        <v>1</v>
      </c>
      <c r="BS57" s="30">
        <v>0</v>
      </c>
      <c r="BT57" s="30">
        <v>1</v>
      </c>
      <c r="BU57" s="30">
        <v>0.5</v>
      </c>
      <c r="BV57" s="30">
        <v>1</v>
      </c>
      <c r="BW57" s="30">
        <v>0</v>
      </c>
      <c r="BX57" s="30">
        <v>0</v>
      </c>
      <c r="BY57" s="30">
        <v>1</v>
      </c>
      <c r="BZ57" s="30">
        <v>0</v>
      </c>
      <c r="CA57" s="30">
        <v>1</v>
      </c>
      <c r="CB57" s="30">
        <v>1</v>
      </c>
      <c r="CC57" s="30">
        <v>0</v>
      </c>
      <c r="CD57" s="30">
        <v>1</v>
      </c>
      <c r="CE57" s="30">
        <v>0</v>
      </c>
      <c r="CF57" s="30">
        <v>1</v>
      </c>
      <c r="CG57" s="30">
        <v>0.5</v>
      </c>
      <c r="CH57" s="30">
        <v>0</v>
      </c>
      <c r="CI57" s="30">
        <v>0</v>
      </c>
      <c r="CJ57" s="30">
        <v>1</v>
      </c>
      <c r="CK57" s="30">
        <v>1</v>
      </c>
    </row>
    <row r="58" spans="1:89">
      <c r="A58" s="29">
        <v>1815</v>
      </c>
      <c r="B58" t="s">
        <v>152</v>
      </c>
      <c r="C58" t="s">
        <v>146</v>
      </c>
      <c r="D58" t="s">
        <v>147</v>
      </c>
      <c r="E58" s="29">
        <v>0.17083333333333334</v>
      </c>
      <c r="F58" s="29">
        <v>1200</v>
      </c>
      <c r="G58" s="29">
        <v>1.0399999618530273</v>
      </c>
      <c r="H58" s="29">
        <v>14</v>
      </c>
      <c r="I58" s="29">
        <v>383</v>
      </c>
      <c r="J58" t="s">
        <v>629</v>
      </c>
      <c r="K58" s="30">
        <v>0.47555556893348694</v>
      </c>
      <c r="L58" s="30">
        <v>-4.1153659112751484E-3</v>
      </c>
      <c r="M58" s="30">
        <v>0.68633085489273071</v>
      </c>
      <c r="N58" s="30">
        <v>0.708518385887146</v>
      </c>
      <c r="O58" s="30">
        <v>0.80000001192092896</v>
      </c>
      <c r="P58" s="30">
        <v>0.54437500238418579</v>
      </c>
      <c r="Q58" s="30">
        <v>1</v>
      </c>
      <c r="R58" s="30" t="s">
        <v>567</v>
      </c>
      <c r="S58" s="30">
        <v>1</v>
      </c>
      <c r="T58" s="30">
        <v>1</v>
      </c>
      <c r="U58" s="30">
        <v>1</v>
      </c>
      <c r="V58" s="30" t="s">
        <v>567</v>
      </c>
      <c r="W58" s="30">
        <v>1</v>
      </c>
      <c r="X58" s="30">
        <v>0</v>
      </c>
      <c r="Y58" s="30">
        <v>0</v>
      </c>
      <c r="Z58" s="30">
        <v>0</v>
      </c>
      <c r="AA58" s="30">
        <v>0.73683999999999994</v>
      </c>
      <c r="AB58" s="30">
        <v>2.9410000000000026E-2</v>
      </c>
      <c r="AC58" s="30" t="s">
        <v>567</v>
      </c>
      <c r="AD58" s="30" t="s">
        <v>567</v>
      </c>
      <c r="AE58" s="30">
        <v>1</v>
      </c>
      <c r="AF58" s="30">
        <v>0.90226715803146362</v>
      </c>
      <c r="AG58" s="30">
        <v>1</v>
      </c>
      <c r="AH58" s="30">
        <v>0.76470588235294112</v>
      </c>
      <c r="AI58" s="30">
        <v>0.5625</v>
      </c>
      <c r="AJ58" s="30">
        <v>0.5</v>
      </c>
      <c r="AK58" s="30">
        <v>1</v>
      </c>
      <c r="AL58" s="30">
        <v>1</v>
      </c>
      <c r="AM58" s="30">
        <v>1</v>
      </c>
      <c r="AN58" s="30">
        <v>1</v>
      </c>
      <c r="AO58" s="30">
        <v>1</v>
      </c>
      <c r="AP58" s="30">
        <v>0.95833331346511841</v>
      </c>
      <c r="AQ58" s="30">
        <v>1</v>
      </c>
      <c r="AR58" s="30">
        <v>1</v>
      </c>
      <c r="AS58" s="30">
        <v>1</v>
      </c>
      <c r="AT58" s="30">
        <v>0.83333333300000012</v>
      </c>
      <c r="AU58" s="30">
        <v>1</v>
      </c>
      <c r="AV58" s="30">
        <v>0.5</v>
      </c>
      <c r="AW58" s="30">
        <v>1</v>
      </c>
      <c r="AX58" s="30">
        <v>0</v>
      </c>
      <c r="AY58" s="30">
        <v>1</v>
      </c>
      <c r="AZ58" s="30">
        <v>1</v>
      </c>
      <c r="BA58" s="30">
        <v>1</v>
      </c>
      <c r="BB58" s="30">
        <v>1</v>
      </c>
      <c r="BC58" s="30">
        <v>1</v>
      </c>
      <c r="BD58" s="30">
        <v>1</v>
      </c>
      <c r="BE58" s="30">
        <v>1</v>
      </c>
      <c r="BF58" s="30">
        <v>1</v>
      </c>
      <c r="BG58" s="30">
        <v>1</v>
      </c>
      <c r="BH58" s="30">
        <v>1</v>
      </c>
      <c r="BI58" s="30">
        <v>0.75</v>
      </c>
      <c r="BJ58" s="30">
        <v>1</v>
      </c>
      <c r="BK58" s="30">
        <v>1</v>
      </c>
      <c r="BL58" s="30" t="s">
        <v>567</v>
      </c>
      <c r="BM58" s="30">
        <v>1</v>
      </c>
      <c r="BN58" s="30">
        <v>1</v>
      </c>
      <c r="BO58" s="30">
        <v>0.1666666716337204</v>
      </c>
      <c r="BP58" s="30">
        <v>0</v>
      </c>
      <c r="BQ58" s="30">
        <v>1</v>
      </c>
      <c r="BR58" s="30">
        <v>0</v>
      </c>
      <c r="BS58" s="30">
        <v>0</v>
      </c>
      <c r="BT58" s="30">
        <v>1</v>
      </c>
      <c r="BU58" s="30">
        <v>4.1666667908430099E-2</v>
      </c>
      <c r="BV58" s="30">
        <v>0</v>
      </c>
      <c r="BW58" s="30">
        <v>0</v>
      </c>
      <c r="BX58" s="30">
        <v>0</v>
      </c>
      <c r="BY58" s="30">
        <v>0</v>
      </c>
      <c r="BZ58" s="30">
        <v>0</v>
      </c>
      <c r="CA58" s="30">
        <v>0</v>
      </c>
      <c r="CB58" s="30">
        <v>1</v>
      </c>
      <c r="CC58" s="30">
        <v>0</v>
      </c>
      <c r="CD58" s="30">
        <v>0</v>
      </c>
      <c r="CE58" s="30">
        <v>0</v>
      </c>
      <c r="CF58" s="30">
        <v>1</v>
      </c>
      <c r="CG58" s="30">
        <v>0.75</v>
      </c>
      <c r="CH58" s="30">
        <v>1</v>
      </c>
      <c r="CI58" s="30">
        <v>1</v>
      </c>
      <c r="CJ58" s="30">
        <v>1</v>
      </c>
      <c r="CK58" s="30">
        <v>0</v>
      </c>
    </row>
    <row r="59" spans="1:89">
      <c r="A59" s="29">
        <v>1816</v>
      </c>
      <c r="B59" t="s">
        <v>153</v>
      </c>
      <c r="C59" t="s">
        <v>146</v>
      </c>
      <c r="D59" t="s">
        <v>147</v>
      </c>
      <c r="E59" s="29">
        <v>0.15151515151515152</v>
      </c>
      <c r="F59" s="29">
        <v>462</v>
      </c>
      <c r="G59" s="29">
        <v>1.1499999761581421</v>
      </c>
      <c r="H59" s="29">
        <v>16</v>
      </c>
      <c r="I59" s="29">
        <v>368</v>
      </c>
      <c r="J59" t="s">
        <v>629</v>
      </c>
      <c r="K59" s="30">
        <v>1</v>
      </c>
      <c r="L59" s="30">
        <v>-1.9575038924813271E-2</v>
      </c>
      <c r="M59" s="30" t="s">
        <v>567</v>
      </c>
      <c r="N59" s="30">
        <v>0.71488326787948608</v>
      </c>
      <c r="O59" s="30">
        <v>0.66666668653488159</v>
      </c>
      <c r="P59" s="30">
        <v>0.47222277522087097</v>
      </c>
      <c r="Q59" s="30" t="s">
        <v>567</v>
      </c>
      <c r="R59" s="30" t="s">
        <v>567</v>
      </c>
      <c r="S59" s="30">
        <v>1</v>
      </c>
      <c r="T59" s="30">
        <v>0</v>
      </c>
      <c r="U59" s="30">
        <v>1</v>
      </c>
      <c r="V59" s="30" t="s">
        <v>567</v>
      </c>
      <c r="W59" s="30">
        <v>1</v>
      </c>
      <c r="X59" s="30">
        <v>0</v>
      </c>
      <c r="Y59" s="30">
        <v>0</v>
      </c>
      <c r="Z59" s="30" t="s">
        <v>567</v>
      </c>
      <c r="AA59" s="30">
        <v>0</v>
      </c>
      <c r="AB59" s="30">
        <v>0.16667000000000001</v>
      </c>
      <c r="AC59" s="30" t="s">
        <v>567</v>
      </c>
      <c r="AD59" s="30" t="s">
        <v>567</v>
      </c>
      <c r="AE59" s="30">
        <v>1</v>
      </c>
      <c r="AF59" s="30">
        <v>0.97916668653488159</v>
      </c>
      <c r="AG59" s="30">
        <v>0.75</v>
      </c>
      <c r="AH59" s="30">
        <v>1</v>
      </c>
      <c r="AI59" s="30">
        <v>1</v>
      </c>
      <c r="AJ59" s="30">
        <v>1</v>
      </c>
      <c r="AK59" s="30">
        <v>1</v>
      </c>
      <c r="AL59" s="30">
        <v>1</v>
      </c>
      <c r="AM59" s="30">
        <v>1</v>
      </c>
      <c r="AN59" s="30">
        <v>1</v>
      </c>
      <c r="AO59" s="30">
        <v>0.5</v>
      </c>
      <c r="AP59" s="30">
        <v>0.83333331346511841</v>
      </c>
      <c r="AQ59" s="30" t="s">
        <v>567</v>
      </c>
      <c r="AR59" s="30" t="s">
        <v>567</v>
      </c>
      <c r="AS59" s="30">
        <v>0.75</v>
      </c>
      <c r="AT59" s="30">
        <v>0.91666666649999995</v>
      </c>
      <c r="AU59" s="30">
        <v>1</v>
      </c>
      <c r="AV59" s="30">
        <v>0.5</v>
      </c>
      <c r="AW59" s="30">
        <v>1</v>
      </c>
      <c r="AX59" s="30">
        <v>0</v>
      </c>
      <c r="AY59" s="30">
        <v>1</v>
      </c>
      <c r="AZ59" s="30">
        <v>1</v>
      </c>
      <c r="BA59" s="30">
        <v>1</v>
      </c>
      <c r="BB59" s="30">
        <v>1</v>
      </c>
      <c r="BC59" s="30">
        <v>1</v>
      </c>
      <c r="BD59" s="30">
        <v>0.66666668653488159</v>
      </c>
      <c r="BE59" s="30">
        <v>1</v>
      </c>
      <c r="BF59" s="30" t="s">
        <v>567</v>
      </c>
      <c r="BG59" s="30">
        <v>0.99999999623249991</v>
      </c>
      <c r="BH59" s="30">
        <v>1</v>
      </c>
      <c r="BI59" s="30">
        <v>1</v>
      </c>
      <c r="BJ59" s="30">
        <v>0.75</v>
      </c>
      <c r="BK59" s="30">
        <v>1</v>
      </c>
      <c r="BL59" s="30">
        <v>0</v>
      </c>
      <c r="BM59" s="30">
        <v>1</v>
      </c>
      <c r="BN59" s="30">
        <v>1</v>
      </c>
      <c r="BO59" s="30">
        <v>0.5</v>
      </c>
      <c r="BP59" s="30">
        <v>1</v>
      </c>
      <c r="BQ59" s="30">
        <v>1</v>
      </c>
      <c r="BR59" s="30">
        <v>1</v>
      </c>
      <c r="BS59" s="30">
        <v>0</v>
      </c>
      <c r="BT59" s="30">
        <v>1</v>
      </c>
      <c r="BU59" s="30">
        <v>0.54166668653488159</v>
      </c>
      <c r="BV59" s="30">
        <v>1</v>
      </c>
      <c r="BW59" s="30">
        <v>0</v>
      </c>
      <c r="BX59" s="30">
        <v>1</v>
      </c>
      <c r="BY59" s="30">
        <v>1</v>
      </c>
      <c r="BZ59" s="30">
        <v>0</v>
      </c>
      <c r="CA59" s="30">
        <v>0</v>
      </c>
      <c r="CB59" s="30">
        <v>1</v>
      </c>
      <c r="CC59" s="30">
        <v>1</v>
      </c>
      <c r="CD59" s="30">
        <v>1</v>
      </c>
      <c r="CE59" s="30">
        <v>0</v>
      </c>
      <c r="CF59" s="30">
        <v>0</v>
      </c>
      <c r="CG59" s="30" t="s">
        <v>567</v>
      </c>
      <c r="CH59" s="30" t="s">
        <v>567</v>
      </c>
      <c r="CI59" s="30" t="s">
        <v>567</v>
      </c>
      <c r="CJ59" s="30" t="s">
        <v>567</v>
      </c>
      <c r="CK59" s="30" t="s">
        <v>567</v>
      </c>
    </row>
    <row r="60" spans="1:89">
      <c r="A60" s="29">
        <v>1818</v>
      </c>
      <c r="B60" t="s">
        <v>154</v>
      </c>
      <c r="C60" t="s">
        <v>146</v>
      </c>
      <c r="D60" t="s">
        <v>147</v>
      </c>
      <c r="E60" s="29">
        <v>0.12324141812042769</v>
      </c>
      <c r="F60" s="29">
        <v>1777</v>
      </c>
      <c r="G60" s="29">
        <v>1.0299999713897705</v>
      </c>
      <c r="H60" s="29">
        <v>15</v>
      </c>
      <c r="I60" s="29">
        <v>464</v>
      </c>
      <c r="J60" t="s">
        <v>629</v>
      </c>
      <c r="K60" s="30">
        <v>0.29085871577262878</v>
      </c>
      <c r="L60" s="30">
        <v>4.5637949369847775E-3</v>
      </c>
      <c r="M60" s="30" t="s">
        <v>567</v>
      </c>
      <c r="N60" s="30">
        <v>0.73371928930282593</v>
      </c>
      <c r="O60" s="30">
        <v>0.80000001192092896</v>
      </c>
      <c r="P60" s="30">
        <v>0.73333334922790527</v>
      </c>
      <c r="Q60" s="30" t="s">
        <v>567</v>
      </c>
      <c r="R60" s="30" t="s">
        <v>567</v>
      </c>
      <c r="S60" s="30">
        <v>1</v>
      </c>
      <c r="T60" s="30">
        <v>1</v>
      </c>
      <c r="U60" s="30">
        <v>1</v>
      </c>
      <c r="V60" s="30" t="s">
        <v>567</v>
      </c>
      <c r="W60" s="30">
        <v>1</v>
      </c>
      <c r="X60" s="30">
        <v>1</v>
      </c>
      <c r="Y60" s="30">
        <v>1</v>
      </c>
      <c r="Z60" s="30">
        <v>0</v>
      </c>
      <c r="AA60" s="30">
        <v>0.46154000000000006</v>
      </c>
      <c r="AB60" s="30">
        <v>0.53845999999999994</v>
      </c>
      <c r="AC60" s="30">
        <v>1</v>
      </c>
      <c r="AD60" s="30">
        <v>1</v>
      </c>
      <c r="AE60" s="30">
        <v>0.66666668653488159</v>
      </c>
      <c r="AF60" s="30">
        <v>0.18705357611179352</v>
      </c>
      <c r="AG60" s="30">
        <v>1</v>
      </c>
      <c r="AH60" s="30">
        <v>0.6875</v>
      </c>
      <c r="AI60" s="30">
        <v>0.3571428571428571</v>
      </c>
      <c r="AJ60" s="30">
        <v>0.19999999999999996</v>
      </c>
      <c r="AK60" s="30">
        <v>0</v>
      </c>
      <c r="AL60" s="30" t="s">
        <v>567</v>
      </c>
      <c r="AM60" s="30" t="s">
        <v>567</v>
      </c>
      <c r="AN60" s="30" t="s">
        <v>567</v>
      </c>
      <c r="AO60" s="30">
        <v>0.75</v>
      </c>
      <c r="AP60" s="30">
        <v>0.97619044780731201</v>
      </c>
      <c r="AQ60" s="30">
        <v>1</v>
      </c>
      <c r="AR60" s="30" t="s">
        <v>567</v>
      </c>
      <c r="AS60" s="30">
        <v>1</v>
      </c>
      <c r="AT60" s="30">
        <v>0.92857142850000007</v>
      </c>
      <c r="AU60" s="30">
        <v>1</v>
      </c>
      <c r="AV60" s="30">
        <v>1</v>
      </c>
      <c r="AW60" s="30">
        <v>1</v>
      </c>
      <c r="AX60" s="30">
        <v>1</v>
      </c>
      <c r="AY60" s="30">
        <v>1</v>
      </c>
      <c r="AZ60" s="30">
        <v>1</v>
      </c>
      <c r="BA60" s="30">
        <v>1</v>
      </c>
      <c r="BB60" s="30">
        <v>1</v>
      </c>
      <c r="BC60" s="30">
        <v>1</v>
      </c>
      <c r="BD60" s="30">
        <v>0.66666668653488159</v>
      </c>
      <c r="BE60" s="30">
        <v>1</v>
      </c>
      <c r="BF60" s="30" t="s">
        <v>567</v>
      </c>
      <c r="BG60" s="30">
        <v>1</v>
      </c>
      <c r="BH60" s="30">
        <v>1</v>
      </c>
      <c r="BI60" s="30">
        <v>1</v>
      </c>
      <c r="BJ60" s="30">
        <v>0.5</v>
      </c>
      <c r="BK60" s="30">
        <v>0</v>
      </c>
      <c r="BL60" s="30">
        <v>1</v>
      </c>
      <c r="BM60" s="30">
        <v>1</v>
      </c>
      <c r="BN60" s="30">
        <v>1</v>
      </c>
      <c r="BO60" s="30">
        <v>0.5</v>
      </c>
      <c r="BP60" s="30">
        <v>1</v>
      </c>
      <c r="BQ60" s="30">
        <v>1</v>
      </c>
      <c r="BR60" s="30">
        <v>1</v>
      </c>
      <c r="BS60" s="30">
        <v>0</v>
      </c>
      <c r="BT60" s="30">
        <v>1</v>
      </c>
      <c r="BU60" s="30">
        <v>0.70833331346511841</v>
      </c>
      <c r="BV60" s="30">
        <v>1</v>
      </c>
      <c r="BW60" s="30">
        <v>0</v>
      </c>
      <c r="BX60" s="30">
        <v>0</v>
      </c>
      <c r="BY60" s="30">
        <v>0</v>
      </c>
      <c r="BZ60" s="30">
        <v>0</v>
      </c>
      <c r="CA60" s="30">
        <v>0</v>
      </c>
      <c r="CB60" s="30">
        <v>0</v>
      </c>
      <c r="CC60" s="30">
        <v>0</v>
      </c>
      <c r="CD60" s="30">
        <v>1</v>
      </c>
      <c r="CE60" s="30">
        <v>1</v>
      </c>
      <c r="CF60" s="30">
        <v>0</v>
      </c>
      <c r="CG60" s="30" t="s">
        <v>567</v>
      </c>
      <c r="CH60" s="30" t="s">
        <v>567</v>
      </c>
      <c r="CI60" s="30" t="s">
        <v>567</v>
      </c>
      <c r="CJ60" s="30" t="s">
        <v>567</v>
      </c>
      <c r="CK60" s="30" t="s">
        <v>567</v>
      </c>
    </row>
    <row r="61" spans="1:89">
      <c r="A61" s="29">
        <v>1820</v>
      </c>
      <c r="B61" t="s">
        <v>155</v>
      </c>
      <c r="C61" t="s">
        <v>146</v>
      </c>
      <c r="D61" t="s">
        <v>147</v>
      </c>
      <c r="E61" s="29">
        <v>0.22143144890559957</v>
      </c>
      <c r="F61" s="29">
        <v>7447</v>
      </c>
      <c r="G61" s="29">
        <v>0.99000000953674316</v>
      </c>
      <c r="H61" s="29">
        <v>2</v>
      </c>
      <c r="I61" s="29">
        <v>653</v>
      </c>
      <c r="J61" t="s">
        <v>628</v>
      </c>
      <c r="K61" s="30">
        <v>0.25925925374031067</v>
      </c>
      <c r="L61" s="30">
        <v>-1.8788920715451241E-4</v>
      </c>
      <c r="M61" s="30">
        <v>0.78851354122161865</v>
      </c>
      <c r="N61" s="30">
        <v>0.82240623235702515</v>
      </c>
      <c r="O61" s="30">
        <v>0.83333331346511841</v>
      </c>
      <c r="P61" s="30">
        <v>0.89903050661087036</v>
      </c>
      <c r="Q61" s="30">
        <v>1</v>
      </c>
      <c r="R61" s="30" t="s">
        <v>567</v>
      </c>
      <c r="S61" s="30">
        <v>1</v>
      </c>
      <c r="T61" s="30">
        <v>1</v>
      </c>
      <c r="U61" s="30">
        <v>1</v>
      </c>
      <c r="V61" s="30">
        <v>1</v>
      </c>
      <c r="W61" s="30">
        <v>1</v>
      </c>
      <c r="X61" s="30">
        <v>1</v>
      </c>
      <c r="Y61" s="30">
        <v>1</v>
      </c>
      <c r="Z61" s="30" t="s">
        <v>567</v>
      </c>
      <c r="AA61" s="30">
        <v>1</v>
      </c>
      <c r="AB61" s="30">
        <v>0.53703999999999996</v>
      </c>
      <c r="AC61" s="30" t="s">
        <v>567</v>
      </c>
      <c r="AD61" s="30">
        <v>1</v>
      </c>
      <c r="AE61" s="30">
        <v>1</v>
      </c>
      <c r="AF61" s="30">
        <v>0.86479896306991577</v>
      </c>
      <c r="AG61" s="30">
        <v>0.91236706279962532</v>
      </c>
      <c r="AH61" s="30">
        <v>0.73076923076923084</v>
      </c>
      <c r="AI61" s="30">
        <v>0.66037735849056611</v>
      </c>
      <c r="AJ61" s="30">
        <v>0.74074074074074081</v>
      </c>
      <c r="AK61" s="30">
        <v>1</v>
      </c>
      <c r="AL61" s="30">
        <v>0.5</v>
      </c>
      <c r="AM61" s="30">
        <v>1</v>
      </c>
      <c r="AN61" s="30">
        <v>1</v>
      </c>
      <c r="AO61" s="30">
        <v>1</v>
      </c>
      <c r="AP61" s="30">
        <v>0.91297340393066406</v>
      </c>
      <c r="AQ61" s="30">
        <v>0.91652173900000011</v>
      </c>
      <c r="AR61" s="30">
        <v>1</v>
      </c>
      <c r="AS61" s="30">
        <v>0.81418333349999994</v>
      </c>
      <c r="AT61" s="30">
        <v>0.92118863049999999</v>
      </c>
      <c r="AU61" s="30">
        <v>1</v>
      </c>
      <c r="AV61" s="30">
        <v>0.5</v>
      </c>
      <c r="AW61" s="30">
        <v>0</v>
      </c>
      <c r="AX61" s="30">
        <v>1</v>
      </c>
      <c r="AY61" s="30">
        <v>1</v>
      </c>
      <c r="AZ61" s="30">
        <v>1</v>
      </c>
      <c r="BA61" s="30">
        <v>1</v>
      </c>
      <c r="BB61" s="30">
        <v>1</v>
      </c>
      <c r="BC61" s="30">
        <v>1</v>
      </c>
      <c r="BD61" s="30">
        <v>1</v>
      </c>
      <c r="BE61" s="30">
        <v>0.99999934434890747</v>
      </c>
      <c r="BF61" s="30">
        <v>1</v>
      </c>
      <c r="BG61" s="30">
        <v>0.99999803520949626</v>
      </c>
      <c r="BH61" s="30">
        <v>1</v>
      </c>
      <c r="BI61" s="30">
        <v>1</v>
      </c>
      <c r="BJ61" s="30">
        <v>1</v>
      </c>
      <c r="BK61" s="30">
        <v>1</v>
      </c>
      <c r="BL61" s="30">
        <v>1</v>
      </c>
      <c r="BM61" s="30">
        <v>1</v>
      </c>
      <c r="BN61" s="30">
        <v>1</v>
      </c>
      <c r="BO61" s="30">
        <v>0.5</v>
      </c>
      <c r="BP61" s="30">
        <v>1</v>
      </c>
      <c r="BQ61" s="30">
        <v>1</v>
      </c>
      <c r="BR61" s="30">
        <v>1</v>
      </c>
      <c r="BS61" s="30">
        <v>0</v>
      </c>
      <c r="BT61" s="30">
        <v>1</v>
      </c>
      <c r="BU61" s="30">
        <v>0.95833331346511841</v>
      </c>
      <c r="BV61" s="30">
        <v>1</v>
      </c>
      <c r="BW61" s="30">
        <v>1</v>
      </c>
      <c r="BX61" s="30">
        <v>1</v>
      </c>
      <c r="BY61" s="30">
        <v>1</v>
      </c>
      <c r="BZ61" s="30">
        <v>1</v>
      </c>
      <c r="CA61" s="30">
        <v>1</v>
      </c>
      <c r="CB61" s="30">
        <v>1</v>
      </c>
      <c r="CC61" s="30">
        <v>0</v>
      </c>
      <c r="CD61" s="30">
        <v>1</v>
      </c>
      <c r="CE61" s="30">
        <v>1</v>
      </c>
      <c r="CF61" s="30">
        <v>1</v>
      </c>
      <c r="CG61" s="30">
        <v>0.25</v>
      </c>
      <c r="CH61" s="30">
        <v>1</v>
      </c>
      <c r="CI61" s="30">
        <v>0</v>
      </c>
      <c r="CJ61" s="30">
        <v>0</v>
      </c>
      <c r="CK61" s="30">
        <v>0</v>
      </c>
    </row>
    <row r="62" spans="1:89">
      <c r="A62" s="29">
        <v>1822</v>
      </c>
      <c r="B62" t="s">
        <v>156</v>
      </c>
      <c r="C62" t="s">
        <v>146</v>
      </c>
      <c r="D62" t="s">
        <v>147</v>
      </c>
      <c r="E62" s="29">
        <v>0.18003487358326067</v>
      </c>
      <c r="F62" s="29">
        <v>2294</v>
      </c>
      <c r="G62" s="29">
        <v>1.0299999713897705</v>
      </c>
      <c r="H62" s="29">
        <v>5</v>
      </c>
      <c r="I62" s="29">
        <v>557</v>
      </c>
      <c r="J62" t="s">
        <v>629</v>
      </c>
      <c r="K62" s="30">
        <v>0.32963991165161133</v>
      </c>
      <c r="L62" s="30">
        <v>9.5067312940955162E-3</v>
      </c>
      <c r="M62" s="30" t="s">
        <v>567</v>
      </c>
      <c r="N62" s="30">
        <v>0.77644741535186768</v>
      </c>
      <c r="O62" s="30">
        <v>0.83333331346511841</v>
      </c>
      <c r="P62" s="30">
        <v>0.61640262603759766</v>
      </c>
      <c r="Q62" s="30">
        <v>1</v>
      </c>
      <c r="R62" s="30" t="s">
        <v>567</v>
      </c>
      <c r="S62" s="30">
        <v>1</v>
      </c>
      <c r="T62" s="30">
        <v>1</v>
      </c>
      <c r="U62" s="30">
        <v>1</v>
      </c>
      <c r="V62" s="30">
        <v>1</v>
      </c>
      <c r="W62" s="30">
        <v>1</v>
      </c>
      <c r="X62" s="30">
        <v>0</v>
      </c>
      <c r="Y62" s="30">
        <v>0</v>
      </c>
      <c r="Z62" s="30" t="s">
        <v>567</v>
      </c>
      <c r="AA62" s="30">
        <v>0.55555999999999994</v>
      </c>
      <c r="AB62" s="30">
        <v>0.42857000000000001</v>
      </c>
      <c r="AC62" s="30" t="s">
        <v>567</v>
      </c>
      <c r="AD62" s="30">
        <v>1</v>
      </c>
      <c r="AE62" s="30">
        <v>1</v>
      </c>
      <c r="AF62" s="30">
        <v>0.84151256084442139</v>
      </c>
      <c r="AG62" s="30">
        <v>0.94751003484627949</v>
      </c>
      <c r="AH62" s="30">
        <v>0.95833333333333348</v>
      </c>
      <c r="AI62" s="30">
        <v>0.69230769230769229</v>
      </c>
      <c r="AJ62" s="30">
        <v>0.5</v>
      </c>
      <c r="AK62" s="30">
        <v>0.75</v>
      </c>
      <c r="AL62" s="30">
        <v>1</v>
      </c>
      <c r="AM62" s="30">
        <v>1</v>
      </c>
      <c r="AN62" s="30">
        <v>1</v>
      </c>
      <c r="AO62" s="30">
        <v>1</v>
      </c>
      <c r="AP62" s="30">
        <v>0.86780089139938354</v>
      </c>
      <c r="AQ62" s="30">
        <v>0.78888888899999998</v>
      </c>
      <c r="AR62" s="30">
        <v>1</v>
      </c>
      <c r="AS62" s="30">
        <v>0.87055000000000005</v>
      </c>
      <c r="AT62" s="30">
        <v>0.81176470600000006</v>
      </c>
      <c r="AU62" s="30">
        <v>1</v>
      </c>
      <c r="AV62" s="30">
        <v>0</v>
      </c>
      <c r="AW62" s="30">
        <v>0</v>
      </c>
      <c r="AX62" s="30">
        <v>0</v>
      </c>
      <c r="AY62" s="30">
        <v>1</v>
      </c>
      <c r="AZ62" s="30">
        <v>1</v>
      </c>
      <c r="BA62" s="30">
        <v>1</v>
      </c>
      <c r="BB62" s="30">
        <v>1</v>
      </c>
      <c r="BC62" s="30">
        <v>1</v>
      </c>
      <c r="BD62" s="30">
        <v>0.66666668653488159</v>
      </c>
      <c r="BE62" s="30">
        <v>0.99999785423278809</v>
      </c>
      <c r="BF62" s="30" t="s">
        <v>567</v>
      </c>
      <c r="BG62" s="30">
        <v>0.99999568067047861</v>
      </c>
      <c r="BH62" s="30">
        <v>1</v>
      </c>
      <c r="BI62" s="30">
        <v>1</v>
      </c>
      <c r="BJ62" s="30">
        <v>1</v>
      </c>
      <c r="BK62" s="30">
        <v>1</v>
      </c>
      <c r="BL62" s="30">
        <v>1</v>
      </c>
      <c r="BM62" s="30">
        <v>1</v>
      </c>
      <c r="BN62" s="30">
        <v>1</v>
      </c>
      <c r="BO62" s="30">
        <v>0.5</v>
      </c>
      <c r="BP62" s="30">
        <v>1</v>
      </c>
      <c r="BQ62" s="30">
        <v>1</v>
      </c>
      <c r="BR62" s="30">
        <v>1</v>
      </c>
      <c r="BS62" s="30">
        <v>0</v>
      </c>
      <c r="BT62" s="30">
        <v>1</v>
      </c>
      <c r="BU62" s="30">
        <v>0.3333333432674408</v>
      </c>
      <c r="BV62" s="30">
        <v>1</v>
      </c>
      <c r="BW62" s="30">
        <v>0</v>
      </c>
      <c r="BX62" s="30">
        <v>0</v>
      </c>
      <c r="BY62" s="30">
        <v>0</v>
      </c>
      <c r="BZ62" s="30">
        <v>0</v>
      </c>
      <c r="CA62" s="30">
        <v>0</v>
      </c>
      <c r="CB62" s="30">
        <v>0</v>
      </c>
      <c r="CC62" s="30">
        <v>0</v>
      </c>
      <c r="CD62" s="30">
        <v>0</v>
      </c>
      <c r="CE62" s="30">
        <v>0</v>
      </c>
      <c r="CF62" s="30">
        <v>0</v>
      </c>
      <c r="CG62" s="30" t="s">
        <v>567</v>
      </c>
      <c r="CH62" s="30" t="s">
        <v>567</v>
      </c>
      <c r="CI62" s="30" t="s">
        <v>567</v>
      </c>
      <c r="CJ62" s="30" t="s">
        <v>567</v>
      </c>
      <c r="CK62" s="30" t="s">
        <v>567</v>
      </c>
    </row>
    <row r="63" spans="1:89">
      <c r="A63" s="29">
        <v>1824</v>
      </c>
      <c r="B63" t="s">
        <v>157</v>
      </c>
      <c r="C63" t="s">
        <v>146</v>
      </c>
      <c r="D63" t="s">
        <v>147</v>
      </c>
      <c r="E63" s="29">
        <v>0.19490887181804489</v>
      </c>
      <c r="F63" s="29">
        <v>13278</v>
      </c>
      <c r="G63" s="29">
        <v>1.0099999904632568</v>
      </c>
      <c r="H63" s="29">
        <v>8</v>
      </c>
      <c r="I63" s="29">
        <v>688</v>
      </c>
      <c r="J63" t="s">
        <v>625</v>
      </c>
      <c r="K63" s="30">
        <v>0.2271105945110321</v>
      </c>
      <c r="L63" s="30">
        <v>-1.110913697630167E-3</v>
      </c>
      <c r="M63" s="30">
        <v>0.77414697408676147</v>
      </c>
      <c r="N63" s="30">
        <v>0.84280508756637573</v>
      </c>
      <c r="O63" s="30">
        <v>1</v>
      </c>
      <c r="P63" s="30">
        <v>0.83999902009963989</v>
      </c>
      <c r="Q63" s="30">
        <v>1</v>
      </c>
      <c r="R63" s="30">
        <v>1</v>
      </c>
      <c r="S63" s="30">
        <v>1</v>
      </c>
      <c r="T63" s="30">
        <v>1</v>
      </c>
      <c r="U63" s="30">
        <v>1</v>
      </c>
      <c r="V63" s="30">
        <v>1</v>
      </c>
      <c r="W63" s="30">
        <v>1</v>
      </c>
      <c r="X63" s="30">
        <v>1</v>
      </c>
      <c r="Y63" s="30">
        <v>1</v>
      </c>
      <c r="Z63" s="30">
        <v>0</v>
      </c>
      <c r="AA63" s="30">
        <v>0.85567000000000004</v>
      </c>
      <c r="AB63" s="30">
        <v>0.86111000000000004</v>
      </c>
      <c r="AC63" s="30">
        <v>0.85714000000000001</v>
      </c>
      <c r="AD63" s="30">
        <v>0.375</v>
      </c>
      <c r="AE63" s="30">
        <v>1</v>
      </c>
      <c r="AF63" s="30">
        <v>0.94264483451843262</v>
      </c>
      <c r="AG63" s="30">
        <v>0.96738558120696638</v>
      </c>
      <c r="AH63" s="30">
        <v>0.83720930232558133</v>
      </c>
      <c r="AI63" s="30">
        <v>0.77500000000000002</v>
      </c>
      <c r="AJ63" s="30">
        <v>0.73214285714285721</v>
      </c>
      <c r="AK63" s="30">
        <v>1</v>
      </c>
      <c r="AL63" s="30">
        <v>1</v>
      </c>
      <c r="AM63" s="30">
        <v>1</v>
      </c>
      <c r="AN63" s="30">
        <v>1</v>
      </c>
      <c r="AO63" s="30">
        <v>1</v>
      </c>
      <c r="AP63" s="30">
        <v>0.91715949773788452</v>
      </c>
      <c r="AQ63" s="30">
        <v>0.81818181800000001</v>
      </c>
      <c r="AR63" s="30">
        <v>1</v>
      </c>
      <c r="AS63" s="30">
        <v>0.93307727249999994</v>
      </c>
      <c r="AT63" s="30">
        <v>0.91737891749999989</v>
      </c>
      <c r="AU63" s="30">
        <v>1</v>
      </c>
      <c r="AV63" s="30">
        <v>1</v>
      </c>
      <c r="AW63" s="30">
        <v>1</v>
      </c>
      <c r="AX63" s="30">
        <v>1</v>
      </c>
      <c r="AY63" s="30">
        <v>1</v>
      </c>
      <c r="AZ63" s="30">
        <v>1</v>
      </c>
      <c r="BA63" s="30">
        <v>1</v>
      </c>
      <c r="BB63" s="30">
        <v>1</v>
      </c>
      <c r="BC63" s="30">
        <v>1</v>
      </c>
      <c r="BD63" s="30">
        <v>0.66666668653488159</v>
      </c>
      <c r="BE63" s="30">
        <v>1</v>
      </c>
      <c r="BF63" s="30" t="s">
        <v>567</v>
      </c>
      <c r="BG63" s="30">
        <v>0.99999999901666592</v>
      </c>
      <c r="BH63" s="30">
        <v>1</v>
      </c>
      <c r="BI63" s="30">
        <v>1</v>
      </c>
      <c r="BJ63" s="30">
        <v>0.5</v>
      </c>
      <c r="BK63" s="30">
        <v>0</v>
      </c>
      <c r="BL63" s="30">
        <v>1</v>
      </c>
      <c r="BM63" s="30">
        <v>1</v>
      </c>
      <c r="BN63" s="30">
        <v>1</v>
      </c>
      <c r="BO63" s="30">
        <v>0.5</v>
      </c>
      <c r="BP63" s="30">
        <v>1</v>
      </c>
      <c r="BQ63" s="30">
        <v>1</v>
      </c>
      <c r="BR63" s="30">
        <v>1</v>
      </c>
      <c r="BS63" s="30">
        <v>0</v>
      </c>
      <c r="BT63" s="30">
        <v>1</v>
      </c>
      <c r="BU63" s="30">
        <v>4.1666667908430099E-2</v>
      </c>
      <c r="BV63" s="30">
        <v>0</v>
      </c>
      <c r="BW63" s="30">
        <v>0</v>
      </c>
      <c r="BX63" s="30">
        <v>1</v>
      </c>
      <c r="BY63" s="30">
        <v>0</v>
      </c>
      <c r="BZ63" s="30">
        <v>0</v>
      </c>
      <c r="CA63" s="30">
        <v>0</v>
      </c>
      <c r="CB63" s="30">
        <v>0</v>
      </c>
      <c r="CC63" s="30">
        <v>0</v>
      </c>
      <c r="CD63" s="30">
        <v>0</v>
      </c>
      <c r="CE63" s="30">
        <v>0</v>
      </c>
      <c r="CF63" s="30">
        <v>1</v>
      </c>
      <c r="CG63" s="30">
        <v>1</v>
      </c>
      <c r="CH63" s="30">
        <v>1</v>
      </c>
      <c r="CI63" s="30">
        <v>1</v>
      </c>
      <c r="CJ63" s="30">
        <v>1</v>
      </c>
      <c r="CK63" s="30">
        <v>1</v>
      </c>
    </row>
    <row r="64" spans="1:89">
      <c r="A64" s="29">
        <v>1825</v>
      </c>
      <c r="B64" t="s">
        <v>158</v>
      </c>
      <c r="C64" t="s">
        <v>146</v>
      </c>
      <c r="D64" t="s">
        <v>147</v>
      </c>
      <c r="E64" s="29">
        <v>0.13090418353576247</v>
      </c>
      <c r="F64" s="29">
        <v>1482</v>
      </c>
      <c r="G64" s="29">
        <v>1.1499999761581421</v>
      </c>
      <c r="H64" s="29">
        <v>14</v>
      </c>
      <c r="I64" s="29">
        <v>478</v>
      </c>
      <c r="J64" t="s">
        <v>629</v>
      </c>
      <c r="K64" s="30">
        <v>0.51557093858718872</v>
      </c>
      <c r="L64" s="30">
        <v>3.2707157079130411E-3</v>
      </c>
      <c r="M64" s="30" t="s">
        <v>567</v>
      </c>
      <c r="N64" s="30">
        <v>0.76454728841781616</v>
      </c>
      <c r="O64" s="30">
        <v>0.80000001192092896</v>
      </c>
      <c r="P64" s="30">
        <v>0.49534833431243896</v>
      </c>
      <c r="Q64" s="30" t="s">
        <v>567</v>
      </c>
      <c r="R64" s="30" t="s">
        <v>567</v>
      </c>
      <c r="S64" s="30">
        <v>1</v>
      </c>
      <c r="T64" s="30">
        <v>1</v>
      </c>
      <c r="U64" s="30">
        <v>1</v>
      </c>
      <c r="V64" s="30" t="s">
        <v>567</v>
      </c>
      <c r="W64" s="30">
        <v>0</v>
      </c>
      <c r="X64" s="30">
        <v>1</v>
      </c>
      <c r="Y64" s="30">
        <v>0</v>
      </c>
      <c r="Z64" s="30">
        <v>0</v>
      </c>
      <c r="AA64" s="30">
        <v>0</v>
      </c>
      <c r="AB64" s="30">
        <v>0.37209000000000003</v>
      </c>
      <c r="AC64" s="30">
        <v>1</v>
      </c>
      <c r="AD64" s="30">
        <v>1</v>
      </c>
      <c r="AE64" s="30">
        <v>1</v>
      </c>
      <c r="AF64" s="30">
        <v>0.9618716835975647</v>
      </c>
      <c r="AG64" s="30">
        <v>0.95317435249526217</v>
      </c>
      <c r="AH64" s="30">
        <v>0.9375</v>
      </c>
      <c r="AI64" s="30">
        <v>0.9375</v>
      </c>
      <c r="AJ64" s="30">
        <v>0.7142857142857143</v>
      </c>
      <c r="AK64" s="30">
        <v>1</v>
      </c>
      <c r="AL64" s="30">
        <v>1</v>
      </c>
      <c r="AM64" s="30">
        <v>1</v>
      </c>
      <c r="AN64" s="30">
        <v>1</v>
      </c>
      <c r="AO64" s="30">
        <v>0.75</v>
      </c>
      <c r="AP64" s="30">
        <v>0.94126981496810913</v>
      </c>
      <c r="AQ64" s="30">
        <v>1</v>
      </c>
      <c r="AR64" s="30" t="s">
        <v>567</v>
      </c>
      <c r="AS64" s="30">
        <v>1</v>
      </c>
      <c r="AT64" s="30">
        <v>0.82380952350000003</v>
      </c>
      <c r="AU64" s="30">
        <v>1</v>
      </c>
      <c r="AV64" s="30">
        <v>0</v>
      </c>
      <c r="AW64" s="30">
        <v>0</v>
      </c>
      <c r="AX64" s="30">
        <v>0</v>
      </c>
      <c r="AY64" s="30">
        <v>1</v>
      </c>
      <c r="AZ64" s="30">
        <v>0.75</v>
      </c>
      <c r="BA64" s="30">
        <v>1</v>
      </c>
      <c r="BB64" s="30">
        <v>1</v>
      </c>
      <c r="BC64" s="30">
        <v>0</v>
      </c>
      <c r="BD64" s="30">
        <v>0.66666668653488159</v>
      </c>
      <c r="BE64" s="30">
        <v>1</v>
      </c>
      <c r="BF64" s="30" t="s">
        <v>567</v>
      </c>
      <c r="BG64" s="30">
        <v>1</v>
      </c>
      <c r="BH64" s="30">
        <v>1</v>
      </c>
      <c r="BI64" s="30">
        <v>0.5</v>
      </c>
      <c r="BJ64" s="30">
        <v>0.5</v>
      </c>
      <c r="BK64" s="30" t="s">
        <v>567</v>
      </c>
      <c r="BL64" s="30">
        <v>1</v>
      </c>
      <c r="BM64" s="30">
        <v>1</v>
      </c>
      <c r="BN64" s="30">
        <v>0.5</v>
      </c>
      <c r="BO64" s="30">
        <v>1</v>
      </c>
      <c r="BP64" s="30" t="s">
        <v>567</v>
      </c>
      <c r="BQ64" s="30" t="s">
        <v>567</v>
      </c>
      <c r="BR64" s="30" t="s">
        <v>567</v>
      </c>
      <c r="BS64" s="30">
        <v>1</v>
      </c>
      <c r="BT64" s="30">
        <v>1</v>
      </c>
      <c r="BU64" s="30">
        <v>0.3333333432674408</v>
      </c>
      <c r="BV64" s="30">
        <v>1</v>
      </c>
      <c r="BW64" s="30">
        <v>0</v>
      </c>
      <c r="BX64" s="30">
        <v>0</v>
      </c>
      <c r="BY64" s="30">
        <v>0</v>
      </c>
      <c r="BZ64" s="30">
        <v>0</v>
      </c>
      <c r="CA64" s="30">
        <v>0</v>
      </c>
      <c r="CB64" s="30">
        <v>0</v>
      </c>
      <c r="CC64" s="30">
        <v>0</v>
      </c>
      <c r="CD64" s="30">
        <v>0</v>
      </c>
      <c r="CE64" s="30">
        <v>0</v>
      </c>
      <c r="CF64" s="30">
        <v>0</v>
      </c>
      <c r="CG64" s="30" t="s">
        <v>567</v>
      </c>
      <c r="CH64" s="30" t="s">
        <v>567</v>
      </c>
      <c r="CI64" s="30" t="s">
        <v>567</v>
      </c>
      <c r="CJ64" s="30" t="s">
        <v>567</v>
      </c>
      <c r="CK64" s="30" t="s">
        <v>567</v>
      </c>
    </row>
    <row r="65" spans="1:89">
      <c r="A65" s="29">
        <v>1826</v>
      </c>
      <c r="B65" t="s">
        <v>159</v>
      </c>
      <c r="C65" t="s">
        <v>146</v>
      </c>
      <c r="D65" t="s">
        <v>147</v>
      </c>
      <c r="E65" s="29">
        <v>0.15420200462606015</v>
      </c>
      <c r="F65" s="29">
        <v>1297</v>
      </c>
      <c r="G65" s="29">
        <v>1.25</v>
      </c>
      <c r="H65" s="29">
        <v>15</v>
      </c>
      <c r="I65" s="29">
        <v>450</v>
      </c>
      <c r="J65" t="s">
        <v>629</v>
      </c>
      <c r="K65" s="30">
        <v>0.42148759961128235</v>
      </c>
      <c r="L65" s="30">
        <v>-3.2881781458854675E-2</v>
      </c>
      <c r="M65" s="30">
        <v>0.82693469524383545</v>
      </c>
      <c r="N65" s="30">
        <v>0.72917574644088745</v>
      </c>
      <c r="O65" s="30">
        <v>0.89999997615814209</v>
      </c>
      <c r="P65" s="30">
        <v>0.56239926815032959</v>
      </c>
      <c r="Q65" s="30">
        <v>1</v>
      </c>
      <c r="R65" s="30" t="s">
        <v>567</v>
      </c>
      <c r="S65" s="30">
        <v>1</v>
      </c>
      <c r="T65" s="30">
        <v>1</v>
      </c>
      <c r="U65" s="30">
        <v>1</v>
      </c>
      <c r="V65" s="30">
        <v>1</v>
      </c>
      <c r="W65" s="30">
        <v>0</v>
      </c>
      <c r="X65" s="30">
        <v>0</v>
      </c>
      <c r="Y65" s="30">
        <v>1</v>
      </c>
      <c r="Z65" s="30">
        <v>0</v>
      </c>
      <c r="AA65" s="30">
        <v>0.16667000000000001</v>
      </c>
      <c r="AB65" s="30">
        <v>0.65217000000000003</v>
      </c>
      <c r="AC65" s="30" t="s">
        <v>567</v>
      </c>
      <c r="AD65" s="30">
        <v>1</v>
      </c>
      <c r="AE65" s="30">
        <v>1</v>
      </c>
      <c r="AF65" s="30">
        <v>0.94684648513793945</v>
      </c>
      <c r="AG65" s="30">
        <v>0.93246596066565812</v>
      </c>
      <c r="AH65" s="30">
        <v>0.8666666666666667</v>
      </c>
      <c r="AI65" s="30">
        <v>0.70588235294117641</v>
      </c>
      <c r="AJ65" s="30">
        <v>0.85714285714285721</v>
      </c>
      <c r="AK65" s="30">
        <v>1</v>
      </c>
      <c r="AL65" s="30">
        <v>1</v>
      </c>
      <c r="AM65" s="30">
        <v>1</v>
      </c>
      <c r="AN65" s="30">
        <v>1</v>
      </c>
      <c r="AO65" s="30">
        <v>0.5</v>
      </c>
      <c r="AP65" s="30">
        <v>0.92676764726638794</v>
      </c>
      <c r="AQ65" s="30" t="s">
        <v>567</v>
      </c>
      <c r="AR65" s="30" t="s">
        <v>567</v>
      </c>
      <c r="AS65" s="30">
        <v>1</v>
      </c>
      <c r="AT65" s="30">
        <v>0.85353535349999998</v>
      </c>
      <c r="AU65" s="30">
        <v>1</v>
      </c>
      <c r="AV65" s="30">
        <v>1</v>
      </c>
      <c r="AW65" s="30">
        <v>1</v>
      </c>
      <c r="AX65" s="30">
        <v>1</v>
      </c>
      <c r="AY65" s="30">
        <v>1</v>
      </c>
      <c r="AZ65" s="30">
        <v>1</v>
      </c>
      <c r="BA65" s="30">
        <v>1</v>
      </c>
      <c r="BB65" s="30">
        <v>1</v>
      </c>
      <c r="BC65" s="30">
        <v>1</v>
      </c>
      <c r="BD65" s="30">
        <v>1</v>
      </c>
      <c r="BE65" s="30">
        <v>1</v>
      </c>
      <c r="BF65" s="30">
        <v>1</v>
      </c>
      <c r="BG65" s="30">
        <v>1</v>
      </c>
      <c r="BH65" s="30">
        <v>1</v>
      </c>
      <c r="BI65" s="30">
        <v>0.75</v>
      </c>
      <c r="BJ65" s="30">
        <v>0.5</v>
      </c>
      <c r="BK65" s="30">
        <v>0</v>
      </c>
      <c r="BL65" s="30" t="s">
        <v>567</v>
      </c>
      <c r="BM65" s="30">
        <v>1</v>
      </c>
      <c r="BN65" s="30">
        <v>1</v>
      </c>
      <c r="BO65" s="30">
        <v>1</v>
      </c>
      <c r="BP65" s="30">
        <v>1</v>
      </c>
      <c r="BQ65" s="30">
        <v>1</v>
      </c>
      <c r="BR65" s="30">
        <v>1</v>
      </c>
      <c r="BS65" s="30">
        <v>1</v>
      </c>
      <c r="BT65" s="30">
        <v>1</v>
      </c>
      <c r="BU65" s="30">
        <v>0.58333331346511841</v>
      </c>
      <c r="BV65" s="30">
        <v>0</v>
      </c>
      <c r="BW65" s="30">
        <v>0</v>
      </c>
      <c r="BX65" s="30">
        <v>1</v>
      </c>
      <c r="BY65" s="30">
        <v>1</v>
      </c>
      <c r="BZ65" s="30">
        <v>1</v>
      </c>
      <c r="CA65" s="30">
        <v>0</v>
      </c>
      <c r="CB65" s="30">
        <v>1</v>
      </c>
      <c r="CC65" s="30">
        <v>1</v>
      </c>
      <c r="CD65" s="30">
        <v>1</v>
      </c>
      <c r="CE65" s="30">
        <v>1</v>
      </c>
      <c r="CF65" s="30">
        <v>1</v>
      </c>
      <c r="CG65" s="30">
        <v>0.75</v>
      </c>
      <c r="CH65" s="30">
        <v>1</v>
      </c>
      <c r="CI65" s="30">
        <v>0</v>
      </c>
      <c r="CJ65" s="30">
        <v>1</v>
      </c>
      <c r="CK65" s="30">
        <v>1</v>
      </c>
    </row>
    <row r="66" spans="1:89">
      <c r="A66" s="29">
        <v>1827</v>
      </c>
      <c r="B66" t="s">
        <v>160</v>
      </c>
      <c r="C66" t="s">
        <v>146</v>
      </c>
      <c r="D66" t="s">
        <v>147</v>
      </c>
      <c r="E66" s="29">
        <v>0.18307804522246535</v>
      </c>
      <c r="F66" s="29">
        <v>1371</v>
      </c>
      <c r="G66" s="29">
        <v>1.059999942779541</v>
      </c>
      <c r="H66" s="29">
        <v>15</v>
      </c>
      <c r="I66" s="29">
        <v>420</v>
      </c>
      <c r="J66" t="s">
        <v>629</v>
      </c>
      <c r="K66" s="30">
        <v>0.21799306571483612</v>
      </c>
      <c r="L66" s="30">
        <v>-5.1704621873795986E-3</v>
      </c>
      <c r="M66" s="30" t="s">
        <v>567</v>
      </c>
      <c r="N66" s="30">
        <v>0.6979338526725769</v>
      </c>
      <c r="O66" s="30">
        <v>0.86666667461395264</v>
      </c>
      <c r="P66" s="30">
        <v>0.81666666269302368</v>
      </c>
      <c r="Q66" s="30" t="s">
        <v>567</v>
      </c>
      <c r="R66" s="30" t="s">
        <v>567</v>
      </c>
      <c r="S66" s="30">
        <v>1</v>
      </c>
      <c r="T66" s="30">
        <v>1</v>
      </c>
      <c r="U66" s="30">
        <v>1</v>
      </c>
      <c r="V66" s="30">
        <v>1</v>
      </c>
      <c r="W66" s="30">
        <v>1</v>
      </c>
      <c r="X66" s="30">
        <v>1</v>
      </c>
      <c r="Y66" s="30">
        <v>1</v>
      </c>
      <c r="Z66" s="30">
        <v>0</v>
      </c>
      <c r="AA66" s="30">
        <v>1</v>
      </c>
      <c r="AB66" s="30">
        <v>0.5</v>
      </c>
      <c r="AC66" s="30">
        <v>1</v>
      </c>
      <c r="AD66" s="30">
        <v>1</v>
      </c>
      <c r="AE66" s="30">
        <v>1</v>
      </c>
      <c r="AF66" s="30">
        <v>0.9527510404586792</v>
      </c>
      <c r="AG66" s="30">
        <v>0.99253633625769278</v>
      </c>
      <c r="AH66" s="30">
        <v>0.85714285714285721</v>
      </c>
      <c r="AI66" s="30">
        <v>0.83333333333333348</v>
      </c>
      <c r="AJ66" s="30">
        <v>0.75</v>
      </c>
      <c r="AK66" s="30">
        <v>1</v>
      </c>
      <c r="AL66" s="30">
        <v>1</v>
      </c>
      <c r="AM66" s="30">
        <v>1</v>
      </c>
      <c r="AN66" s="30">
        <v>1</v>
      </c>
      <c r="AO66" s="30">
        <v>0.75</v>
      </c>
      <c r="AP66" s="30">
        <v>0.77777779102325439</v>
      </c>
      <c r="AQ66" s="30">
        <v>1</v>
      </c>
      <c r="AR66" s="30" t="s">
        <v>567</v>
      </c>
      <c r="AS66" s="30">
        <v>1</v>
      </c>
      <c r="AT66" s="30">
        <v>0.33333333349999994</v>
      </c>
      <c r="AU66" s="30">
        <v>1</v>
      </c>
      <c r="AV66" s="30">
        <v>0.5</v>
      </c>
      <c r="AW66" s="30">
        <v>0</v>
      </c>
      <c r="AX66" s="30">
        <v>1</v>
      </c>
      <c r="AY66" s="30">
        <v>1</v>
      </c>
      <c r="AZ66" s="30">
        <v>1</v>
      </c>
      <c r="BA66" s="30">
        <v>1</v>
      </c>
      <c r="BB66" s="30">
        <v>1</v>
      </c>
      <c r="BC66" s="30">
        <v>1</v>
      </c>
      <c r="BD66" s="30">
        <v>0.66666668653488159</v>
      </c>
      <c r="BE66" s="30">
        <v>0.98214238882064819</v>
      </c>
      <c r="BF66" s="30" t="s">
        <v>567</v>
      </c>
      <c r="BG66" s="30">
        <v>0.99999912188268347</v>
      </c>
      <c r="BH66" s="30">
        <v>0.9642857142857143</v>
      </c>
      <c r="BI66" s="30">
        <v>1</v>
      </c>
      <c r="BJ66" s="30">
        <v>0.5</v>
      </c>
      <c r="BK66" s="30">
        <v>0</v>
      </c>
      <c r="BL66" s="30">
        <v>1</v>
      </c>
      <c r="BM66" s="30">
        <v>1</v>
      </c>
      <c r="BN66" s="30">
        <v>1</v>
      </c>
      <c r="BO66" s="30">
        <v>0.5</v>
      </c>
      <c r="BP66" s="30">
        <v>1</v>
      </c>
      <c r="BQ66" s="30">
        <v>1</v>
      </c>
      <c r="BR66" s="30">
        <v>1</v>
      </c>
      <c r="BS66" s="30">
        <v>0</v>
      </c>
      <c r="BT66" s="30">
        <v>1</v>
      </c>
      <c r="BU66" s="30">
        <v>0.5</v>
      </c>
      <c r="BV66" s="30">
        <v>0</v>
      </c>
      <c r="BW66" s="30">
        <v>0</v>
      </c>
      <c r="BX66" s="30">
        <v>1</v>
      </c>
      <c r="BY66" s="30">
        <v>1</v>
      </c>
      <c r="BZ66" s="30">
        <v>0</v>
      </c>
      <c r="CA66" s="30">
        <v>0</v>
      </c>
      <c r="CB66" s="30">
        <v>1</v>
      </c>
      <c r="CC66" s="30">
        <v>0</v>
      </c>
      <c r="CD66" s="30">
        <v>1</v>
      </c>
      <c r="CE66" s="30">
        <v>1</v>
      </c>
      <c r="CF66" s="30">
        <v>0</v>
      </c>
      <c r="CG66" s="30" t="s">
        <v>567</v>
      </c>
      <c r="CH66" s="30" t="s">
        <v>567</v>
      </c>
      <c r="CI66" s="30" t="s">
        <v>567</v>
      </c>
      <c r="CJ66" s="30" t="s">
        <v>567</v>
      </c>
      <c r="CK66" s="30" t="s">
        <v>567</v>
      </c>
    </row>
    <row r="67" spans="1:89">
      <c r="A67" s="29">
        <v>1828</v>
      </c>
      <c r="B67" t="s">
        <v>161</v>
      </c>
      <c r="C67" t="s">
        <v>146</v>
      </c>
      <c r="D67" t="s">
        <v>147</v>
      </c>
      <c r="E67" s="29">
        <v>0.23679727427597955</v>
      </c>
      <c r="F67" s="29">
        <v>1761</v>
      </c>
      <c r="G67" s="29">
        <v>1.0499999523162842</v>
      </c>
      <c r="H67" s="29">
        <v>15</v>
      </c>
      <c r="I67" s="29">
        <v>492</v>
      </c>
      <c r="J67" t="s">
        <v>629</v>
      </c>
      <c r="K67" s="30">
        <v>0.27335640788078308</v>
      </c>
      <c r="L67" s="30">
        <v>-1.2045113369822502E-2</v>
      </c>
      <c r="M67" s="30" t="s">
        <v>567</v>
      </c>
      <c r="N67" s="30">
        <v>0.73226785659790039</v>
      </c>
      <c r="O67" s="30">
        <v>0.80000001192092896</v>
      </c>
      <c r="P67" s="30">
        <v>0.83153831958770752</v>
      </c>
      <c r="Q67" s="30" t="s">
        <v>567</v>
      </c>
      <c r="R67" s="30" t="s">
        <v>567</v>
      </c>
      <c r="S67" s="30">
        <v>1</v>
      </c>
      <c r="T67" s="30">
        <v>1</v>
      </c>
      <c r="U67" s="30">
        <v>1</v>
      </c>
      <c r="V67" s="30">
        <v>1</v>
      </c>
      <c r="W67" s="30">
        <v>1</v>
      </c>
      <c r="X67" s="30">
        <v>1</v>
      </c>
      <c r="Y67" s="30">
        <v>1</v>
      </c>
      <c r="Z67" s="30" t="s">
        <v>567</v>
      </c>
      <c r="AA67" s="30">
        <v>0.42104999999999998</v>
      </c>
      <c r="AB67" s="30">
        <v>0.81818000000000002</v>
      </c>
      <c r="AC67" s="30">
        <v>1</v>
      </c>
      <c r="AD67" s="30">
        <v>1</v>
      </c>
      <c r="AE67" s="30">
        <v>1</v>
      </c>
      <c r="AF67" s="30">
        <v>0.82103174924850464</v>
      </c>
      <c r="AG67" s="30">
        <v>1</v>
      </c>
      <c r="AH67" s="30">
        <v>0.90476190476190477</v>
      </c>
      <c r="AI67" s="30">
        <v>0.9</v>
      </c>
      <c r="AJ67" s="30">
        <v>0.38095238095238093</v>
      </c>
      <c r="AK67" s="30">
        <v>1</v>
      </c>
      <c r="AL67" s="30">
        <v>1</v>
      </c>
      <c r="AM67" s="30">
        <v>0</v>
      </c>
      <c r="AN67" s="30">
        <v>1</v>
      </c>
      <c r="AO67" s="30">
        <v>0.75</v>
      </c>
      <c r="AP67" s="30">
        <v>0.96666663885116577</v>
      </c>
      <c r="AQ67" s="30">
        <v>1</v>
      </c>
      <c r="AR67" s="30" t="s">
        <v>567</v>
      </c>
      <c r="AS67" s="30">
        <v>1</v>
      </c>
      <c r="AT67" s="30">
        <v>0.9</v>
      </c>
      <c r="AU67" s="30">
        <v>1</v>
      </c>
      <c r="AV67" s="30">
        <v>0.5</v>
      </c>
      <c r="AW67" s="30">
        <v>0</v>
      </c>
      <c r="AX67" s="30">
        <v>1</v>
      </c>
      <c r="AY67" s="30">
        <v>1</v>
      </c>
      <c r="AZ67" s="30">
        <v>0.75</v>
      </c>
      <c r="BA67" s="30">
        <v>1</v>
      </c>
      <c r="BB67" s="30">
        <v>1</v>
      </c>
      <c r="BC67" s="30">
        <v>0</v>
      </c>
      <c r="BD67" s="30">
        <v>0.66666668653488159</v>
      </c>
      <c r="BE67" s="30">
        <v>0.95989304780960083</v>
      </c>
      <c r="BF67" s="30" t="s">
        <v>567</v>
      </c>
      <c r="BG67" s="30">
        <v>0.9999999959230268</v>
      </c>
      <c r="BH67" s="30">
        <v>0.9197860962566845</v>
      </c>
      <c r="BI67" s="30">
        <v>0</v>
      </c>
      <c r="BJ67" s="30" t="s">
        <v>567</v>
      </c>
      <c r="BK67" s="30" t="s">
        <v>567</v>
      </c>
      <c r="BL67" s="30" t="s">
        <v>567</v>
      </c>
      <c r="BM67" s="30" t="s">
        <v>567</v>
      </c>
      <c r="BN67" s="30">
        <v>1</v>
      </c>
      <c r="BO67" s="30">
        <v>0.83333331346511841</v>
      </c>
      <c r="BP67" s="30">
        <v>1</v>
      </c>
      <c r="BQ67" s="30">
        <v>0</v>
      </c>
      <c r="BR67" s="30">
        <v>1</v>
      </c>
      <c r="BS67" s="30">
        <v>1</v>
      </c>
      <c r="BT67" s="30">
        <v>1</v>
      </c>
      <c r="BU67" s="30">
        <v>0.4583333432674408</v>
      </c>
      <c r="BV67" s="30">
        <v>1</v>
      </c>
      <c r="BW67" s="30">
        <v>0</v>
      </c>
      <c r="BX67" s="30">
        <v>0</v>
      </c>
      <c r="BY67" s="30">
        <v>1</v>
      </c>
      <c r="BZ67" s="30">
        <v>0</v>
      </c>
      <c r="CA67" s="30">
        <v>1</v>
      </c>
      <c r="CB67" s="30">
        <v>0</v>
      </c>
      <c r="CC67" s="30">
        <v>0</v>
      </c>
      <c r="CD67" s="30">
        <v>1</v>
      </c>
      <c r="CE67" s="30">
        <v>0</v>
      </c>
      <c r="CF67" s="30">
        <v>1</v>
      </c>
      <c r="CG67" s="30">
        <v>0.75</v>
      </c>
      <c r="CH67" s="30">
        <v>0</v>
      </c>
      <c r="CI67" s="30">
        <v>1</v>
      </c>
      <c r="CJ67" s="30">
        <v>1</v>
      </c>
      <c r="CK67" s="30">
        <v>1</v>
      </c>
    </row>
    <row r="68" spans="1:89">
      <c r="A68" s="29">
        <v>1832</v>
      </c>
      <c r="B68" t="s">
        <v>162</v>
      </c>
      <c r="C68" t="s">
        <v>146</v>
      </c>
      <c r="D68" t="s">
        <v>147</v>
      </c>
      <c r="E68" s="29">
        <v>0.16187696452626851</v>
      </c>
      <c r="F68" s="29">
        <v>4454</v>
      </c>
      <c r="G68" s="29">
        <v>1.25</v>
      </c>
      <c r="H68" s="29">
        <v>6</v>
      </c>
      <c r="I68" s="29">
        <v>561</v>
      </c>
      <c r="J68" t="s">
        <v>629</v>
      </c>
      <c r="K68" s="30">
        <v>0.19470700621604919</v>
      </c>
      <c r="L68" s="30">
        <v>-3.2901300583034754E-3</v>
      </c>
      <c r="M68" s="30">
        <v>0.63627922534942627</v>
      </c>
      <c r="N68" s="30">
        <v>0.7992587685585022</v>
      </c>
      <c r="O68" s="30">
        <v>0.89999997615814209</v>
      </c>
      <c r="P68" s="30">
        <v>0.73229759931564331</v>
      </c>
      <c r="Q68" s="30">
        <v>1</v>
      </c>
      <c r="R68" s="30">
        <v>1</v>
      </c>
      <c r="S68" s="30">
        <v>1</v>
      </c>
      <c r="T68" s="30">
        <v>1</v>
      </c>
      <c r="U68" s="30">
        <v>1</v>
      </c>
      <c r="V68" s="30">
        <v>1</v>
      </c>
      <c r="W68" s="30">
        <v>0</v>
      </c>
      <c r="X68" s="30">
        <v>1</v>
      </c>
      <c r="Y68" s="30">
        <v>0</v>
      </c>
      <c r="Z68" s="30" t="s">
        <v>567</v>
      </c>
      <c r="AA68" s="30">
        <v>0.84616000000000002</v>
      </c>
      <c r="AB68" s="30">
        <v>0.83334000000000008</v>
      </c>
      <c r="AC68" s="30">
        <v>1</v>
      </c>
      <c r="AD68" s="30" t="s">
        <v>567</v>
      </c>
      <c r="AE68" s="30">
        <v>1</v>
      </c>
      <c r="AF68" s="30">
        <v>0.89069515466690063</v>
      </c>
      <c r="AG68" s="30">
        <v>0.99120645233561111</v>
      </c>
      <c r="AH68" s="30">
        <v>0.82978723404255317</v>
      </c>
      <c r="AI68" s="30">
        <v>0.77272727272727271</v>
      </c>
      <c r="AJ68" s="30">
        <v>0.75862068965517238</v>
      </c>
      <c r="AK68" s="30">
        <v>0.83400000000000007</v>
      </c>
      <c r="AL68" s="30">
        <v>1</v>
      </c>
      <c r="AM68" s="30">
        <v>1</v>
      </c>
      <c r="AN68" s="30">
        <v>1</v>
      </c>
      <c r="AO68" s="30">
        <v>0.75</v>
      </c>
      <c r="AP68" s="30">
        <v>0.98979997634887695</v>
      </c>
      <c r="AQ68" s="30">
        <v>1</v>
      </c>
      <c r="AR68" s="30" t="s">
        <v>567</v>
      </c>
      <c r="AS68" s="30">
        <v>0.96939999999999993</v>
      </c>
      <c r="AT68" s="30">
        <v>1</v>
      </c>
      <c r="AU68" s="30">
        <v>1</v>
      </c>
      <c r="AV68" s="30">
        <v>0.5</v>
      </c>
      <c r="AW68" s="30">
        <v>1</v>
      </c>
      <c r="AX68" s="30">
        <v>0</v>
      </c>
      <c r="AY68" s="30">
        <v>1</v>
      </c>
      <c r="AZ68" s="30">
        <v>1</v>
      </c>
      <c r="BA68" s="30">
        <v>1</v>
      </c>
      <c r="BB68" s="30">
        <v>1</v>
      </c>
      <c r="BC68" s="30">
        <v>1</v>
      </c>
      <c r="BD68" s="30">
        <v>0.66666668653488159</v>
      </c>
      <c r="BE68" s="30">
        <v>0.99999970197677612</v>
      </c>
      <c r="BF68" s="30" t="s">
        <v>567</v>
      </c>
      <c r="BG68" s="30">
        <v>0.99999942556100896</v>
      </c>
      <c r="BH68" s="30">
        <v>1</v>
      </c>
      <c r="BI68" s="30">
        <v>1</v>
      </c>
      <c r="BJ68" s="30">
        <v>0.5</v>
      </c>
      <c r="BK68" s="30">
        <v>0</v>
      </c>
      <c r="BL68" s="30">
        <v>1</v>
      </c>
      <c r="BM68" s="30">
        <v>1</v>
      </c>
      <c r="BN68" s="30">
        <v>1</v>
      </c>
      <c r="BO68" s="30">
        <v>0.5</v>
      </c>
      <c r="BP68" s="30">
        <v>1</v>
      </c>
      <c r="BQ68" s="30">
        <v>1</v>
      </c>
      <c r="BR68" s="30">
        <v>1</v>
      </c>
      <c r="BS68" s="30">
        <v>0</v>
      </c>
      <c r="BT68" s="30">
        <v>1</v>
      </c>
      <c r="BU68" s="30">
        <v>0.25</v>
      </c>
      <c r="BV68" s="30">
        <v>0</v>
      </c>
      <c r="BW68" s="30">
        <v>1</v>
      </c>
      <c r="BX68" s="30">
        <v>1</v>
      </c>
      <c r="BY68" s="30">
        <v>0</v>
      </c>
      <c r="BZ68" s="30">
        <v>1</v>
      </c>
      <c r="CA68" s="30">
        <v>1</v>
      </c>
      <c r="CB68" s="30">
        <v>1</v>
      </c>
      <c r="CC68" s="30">
        <v>0</v>
      </c>
      <c r="CD68" s="30">
        <v>1</v>
      </c>
      <c r="CE68" s="30">
        <v>0</v>
      </c>
      <c r="CF68" s="30">
        <v>0.5</v>
      </c>
      <c r="CG68" s="30">
        <v>0</v>
      </c>
      <c r="CH68" s="30">
        <v>0</v>
      </c>
      <c r="CI68" s="30" t="s">
        <v>567</v>
      </c>
      <c r="CJ68" s="30" t="s">
        <v>567</v>
      </c>
      <c r="CK68" s="30">
        <v>0</v>
      </c>
    </row>
    <row r="69" spans="1:89">
      <c r="A69" s="29">
        <v>1833</v>
      </c>
      <c r="B69" t="s">
        <v>163</v>
      </c>
      <c r="C69" t="s">
        <v>146</v>
      </c>
      <c r="D69" t="s">
        <v>147</v>
      </c>
      <c r="E69" s="29">
        <v>0.20653834402688664</v>
      </c>
      <c r="F69" s="29">
        <v>26184</v>
      </c>
      <c r="G69" s="29">
        <v>1.0299999713897705</v>
      </c>
      <c r="H69" s="29">
        <v>9</v>
      </c>
      <c r="I69" s="29">
        <v>708</v>
      </c>
      <c r="J69" t="s">
        <v>625</v>
      </c>
      <c r="K69" s="30">
        <v>0.2125639021396637</v>
      </c>
      <c r="L69" s="30">
        <v>8.1162725109606981E-4</v>
      </c>
      <c r="M69" s="30">
        <v>0.89416462182998657</v>
      </c>
      <c r="N69" s="30">
        <v>0.86518615484237671</v>
      </c>
      <c r="O69" s="30">
        <v>0.93333333730697632</v>
      </c>
      <c r="P69" s="30">
        <v>0.80060726404190063</v>
      </c>
      <c r="Q69" s="30">
        <v>1</v>
      </c>
      <c r="R69" s="30">
        <v>1</v>
      </c>
      <c r="S69" s="30">
        <v>1</v>
      </c>
      <c r="T69" s="30">
        <v>1</v>
      </c>
      <c r="U69" s="30">
        <v>1</v>
      </c>
      <c r="V69" s="30">
        <v>1</v>
      </c>
      <c r="W69" s="30">
        <v>1</v>
      </c>
      <c r="X69" s="30">
        <v>0</v>
      </c>
      <c r="Y69" s="30">
        <v>1</v>
      </c>
      <c r="Z69" s="30" t="s">
        <v>567</v>
      </c>
      <c r="AA69" s="30">
        <v>0.92709000000000008</v>
      </c>
      <c r="AB69" s="30">
        <v>0.73429</v>
      </c>
      <c r="AC69" s="30">
        <v>0.63107000000000002</v>
      </c>
      <c r="AD69" s="30">
        <v>0.50704000000000005</v>
      </c>
      <c r="AE69" s="30">
        <v>1</v>
      </c>
      <c r="AF69" s="30">
        <v>0.91540801525115967</v>
      </c>
      <c r="AG69" s="30">
        <v>0.95227993919391485</v>
      </c>
      <c r="AH69" s="30">
        <v>0.85164835164835173</v>
      </c>
      <c r="AI69" s="30">
        <v>0.83333333333333348</v>
      </c>
      <c r="AJ69" s="30">
        <v>0.79207920792079212</v>
      </c>
      <c r="AK69" s="30">
        <v>1</v>
      </c>
      <c r="AL69" s="30">
        <v>1</v>
      </c>
      <c r="AM69" s="30">
        <v>1</v>
      </c>
      <c r="AN69" s="30">
        <v>0.66666666666666652</v>
      </c>
      <c r="AO69" s="30">
        <v>1</v>
      </c>
      <c r="AP69" s="30">
        <v>0.50491207838058472</v>
      </c>
      <c r="AQ69" s="30">
        <v>0.51666666650000004</v>
      </c>
      <c r="AR69" s="30">
        <v>0.75254901950000008</v>
      </c>
      <c r="AS69" s="30">
        <v>0.37433484849999998</v>
      </c>
      <c r="AT69" s="30">
        <v>0.37609784849999994</v>
      </c>
      <c r="AU69" s="30">
        <v>1</v>
      </c>
      <c r="AV69" s="30">
        <v>1</v>
      </c>
      <c r="AW69" s="30">
        <v>1</v>
      </c>
      <c r="AX69" s="30">
        <v>1</v>
      </c>
      <c r="AY69" s="30">
        <v>1</v>
      </c>
      <c r="AZ69" s="30">
        <v>1</v>
      </c>
      <c r="BA69" s="30">
        <v>1</v>
      </c>
      <c r="BB69" s="30">
        <v>1</v>
      </c>
      <c r="BC69" s="30">
        <v>1</v>
      </c>
      <c r="BD69" s="30">
        <v>1</v>
      </c>
      <c r="BE69" s="30">
        <v>0.97071874141693115</v>
      </c>
      <c r="BF69" s="30">
        <v>1</v>
      </c>
      <c r="BG69" s="30">
        <v>1</v>
      </c>
      <c r="BH69" s="30">
        <v>0.91215616681455192</v>
      </c>
      <c r="BI69" s="30">
        <v>1</v>
      </c>
      <c r="BJ69" s="30">
        <v>1</v>
      </c>
      <c r="BK69" s="30">
        <v>1</v>
      </c>
      <c r="BL69" s="30">
        <v>1</v>
      </c>
      <c r="BM69" s="30">
        <v>1</v>
      </c>
      <c r="BN69" s="30">
        <v>1</v>
      </c>
      <c r="BO69" s="30">
        <v>1</v>
      </c>
      <c r="BP69" s="30">
        <v>1</v>
      </c>
      <c r="BQ69" s="30">
        <v>1</v>
      </c>
      <c r="BR69" s="30">
        <v>1</v>
      </c>
      <c r="BS69" s="30">
        <v>1</v>
      </c>
      <c r="BT69" s="30">
        <v>1</v>
      </c>
      <c r="BU69" s="30">
        <v>1</v>
      </c>
      <c r="BV69" s="30">
        <v>1</v>
      </c>
      <c r="BW69" s="30">
        <v>1</v>
      </c>
      <c r="BX69" s="30">
        <v>1</v>
      </c>
      <c r="BY69" s="30">
        <v>1</v>
      </c>
      <c r="BZ69" s="30">
        <v>1</v>
      </c>
      <c r="CA69" s="30">
        <v>1</v>
      </c>
      <c r="CB69" s="30">
        <v>1</v>
      </c>
      <c r="CC69" s="30">
        <v>1</v>
      </c>
      <c r="CD69" s="30">
        <v>1</v>
      </c>
      <c r="CE69" s="30">
        <v>1</v>
      </c>
      <c r="CF69" s="30">
        <v>1</v>
      </c>
      <c r="CG69" s="30">
        <v>0.75</v>
      </c>
      <c r="CH69" s="30">
        <v>1</v>
      </c>
      <c r="CI69" s="30">
        <v>0</v>
      </c>
      <c r="CJ69" s="30">
        <v>1</v>
      </c>
      <c r="CK69" s="30">
        <v>1</v>
      </c>
    </row>
    <row r="70" spans="1:89">
      <c r="A70" s="29">
        <v>1834</v>
      </c>
      <c r="B70" t="s">
        <v>164</v>
      </c>
      <c r="C70" t="s">
        <v>146</v>
      </c>
      <c r="D70" t="s">
        <v>147</v>
      </c>
      <c r="E70" s="29">
        <v>0.16084656084656085</v>
      </c>
      <c r="F70" s="29">
        <v>1890</v>
      </c>
      <c r="G70" s="29">
        <v>1.1399999856948853</v>
      </c>
      <c r="H70" s="29">
        <v>15</v>
      </c>
      <c r="I70" s="29">
        <v>350</v>
      </c>
      <c r="J70" t="s">
        <v>629</v>
      </c>
      <c r="K70" s="30">
        <v>0.25761774182319641</v>
      </c>
      <c r="L70" s="30">
        <v>-2.832906786352396E-3</v>
      </c>
      <c r="M70" s="30">
        <v>0.70207566022872925</v>
      </c>
      <c r="N70" s="30">
        <v>0.7069130539894104</v>
      </c>
      <c r="O70" s="30">
        <v>0.83333331346511841</v>
      </c>
      <c r="P70" s="30">
        <v>0.68306756019592285</v>
      </c>
      <c r="Q70" s="30" t="s">
        <v>567</v>
      </c>
      <c r="R70" s="30" t="s">
        <v>567</v>
      </c>
      <c r="S70" s="30">
        <v>1</v>
      </c>
      <c r="T70" s="30">
        <v>1</v>
      </c>
      <c r="U70" s="30">
        <v>1</v>
      </c>
      <c r="V70" s="30">
        <v>1</v>
      </c>
      <c r="W70" s="30">
        <v>0</v>
      </c>
      <c r="X70" s="30">
        <v>1</v>
      </c>
      <c r="Y70" s="30">
        <v>0</v>
      </c>
      <c r="Z70" s="30">
        <v>0</v>
      </c>
      <c r="AA70" s="30">
        <v>1</v>
      </c>
      <c r="AB70" s="30">
        <v>0.54284999999999994</v>
      </c>
      <c r="AC70" s="30" t="s">
        <v>567</v>
      </c>
      <c r="AD70" s="30">
        <v>1</v>
      </c>
      <c r="AE70" s="30">
        <v>1</v>
      </c>
      <c r="AF70" s="30">
        <v>0.92102211713790894</v>
      </c>
      <c r="AG70" s="30">
        <v>0.93848367658962129</v>
      </c>
      <c r="AH70" s="30">
        <v>0.88461538461538458</v>
      </c>
      <c r="AI70" s="30">
        <v>0.66666666666666674</v>
      </c>
      <c r="AJ70" s="30">
        <v>0.5625</v>
      </c>
      <c r="AK70" s="30">
        <v>1</v>
      </c>
      <c r="AL70" s="30">
        <v>1</v>
      </c>
      <c r="AM70" s="30">
        <v>1</v>
      </c>
      <c r="AN70" s="30">
        <v>1</v>
      </c>
      <c r="AO70" s="30">
        <v>0.75</v>
      </c>
      <c r="AP70" s="30">
        <v>1</v>
      </c>
      <c r="AQ70" s="30">
        <v>1</v>
      </c>
      <c r="AR70" s="30" t="s">
        <v>567</v>
      </c>
      <c r="AS70" s="30">
        <v>1</v>
      </c>
      <c r="AT70" s="30">
        <v>1</v>
      </c>
      <c r="AU70" s="30">
        <v>1</v>
      </c>
      <c r="AV70" s="30">
        <v>0.5</v>
      </c>
      <c r="AW70" s="30">
        <v>1</v>
      </c>
      <c r="AX70" s="30">
        <v>0</v>
      </c>
      <c r="AY70" s="30">
        <v>1</v>
      </c>
      <c r="AZ70" s="30">
        <v>1</v>
      </c>
      <c r="BA70" s="30">
        <v>1</v>
      </c>
      <c r="BB70" s="30">
        <v>1</v>
      </c>
      <c r="BC70" s="30">
        <v>1</v>
      </c>
      <c r="BD70" s="30">
        <v>1</v>
      </c>
      <c r="BE70" s="30">
        <v>1</v>
      </c>
      <c r="BF70" s="30">
        <v>1</v>
      </c>
      <c r="BG70" s="30">
        <v>0.99999992909611735</v>
      </c>
      <c r="BH70" s="30">
        <v>1</v>
      </c>
      <c r="BI70" s="30">
        <v>1</v>
      </c>
      <c r="BJ70" s="30">
        <v>0.25</v>
      </c>
      <c r="BK70" s="30">
        <v>0</v>
      </c>
      <c r="BL70" s="30">
        <v>0</v>
      </c>
      <c r="BM70" s="30">
        <v>1</v>
      </c>
      <c r="BN70" s="30">
        <v>1</v>
      </c>
      <c r="BO70" s="30">
        <v>0.5</v>
      </c>
      <c r="BP70" s="30">
        <v>1</v>
      </c>
      <c r="BQ70" s="30">
        <v>1</v>
      </c>
      <c r="BR70" s="30">
        <v>1</v>
      </c>
      <c r="BS70" s="30">
        <v>0</v>
      </c>
      <c r="BT70" s="30">
        <v>1</v>
      </c>
      <c r="BU70" s="30">
        <v>0.91666668653488159</v>
      </c>
      <c r="BV70" s="30">
        <v>1</v>
      </c>
      <c r="BW70" s="30">
        <v>1</v>
      </c>
      <c r="BX70" s="30">
        <v>1</v>
      </c>
      <c r="BY70" s="30">
        <v>1</v>
      </c>
      <c r="BZ70" s="30">
        <v>0</v>
      </c>
      <c r="CA70" s="30">
        <v>0</v>
      </c>
      <c r="CB70" s="30">
        <v>1</v>
      </c>
      <c r="CC70" s="30">
        <v>1</v>
      </c>
      <c r="CD70" s="30">
        <v>1</v>
      </c>
      <c r="CE70" s="30">
        <v>1</v>
      </c>
      <c r="CF70" s="30">
        <v>1</v>
      </c>
      <c r="CG70" s="30">
        <v>0.25</v>
      </c>
      <c r="CH70" s="30">
        <v>0</v>
      </c>
      <c r="CI70" s="30">
        <v>0</v>
      </c>
      <c r="CJ70" s="30">
        <v>1</v>
      </c>
      <c r="CK70" s="30">
        <v>0</v>
      </c>
    </row>
    <row r="71" spans="1:89">
      <c r="A71" s="29">
        <v>1835</v>
      </c>
      <c r="B71" t="s">
        <v>165</v>
      </c>
      <c r="C71" t="s">
        <v>146</v>
      </c>
      <c r="D71" t="s">
        <v>147</v>
      </c>
      <c r="E71" s="29">
        <v>0.15172413793103448</v>
      </c>
      <c r="F71" s="29">
        <v>435</v>
      </c>
      <c r="G71" s="29">
        <v>1.2200000286102295</v>
      </c>
      <c r="H71" s="29">
        <v>16</v>
      </c>
      <c r="I71" s="29">
        <v>315</v>
      </c>
      <c r="J71" t="s">
        <v>629</v>
      </c>
      <c r="K71" s="30">
        <v>0.60330575704574585</v>
      </c>
      <c r="L71" s="30">
        <v>-2.1928515285253525E-2</v>
      </c>
      <c r="M71" s="30">
        <v>0.63081544637680054</v>
      </c>
      <c r="N71" s="30">
        <v>0.6505056619644165</v>
      </c>
      <c r="O71" s="30">
        <v>0.76666665077209473</v>
      </c>
      <c r="P71" s="30">
        <v>0.71875</v>
      </c>
      <c r="Q71" s="30" t="s">
        <v>567</v>
      </c>
      <c r="R71" s="30" t="s">
        <v>567</v>
      </c>
      <c r="S71" s="30">
        <v>1</v>
      </c>
      <c r="T71" s="30">
        <v>1</v>
      </c>
      <c r="U71" s="30">
        <v>1</v>
      </c>
      <c r="V71" s="30" t="s">
        <v>567</v>
      </c>
      <c r="W71" s="30">
        <v>1</v>
      </c>
      <c r="X71" s="30">
        <v>1</v>
      </c>
      <c r="Y71" s="30">
        <v>0</v>
      </c>
      <c r="Z71" s="30">
        <v>0</v>
      </c>
      <c r="AA71" s="30">
        <v>1</v>
      </c>
      <c r="AB71" s="30">
        <v>0.3125</v>
      </c>
      <c r="AC71" s="30" t="s">
        <v>567</v>
      </c>
      <c r="AD71" s="30">
        <v>1</v>
      </c>
      <c r="AE71" s="30">
        <v>1</v>
      </c>
      <c r="AF71" s="30">
        <v>0.87257218360900879</v>
      </c>
      <c r="AG71" s="30">
        <v>0.97086634295936625</v>
      </c>
      <c r="AH71" s="30">
        <v>0.6</v>
      </c>
      <c r="AI71" s="30">
        <v>0.5</v>
      </c>
      <c r="AJ71" s="30">
        <v>0.4</v>
      </c>
      <c r="AK71" s="30">
        <v>1</v>
      </c>
      <c r="AL71" s="30">
        <v>1</v>
      </c>
      <c r="AM71" s="30">
        <v>1</v>
      </c>
      <c r="AN71" s="30">
        <v>1</v>
      </c>
      <c r="AO71" s="30">
        <v>0.75</v>
      </c>
      <c r="AP71" s="30">
        <v>1</v>
      </c>
      <c r="AQ71" s="30">
        <v>1</v>
      </c>
      <c r="AR71" s="30" t="s">
        <v>567</v>
      </c>
      <c r="AS71" s="30">
        <v>1</v>
      </c>
      <c r="AT71" s="30">
        <v>1</v>
      </c>
      <c r="AU71" s="30">
        <v>1</v>
      </c>
      <c r="AV71" s="30">
        <v>0.5</v>
      </c>
      <c r="AW71" s="30">
        <v>1</v>
      </c>
      <c r="AX71" s="30">
        <v>0</v>
      </c>
      <c r="AY71" s="30">
        <v>1</v>
      </c>
      <c r="AZ71" s="30">
        <v>0</v>
      </c>
      <c r="BA71" s="30">
        <v>0</v>
      </c>
      <c r="BB71" s="30">
        <v>0</v>
      </c>
      <c r="BC71" s="30">
        <v>0</v>
      </c>
      <c r="BD71" s="30">
        <v>1</v>
      </c>
      <c r="BE71" s="30">
        <v>0.80016583204269409</v>
      </c>
      <c r="BF71" s="30">
        <v>0.5</v>
      </c>
      <c r="BG71" s="30">
        <v>1</v>
      </c>
      <c r="BH71" s="30">
        <v>0.90049751243781084</v>
      </c>
      <c r="BI71" s="30">
        <v>1</v>
      </c>
      <c r="BJ71" s="30">
        <v>0.5</v>
      </c>
      <c r="BK71" s="30">
        <v>0</v>
      </c>
      <c r="BL71" s="30">
        <v>1</v>
      </c>
      <c r="BM71" s="30">
        <v>1</v>
      </c>
      <c r="BN71" s="30">
        <v>1</v>
      </c>
      <c r="BO71" s="30">
        <v>0.5</v>
      </c>
      <c r="BP71" s="30">
        <v>1</v>
      </c>
      <c r="BQ71" s="30">
        <v>1</v>
      </c>
      <c r="BR71" s="30">
        <v>1</v>
      </c>
      <c r="BS71" s="30">
        <v>0</v>
      </c>
      <c r="BT71" s="30">
        <v>1</v>
      </c>
      <c r="BU71" s="30">
        <v>0.66666668653488159</v>
      </c>
      <c r="BV71" s="30">
        <v>0</v>
      </c>
      <c r="BW71" s="30">
        <v>1</v>
      </c>
      <c r="BX71" s="30">
        <v>1</v>
      </c>
      <c r="BY71" s="30">
        <v>1</v>
      </c>
      <c r="BZ71" s="30">
        <v>1</v>
      </c>
      <c r="CA71" s="30">
        <v>1</v>
      </c>
      <c r="CB71" s="30">
        <v>1</v>
      </c>
      <c r="CC71" s="30">
        <v>1</v>
      </c>
      <c r="CD71" s="30">
        <v>1</v>
      </c>
      <c r="CE71" s="30">
        <v>1</v>
      </c>
      <c r="CF71" s="30">
        <v>1</v>
      </c>
      <c r="CG71" s="30">
        <v>0.75</v>
      </c>
      <c r="CH71" s="30">
        <v>1</v>
      </c>
      <c r="CI71" s="30">
        <v>0</v>
      </c>
      <c r="CJ71" s="30">
        <v>1</v>
      </c>
      <c r="CK71" s="30">
        <v>1</v>
      </c>
    </row>
    <row r="72" spans="1:89">
      <c r="A72" s="29">
        <v>1836</v>
      </c>
      <c r="B72" t="s">
        <v>166</v>
      </c>
      <c r="C72" t="s">
        <v>146</v>
      </c>
      <c r="D72" t="s">
        <v>147</v>
      </c>
      <c r="E72" s="29">
        <v>0.13849958779884583</v>
      </c>
      <c r="F72" s="29">
        <v>1213</v>
      </c>
      <c r="G72" s="29">
        <v>1.2000000476837158</v>
      </c>
      <c r="H72" s="29">
        <v>15</v>
      </c>
      <c r="I72" s="29">
        <v>330</v>
      </c>
      <c r="J72" t="s">
        <v>629</v>
      </c>
      <c r="K72" s="30">
        <v>0.61937713623046875</v>
      </c>
      <c r="L72" s="30">
        <v>-8.9858947321772575E-3</v>
      </c>
      <c r="M72" s="30">
        <v>0.70866906642913818</v>
      </c>
      <c r="N72" s="30">
        <v>0.72012186050415039</v>
      </c>
      <c r="O72" s="30">
        <v>0.86666667461395264</v>
      </c>
      <c r="P72" s="30">
        <v>0.66330099105834961</v>
      </c>
      <c r="Q72" s="30">
        <v>1</v>
      </c>
      <c r="R72" s="30" t="s">
        <v>567</v>
      </c>
      <c r="S72" s="30">
        <v>1</v>
      </c>
      <c r="T72" s="30">
        <v>1</v>
      </c>
      <c r="U72" s="30">
        <v>1</v>
      </c>
      <c r="V72" s="30" t="s">
        <v>567</v>
      </c>
      <c r="W72" s="30">
        <v>0</v>
      </c>
      <c r="X72" s="30">
        <v>0</v>
      </c>
      <c r="Y72" s="30">
        <v>1</v>
      </c>
      <c r="Z72" s="30">
        <v>0</v>
      </c>
      <c r="AA72" s="30">
        <v>1</v>
      </c>
      <c r="AB72" s="30">
        <v>0.46551999999999999</v>
      </c>
      <c r="AC72" s="30">
        <v>1</v>
      </c>
      <c r="AD72" s="30">
        <v>0.14286000000000001</v>
      </c>
      <c r="AE72" s="30">
        <v>1</v>
      </c>
      <c r="AF72" s="30">
        <v>0.88603359460830688</v>
      </c>
      <c r="AG72" s="30">
        <v>0.96908595728415103</v>
      </c>
      <c r="AH72" s="30">
        <v>0.95454545454545459</v>
      </c>
      <c r="AI72" s="30">
        <v>0.84210526315789469</v>
      </c>
      <c r="AJ72" s="30">
        <v>0.8666666666666667</v>
      </c>
      <c r="AK72" s="30">
        <v>0.75</v>
      </c>
      <c r="AL72" s="30">
        <v>1</v>
      </c>
      <c r="AM72" s="30">
        <v>1</v>
      </c>
      <c r="AN72" s="30">
        <v>1</v>
      </c>
      <c r="AO72" s="30">
        <v>0.5</v>
      </c>
      <c r="AP72" s="30">
        <v>0.97222220897674561</v>
      </c>
      <c r="AQ72" s="30" t="s">
        <v>567</v>
      </c>
      <c r="AR72" s="30" t="s">
        <v>567</v>
      </c>
      <c r="AS72" s="30">
        <v>1</v>
      </c>
      <c r="AT72" s="30">
        <v>0.94444444449999987</v>
      </c>
      <c r="AU72" s="30">
        <v>1</v>
      </c>
      <c r="AV72" s="30">
        <v>1</v>
      </c>
      <c r="AW72" s="30">
        <v>1</v>
      </c>
      <c r="AX72" s="30">
        <v>1</v>
      </c>
      <c r="AY72" s="30">
        <v>1</v>
      </c>
      <c r="AZ72" s="30">
        <v>1</v>
      </c>
      <c r="BA72" s="30">
        <v>1</v>
      </c>
      <c r="BB72" s="30">
        <v>1</v>
      </c>
      <c r="BC72" s="30">
        <v>1</v>
      </c>
      <c r="BD72" s="30">
        <v>0.66666668653488159</v>
      </c>
      <c r="BE72" s="30">
        <v>0.94013416767120361</v>
      </c>
      <c r="BF72" s="30" t="s">
        <v>567</v>
      </c>
      <c r="BG72" s="30">
        <v>0.99999998106878085</v>
      </c>
      <c r="BH72" s="30">
        <v>0.88026836401169783</v>
      </c>
      <c r="BI72" s="30">
        <v>1</v>
      </c>
      <c r="BJ72" s="30">
        <v>0.5</v>
      </c>
      <c r="BK72" s="30">
        <v>0</v>
      </c>
      <c r="BL72" s="30">
        <v>1</v>
      </c>
      <c r="BM72" s="30">
        <v>1</v>
      </c>
      <c r="BN72" s="30">
        <v>0.83333331346511841</v>
      </c>
      <c r="BO72" s="30">
        <v>0.5</v>
      </c>
      <c r="BP72" s="30">
        <v>1</v>
      </c>
      <c r="BQ72" s="30">
        <v>1</v>
      </c>
      <c r="BR72" s="30" t="s">
        <v>567</v>
      </c>
      <c r="BS72" s="30">
        <v>0</v>
      </c>
      <c r="BT72" s="30">
        <v>1</v>
      </c>
      <c r="BU72" s="30">
        <v>0.125</v>
      </c>
      <c r="BV72" s="30">
        <v>0</v>
      </c>
      <c r="BW72" s="30">
        <v>0</v>
      </c>
      <c r="BX72" s="30">
        <v>1</v>
      </c>
      <c r="BY72" s="30">
        <v>0</v>
      </c>
      <c r="BZ72" s="30">
        <v>0</v>
      </c>
      <c r="CA72" s="30">
        <v>0</v>
      </c>
      <c r="CB72" s="30">
        <v>1</v>
      </c>
      <c r="CC72" s="30">
        <v>0</v>
      </c>
      <c r="CD72" s="30">
        <v>1</v>
      </c>
      <c r="CE72" s="30">
        <v>0</v>
      </c>
      <c r="CF72" s="30">
        <v>1</v>
      </c>
      <c r="CG72" s="30">
        <v>0.5</v>
      </c>
      <c r="CH72" s="30">
        <v>0</v>
      </c>
      <c r="CI72" s="30">
        <v>0</v>
      </c>
      <c r="CJ72" s="30">
        <v>1</v>
      </c>
      <c r="CK72" s="30">
        <v>1</v>
      </c>
    </row>
    <row r="73" spans="1:89">
      <c r="A73" s="29">
        <v>1837</v>
      </c>
      <c r="B73" t="s">
        <v>167</v>
      </c>
      <c r="C73" t="s">
        <v>146</v>
      </c>
      <c r="D73" t="s">
        <v>147</v>
      </c>
      <c r="E73" s="29">
        <v>0.15092239185750636</v>
      </c>
      <c r="F73" s="29">
        <v>6288</v>
      </c>
      <c r="G73" s="29">
        <v>1.1799999475479126</v>
      </c>
      <c r="H73" s="29">
        <v>6</v>
      </c>
      <c r="I73" s="29">
        <v>487</v>
      </c>
      <c r="J73" t="s">
        <v>629</v>
      </c>
      <c r="K73" s="30">
        <v>0.22495274245738983</v>
      </c>
      <c r="L73" s="30">
        <v>-5.1978519186377525E-3</v>
      </c>
      <c r="M73" s="30">
        <v>0.82219582796096802</v>
      </c>
      <c r="N73" s="30">
        <v>0.79565215110778809</v>
      </c>
      <c r="O73" s="30">
        <v>1</v>
      </c>
      <c r="P73" s="30">
        <v>0.73514485359191895</v>
      </c>
      <c r="Q73" s="30">
        <v>1</v>
      </c>
      <c r="R73" s="30">
        <v>1</v>
      </c>
      <c r="S73" s="30">
        <v>1</v>
      </c>
      <c r="T73" s="30">
        <v>1</v>
      </c>
      <c r="U73" s="30">
        <v>1</v>
      </c>
      <c r="V73" s="30">
        <v>1</v>
      </c>
      <c r="W73" s="30">
        <v>1</v>
      </c>
      <c r="X73" s="30">
        <v>1</v>
      </c>
      <c r="Y73" s="30">
        <v>1</v>
      </c>
      <c r="Z73" s="30">
        <v>1</v>
      </c>
      <c r="AA73" s="30">
        <v>0.49123</v>
      </c>
      <c r="AB73" s="30">
        <v>0.24825000000000003</v>
      </c>
      <c r="AC73" s="30">
        <v>0.31915000000000004</v>
      </c>
      <c r="AD73" s="30">
        <v>0.39473999999999998</v>
      </c>
      <c r="AE73" s="30">
        <v>1</v>
      </c>
      <c r="AF73" s="30">
        <v>0.90347987413406372</v>
      </c>
      <c r="AG73" s="30">
        <v>0.89981888337664384</v>
      </c>
      <c r="AH73" s="30">
        <v>0.88461538461538458</v>
      </c>
      <c r="AI73" s="30">
        <v>0.8936170212765957</v>
      </c>
      <c r="AJ73" s="30">
        <v>0.73170731707317072</v>
      </c>
      <c r="AK73" s="30">
        <v>0.85799999999999998</v>
      </c>
      <c r="AL73" s="30">
        <v>1</v>
      </c>
      <c r="AM73" s="30">
        <v>1</v>
      </c>
      <c r="AN73" s="30">
        <v>1</v>
      </c>
      <c r="AO73" s="30">
        <v>1</v>
      </c>
      <c r="AP73" s="30">
        <v>1</v>
      </c>
      <c r="AQ73" s="30">
        <v>1</v>
      </c>
      <c r="AR73" s="30">
        <v>1</v>
      </c>
      <c r="AS73" s="30">
        <v>1</v>
      </c>
      <c r="AT73" s="30">
        <v>1</v>
      </c>
      <c r="AU73" s="30">
        <v>1</v>
      </c>
      <c r="AV73" s="30">
        <v>1</v>
      </c>
      <c r="AW73" s="30">
        <v>1</v>
      </c>
      <c r="AX73" s="30">
        <v>1</v>
      </c>
      <c r="AY73" s="30">
        <v>1</v>
      </c>
      <c r="AZ73" s="30">
        <v>1</v>
      </c>
      <c r="BA73" s="30">
        <v>1</v>
      </c>
      <c r="BB73" s="30">
        <v>1</v>
      </c>
      <c r="BC73" s="30">
        <v>1</v>
      </c>
      <c r="BD73" s="30">
        <v>1</v>
      </c>
      <c r="BE73" s="30">
        <v>1</v>
      </c>
      <c r="BF73" s="30">
        <v>1</v>
      </c>
      <c r="BG73" s="30">
        <v>0.99999998232586862</v>
      </c>
      <c r="BH73" s="30">
        <v>1</v>
      </c>
      <c r="BI73" s="30">
        <v>1</v>
      </c>
      <c r="BJ73" s="30">
        <v>1</v>
      </c>
      <c r="BK73" s="30">
        <v>1</v>
      </c>
      <c r="BL73" s="30">
        <v>1</v>
      </c>
      <c r="BM73" s="30">
        <v>1</v>
      </c>
      <c r="BN73" s="30">
        <v>1</v>
      </c>
      <c r="BO73" s="30">
        <v>0.5</v>
      </c>
      <c r="BP73" s="30">
        <v>1</v>
      </c>
      <c r="BQ73" s="30">
        <v>1</v>
      </c>
      <c r="BR73" s="30">
        <v>1</v>
      </c>
      <c r="BS73" s="30">
        <v>0</v>
      </c>
      <c r="BT73" s="30">
        <v>1</v>
      </c>
      <c r="BU73" s="30">
        <v>0.3333333432674408</v>
      </c>
      <c r="BV73" s="30">
        <v>1</v>
      </c>
      <c r="BW73" s="30">
        <v>0</v>
      </c>
      <c r="BX73" s="30">
        <v>0</v>
      </c>
      <c r="BY73" s="30">
        <v>0</v>
      </c>
      <c r="BZ73" s="30">
        <v>0</v>
      </c>
      <c r="CA73" s="30">
        <v>0</v>
      </c>
      <c r="CB73" s="30">
        <v>0</v>
      </c>
      <c r="CC73" s="30">
        <v>0</v>
      </c>
      <c r="CD73" s="30">
        <v>0</v>
      </c>
      <c r="CE73" s="30">
        <v>0</v>
      </c>
      <c r="CF73" s="30">
        <v>1</v>
      </c>
      <c r="CG73" s="30">
        <v>0.75</v>
      </c>
      <c r="CH73" s="30">
        <v>1</v>
      </c>
      <c r="CI73" s="30">
        <v>0</v>
      </c>
      <c r="CJ73" s="30">
        <v>1</v>
      </c>
      <c r="CK73" s="30">
        <v>1</v>
      </c>
    </row>
    <row r="74" spans="1:89">
      <c r="A74" s="29">
        <v>1838</v>
      </c>
      <c r="B74" t="s">
        <v>168</v>
      </c>
      <c r="C74" t="s">
        <v>146</v>
      </c>
      <c r="D74" t="s">
        <v>147</v>
      </c>
      <c r="E74" s="29">
        <v>0.18512820512820513</v>
      </c>
      <c r="F74" s="29">
        <v>1950</v>
      </c>
      <c r="G74" s="29">
        <v>1.190000057220459</v>
      </c>
      <c r="H74" s="29">
        <v>15</v>
      </c>
      <c r="I74" s="29">
        <v>475</v>
      </c>
      <c r="J74" t="s">
        <v>629</v>
      </c>
      <c r="K74" s="30">
        <v>0.19031143188476563</v>
      </c>
      <c r="L74" s="30">
        <v>-6.4378720708191395E-3</v>
      </c>
      <c r="M74" s="30" t="s">
        <v>567</v>
      </c>
      <c r="N74" s="30">
        <v>0.73701667785644531</v>
      </c>
      <c r="O74" s="30">
        <v>0.86666667461395264</v>
      </c>
      <c r="P74" s="30">
        <v>0.79298669099807739</v>
      </c>
      <c r="Q74" s="30">
        <v>1</v>
      </c>
      <c r="R74" s="30">
        <v>1</v>
      </c>
      <c r="S74" s="30">
        <v>1</v>
      </c>
      <c r="T74" s="30">
        <v>1</v>
      </c>
      <c r="U74" s="30">
        <v>1</v>
      </c>
      <c r="V74" s="30" t="s">
        <v>567</v>
      </c>
      <c r="W74" s="30">
        <v>1</v>
      </c>
      <c r="X74" s="30">
        <v>1</v>
      </c>
      <c r="Y74" s="30">
        <v>1</v>
      </c>
      <c r="Z74" s="30" t="s">
        <v>567</v>
      </c>
      <c r="AA74" s="30">
        <v>0.8</v>
      </c>
      <c r="AB74" s="30">
        <v>0.20792000000000002</v>
      </c>
      <c r="AC74" s="30">
        <v>1</v>
      </c>
      <c r="AD74" s="30">
        <v>1</v>
      </c>
      <c r="AE74" s="30">
        <v>1</v>
      </c>
      <c r="AF74" s="30">
        <v>0.90271013975143433</v>
      </c>
      <c r="AG74" s="30">
        <v>0.77696607177878019</v>
      </c>
      <c r="AH74" s="30">
        <v>0.9</v>
      </c>
      <c r="AI74" s="30">
        <v>0.6</v>
      </c>
      <c r="AJ74" s="30">
        <v>0.55555555555555558</v>
      </c>
      <c r="AK74" s="30">
        <v>1</v>
      </c>
      <c r="AL74" s="30">
        <v>1</v>
      </c>
      <c r="AM74" s="30">
        <v>1</v>
      </c>
      <c r="AN74" s="30">
        <v>1</v>
      </c>
      <c r="AO74" s="30">
        <v>0.75</v>
      </c>
      <c r="AP74" s="30">
        <v>0.43014988303184509</v>
      </c>
      <c r="AQ74" s="30">
        <v>0</v>
      </c>
      <c r="AR74" s="30" t="s">
        <v>567</v>
      </c>
      <c r="AS74" s="30">
        <v>0.45453636349999998</v>
      </c>
      <c r="AT74" s="30">
        <v>0.83591331250000001</v>
      </c>
      <c r="AU74" s="30">
        <v>1</v>
      </c>
      <c r="AV74" s="30">
        <v>0.5</v>
      </c>
      <c r="AW74" s="30">
        <v>0</v>
      </c>
      <c r="AX74" s="30">
        <v>1</v>
      </c>
      <c r="AY74" s="30">
        <v>1</v>
      </c>
      <c r="AZ74" s="30">
        <v>1</v>
      </c>
      <c r="BA74" s="30">
        <v>1</v>
      </c>
      <c r="BB74" s="30">
        <v>1</v>
      </c>
      <c r="BC74" s="30">
        <v>1</v>
      </c>
      <c r="BD74" s="30">
        <v>1</v>
      </c>
      <c r="BE74" s="30">
        <v>0.88899999856948853</v>
      </c>
      <c r="BF74" s="30">
        <v>0.66700000000000004</v>
      </c>
      <c r="BG74" s="30">
        <v>0.99999999925631755</v>
      </c>
      <c r="BH74" s="30">
        <v>1</v>
      </c>
      <c r="BI74" s="30">
        <v>1</v>
      </c>
      <c r="BJ74" s="30">
        <v>0.5</v>
      </c>
      <c r="BK74" s="30">
        <v>0</v>
      </c>
      <c r="BL74" s="30">
        <v>1</v>
      </c>
      <c r="BM74" s="30">
        <v>1</v>
      </c>
      <c r="BN74" s="30">
        <v>0.5</v>
      </c>
      <c r="BO74" s="30">
        <v>1</v>
      </c>
      <c r="BP74" s="30" t="s">
        <v>567</v>
      </c>
      <c r="BQ74" s="30" t="s">
        <v>567</v>
      </c>
      <c r="BR74" s="30" t="s">
        <v>567</v>
      </c>
      <c r="BS74" s="30">
        <v>1</v>
      </c>
      <c r="BT74" s="30">
        <v>1</v>
      </c>
      <c r="BU74" s="30">
        <v>0.70833331346511841</v>
      </c>
      <c r="BV74" s="30">
        <v>1</v>
      </c>
      <c r="BW74" s="30">
        <v>0</v>
      </c>
      <c r="BX74" s="30">
        <v>1</v>
      </c>
      <c r="BY74" s="30">
        <v>0</v>
      </c>
      <c r="BZ74" s="30">
        <v>0</v>
      </c>
      <c r="CA74" s="30">
        <v>0</v>
      </c>
      <c r="CB74" s="30">
        <v>0</v>
      </c>
      <c r="CC74" s="30">
        <v>0</v>
      </c>
      <c r="CD74" s="30">
        <v>0</v>
      </c>
      <c r="CE74" s="30">
        <v>1</v>
      </c>
      <c r="CF74" s="30">
        <v>0</v>
      </c>
      <c r="CG74" s="30" t="s">
        <v>567</v>
      </c>
      <c r="CH74" s="30" t="s">
        <v>567</v>
      </c>
      <c r="CI74" s="30" t="s">
        <v>567</v>
      </c>
      <c r="CJ74" s="30" t="s">
        <v>567</v>
      </c>
      <c r="CK74" s="30" t="s">
        <v>567</v>
      </c>
    </row>
    <row r="75" spans="1:89">
      <c r="A75" s="29">
        <v>1839</v>
      </c>
      <c r="B75" t="s">
        <v>169</v>
      </c>
      <c r="C75" t="s">
        <v>146</v>
      </c>
      <c r="D75" t="s">
        <v>147</v>
      </c>
      <c r="E75" s="29">
        <v>0.11799410029498525</v>
      </c>
      <c r="F75" s="29">
        <v>1017</v>
      </c>
      <c r="G75" s="29">
        <v>1.3200000524520874</v>
      </c>
      <c r="H75" s="29">
        <v>15</v>
      </c>
      <c r="I75" s="29">
        <v>438</v>
      </c>
      <c r="J75" t="s">
        <v>629</v>
      </c>
      <c r="K75" s="30">
        <v>0.43999999761581421</v>
      </c>
      <c r="L75" s="30">
        <v>-7.8734839335083961E-3</v>
      </c>
      <c r="M75" s="30">
        <v>0.80401277542114258</v>
      </c>
      <c r="N75" s="30">
        <v>0.73463517427444458</v>
      </c>
      <c r="O75" s="30">
        <v>0.93333333730697632</v>
      </c>
      <c r="P75" s="30">
        <v>0.77508169412612915</v>
      </c>
      <c r="Q75" s="30">
        <v>1</v>
      </c>
      <c r="R75" s="30">
        <v>1</v>
      </c>
      <c r="S75" s="30">
        <v>1</v>
      </c>
      <c r="T75" s="30">
        <v>1</v>
      </c>
      <c r="U75" s="30">
        <v>1</v>
      </c>
      <c r="V75" s="30" t="s">
        <v>567</v>
      </c>
      <c r="W75" s="30">
        <v>0</v>
      </c>
      <c r="X75" s="30">
        <v>1</v>
      </c>
      <c r="Y75" s="30">
        <v>1</v>
      </c>
      <c r="Z75" s="30">
        <v>0</v>
      </c>
      <c r="AA75" s="30">
        <v>1</v>
      </c>
      <c r="AB75" s="30">
        <v>0.72549000000000008</v>
      </c>
      <c r="AC75" s="30">
        <v>1</v>
      </c>
      <c r="AD75" s="30">
        <v>0.25</v>
      </c>
      <c r="AE75" s="30">
        <v>1</v>
      </c>
      <c r="AF75" s="30">
        <v>0.89004629850387573</v>
      </c>
      <c r="AG75" s="30">
        <v>1</v>
      </c>
      <c r="AH75" s="30">
        <v>0.55555555555555558</v>
      </c>
      <c r="AI75" s="30">
        <v>0.625</v>
      </c>
      <c r="AJ75" s="30">
        <v>0.5</v>
      </c>
      <c r="AK75" s="30">
        <v>1</v>
      </c>
      <c r="AL75" s="30">
        <v>1</v>
      </c>
      <c r="AM75" s="30">
        <v>1</v>
      </c>
      <c r="AN75" s="30">
        <v>1</v>
      </c>
      <c r="AO75" s="30">
        <v>0.75</v>
      </c>
      <c r="AP75" s="30">
        <v>1</v>
      </c>
      <c r="AQ75" s="30">
        <v>1</v>
      </c>
      <c r="AR75" s="30" t="s">
        <v>567</v>
      </c>
      <c r="AS75" s="30">
        <v>1</v>
      </c>
      <c r="AT75" s="30">
        <v>1</v>
      </c>
      <c r="AU75" s="30">
        <v>1</v>
      </c>
      <c r="AV75" s="30">
        <v>1</v>
      </c>
      <c r="AW75" s="30">
        <v>1</v>
      </c>
      <c r="AX75" s="30">
        <v>1</v>
      </c>
      <c r="AY75" s="30">
        <v>1</v>
      </c>
      <c r="AZ75" s="30">
        <v>1</v>
      </c>
      <c r="BA75" s="30">
        <v>1</v>
      </c>
      <c r="BB75" s="30">
        <v>1</v>
      </c>
      <c r="BC75" s="30">
        <v>1</v>
      </c>
      <c r="BD75" s="30">
        <v>0.66666668653488159</v>
      </c>
      <c r="BE75" s="30">
        <v>1</v>
      </c>
      <c r="BF75" s="30" t="s">
        <v>567</v>
      </c>
      <c r="BG75" s="30">
        <v>1</v>
      </c>
      <c r="BH75" s="30">
        <v>1</v>
      </c>
      <c r="BI75" s="30">
        <v>0.75</v>
      </c>
      <c r="BJ75" s="30">
        <v>0.5</v>
      </c>
      <c r="BK75" s="30">
        <v>0</v>
      </c>
      <c r="BL75" s="30" t="s">
        <v>567</v>
      </c>
      <c r="BM75" s="30">
        <v>1</v>
      </c>
      <c r="BN75" s="30">
        <v>1</v>
      </c>
      <c r="BO75" s="30">
        <v>0.5</v>
      </c>
      <c r="BP75" s="30">
        <v>1</v>
      </c>
      <c r="BQ75" s="30">
        <v>1</v>
      </c>
      <c r="BR75" s="30">
        <v>1</v>
      </c>
      <c r="BS75" s="30">
        <v>0</v>
      </c>
      <c r="BT75" s="30">
        <v>1</v>
      </c>
      <c r="BU75" s="30">
        <v>0.875</v>
      </c>
      <c r="BV75" s="30">
        <v>1</v>
      </c>
      <c r="BW75" s="30">
        <v>0</v>
      </c>
      <c r="BX75" s="30">
        <v>1</v>
      </c>
      <c r="BY75" s="30">
        <v>0</v>
      </c>
      <c r="BZ75" s="30">
        <v>1</v>
      </c>
      <c r="CA75" s="30">
        <v>0</v>
      </c>
      <c r="CB75" s="30">
        <v>1</v>
      </c>
      <c r="CC75" s="30">
        <v>1</v>
      </c>
      <c r="CD75" s="30">
        <v>1</v>
      </c>
      <c r="CE75" s="30">
        <v>1</v>
      </c>
      <c r="CF75" s="30">
        <v>1</v>
      </c>
      <c r="CG75" s="30">
        <v>0.5</v>
      </c>
      <c r="CH75" s="30">
        <v>1</v>
      </c>
      <c r="CI75" s="30">
        <v>0</v>
      </c>
      <c r="CJ75" s="30">
        <v>1</v>
      </c>
      <c r="CK75" s="30">
        <v>0</v>
      </c>
    </row>
    <row r="76" spans="1:89">
      <c r="A76" s="29">
        <v>1840</v>
      </c>
      <c r="B76" t="s">
        <v>170</v>
      </c>
      <c r="C76" t="s">
        <v>146</v>
      </c>
      <c r="D76" t="s">
        <v>147</v>
      </c>
      <c r="E76" s="29">
        <v>0.18390066366944979</v>
      </c>
      <c r="F76" s="29">
        <v>4671</v>
      </c>
      <c r="G76" s="29">
        <v>0.99000000953674316</v>
      </c>
      <c r="H76" s="29">
        <v>5</v>
      </c>
      <c r="I76" s="29">
        <v>597</v>
      </c>
      <c r="J76" t="s">
        <v>628</v>
      </c>
      <c r="K76" s="30">
        <v>0.21088434755802155</v>
      </c>
      <c r="L76" s="30">
        <v>-2.675879281014204E-3</v>
      </c>
      <c r="M76" s="30" t="s">
        <v>567</v>
      </c>
      <c r="N76" s="30">
        <v>0.78919905424118042</v>
      </c>
      <c r="O76" s="30">
        <v>0.93333333730697632</v>
      </c>
      <c r="P76" s="30">
        <v>0.88002032041549683</v>
      </c>
      <c r="Q76" s="30">
        <v>1</v>
      </c>
      <c r="R76" s="30" t="s">
        <v>567</v>
      </c>
      <c r="S76" s="30">
        <v>1</v>
      </c>
      <c r="T76" s="30">
        <v>1</v>
      </c>
      <c r="U76" s="30">
        <v>1</v>
      </c>
      <c r="V76" s="30">
        <v>1</v>
      </c>
      <c r="W76" s="30">
        <v>1</v>
      </c>
      <c r="X76" s="30">
        <v>0</v>
      </c>
      <c r="Y76" s="30">
        <v>1</v>
      </c>
      <c r="Z76" s="30">
        <v>1</v>
      </c>
      <c r="AA76" s="30">
        <v>1</v>
      </c>
      <c r="AB76" s="30">
        <v>0.91665999999999992</v>
      </c>
      <c r="AC76" s="30">
        <v>1</v>
      </c>
      <c r="AD76" s="30">
        <v>0.63461999999999996</v>
      </c>
      <c r="AE76" s="30">
        <v>1</v>
      </c>
      <c r="AF76" s="30">
        <v>0.80263793468475342</v>
      </c>
      <c r="AG76" s="30">
        <v>0.98292067540965422</v>
      </c>
      <c r="AH76" s="30">
        <v>0.85714285714285721</v>
      </c>
      <c r="AI76" s="30">
        <v>0.70270270270270263</v>
      </c>
      <c r="AJ76" s="30">
        <v>0.55555555555555558</v>
      </c>
      <c r="AK76" s="30">
        <v>0.8</v>
      </c>
      <c r="AL76" s="30">
        <v>1</v>
      </c>
      <c r="AM76" s="30">
        <v>0.5</v>
      </c>
      <c r="AN76" s="30">
        <v>1</v>
      </c>
      <c r="AO76" s="30">
        <v>1</v>
      </c>
      <c r="AP76" s="30">
        <v>0.84758216142654419</v>
      </c>
      <c r="AQ76" s="30">
        <v>0.94444444450000009</v>
      </c>
      <c r="AR76" s="30">
        <v>0.5</v>
      </c>
      <c r="AS76" s="30">
        <v>0.97219999999999995</v>
      </c>
      <c r="AT76" s="30">
        <v>0.97368421049999998</v>
      </c>
      <c r="AU76" s="30">
        <v>1</v>
      </c>
      <c r="AV76" s="30">
        <v>1</v>
      </c>
      <c r="AW76" s="30">
        <v>1</v>
      </c>
      <c r="AX76" s="30">
        <v>1</v>
      </c>
      <c r="AY76" s="30">
        <v>1</v>
      </c>
      <c r="AZ76" s="30">
        <v>1</v>
      </c>
      <c r="BA76" s="30">
        <v>1</v>
      </c>
      <c r="BB76" s="30">
        <v>1</v>
      </c>
      <c r="BC76" s="30">
        <v>1</v>
      </c>
      <c r="BD76" s="30">
        <v>1</v>
      </c>
      <c r="BE76" s="30">
        <v>1</v>
      </c>
      <c r="BF76" s="30">
        <v>1</v>
      </c>
      <c r="BG76" s="30">
        <v>1</v>
      </c>
      <c r="BH76" s="30">
        <v>1</v>
      </c>
      <c r="BI76" s="30">
        <v>0.75</v>
      </c>
      <c r="BJ76" s="30">
        <v>0.5</v>
      </c>
      <c r="BK76" s="30">
        <v>0</v>
      </c>
      <c r="BL76" s="30" t="s">
        <v>567</v>
      </c>
      <c r="BM76" s="30">
        <v>1</v>
      </c>
      <c r="BN76" s="30">
        <v>1</v>
      </c>
      <c r="BO76" s="30">
        <v>0.5</v>
      </c>
      <c r="BP76" s="30">
        <v>1</v>
      </c>
      <c r="BQ76" s="30">
        <v>1</v>
      </c>
      <c r="BR76" s="30">
        <v>1</v>
      </c>
      <c r="BS76" s="30">
        <v>0</v>
      </c>
      <c r="BT76" s="30">
        <v>1</v>
      </c>
      <c r="BU76" s="30">
        <v>0.4583333432674408</v>
      </c>
      <c r="BV76" s="30">
        <v>1</v>
      </c>
      <c r="BW76" s="30">
        <v>0</v>
      </c>
      <c r="BX76" s="30">
        <v>0</v>
      </c>
      <c r="BY76" s="30">
        <v>1</v>
      </c>
      <c r="BZ76" s="30">
        <v>0</v>
      </c>
      <c r="CA76" s="30">
        <v>0</v>
      </c>
      <c r="CB76" s="30">
        <v>1</v>
      </c>
      <c r="CC76" s="30">
        <v>0</v>
      </c>
      <c r="CD76" s="30">
        <v>1</v>
      </c>
      <c r="CE76" s="30">
        <v>0</v>
      </c>
      <c r="CF76" s="30">
        <v>0.25</v>
      </c>
      <c r="CG76" s="30" t="s">
        <v>567</v>
      </c>
      <c r="CH76" s="30">
        <v>0</v>
      </c>
      <c r="CI76" s="30" t="s">
        <v>567</v>
      </c>
      <c r="CJ76" s="30" t="s">
        <v>567</v>
      </c>
      <c r="CK76" s="30" t="s">
        <v>567</v>
      </c>
    </row>
    <row r="77" spans="1:89">
      <c r="A77" s="29">
        <v>1841</v>
      </c>
      <c r="B77" t="s">
        <v>171</v>
      </c>
      <c r="C77" t="s">
        <v>146</v>
      </c>
      <c r="D77" t="s">
        <v>147</v>
      </c>
      <c r="E77" s="29">
        <v>0.19211418010062634</v>
      </c>
      <c r="F77" s="29">
        <v>9739</v>
      </c>
      <c r="G77" s="29">
        <v>1.0800000429153442</v>
      </c>
      <c r="H77" s="29">
        <v>2</v>
      </c>
      <c r="I77" s="29">
        <v>671</v>
      </c>
      <c r="J77" t="s">
        <v>625</v>
      </c>
      <c r="K77" s="30">
        <v>0.14951987564563751</v>
      </c>
      <c r="L77" s="30">
        <v>2.4201839696615934E-3</v>
      </c>
      <c r="M77" s="30">
        <v>0.81083321571350098</v>
      </c>
      <c r="N77" s="30">
        <v>0.82984298467636108</v>
      </c>
      <c r="O77" s="30">
        <v>1</v>
      </c>
      <c r="P77" s="30">
        <v>0.79304051399230957</v>
      </c>
      <c r="Q77" s="30">
        <v>1</v>
      </c>
      <c r="R77" s="30">
        <v>1</v>
      </c>
      <c r="S77" s="30">
        <v>1</v>
      </c>
      <c r="T77" s="30">
        <v>1</v>
      </c>
      <c r="U77" s="30">
        <v>1</v>
      </c>
      <c r="V77" s="30">
        <v>1</v>
      </c>
      <c r="W77" s="30">
        <v>1</v>
      </c>
      <c r="X77" s="30">
        <v>1</v>
      </c>
      <c r="Y77" s="30">
        <v>1</v>
      </c>
      <c r="Z77" s="30">
        <v>1</v>
      </c>
      <c r="AA77" s="30">
        <v>0.74242000000000008</v>
      </c>
      <c r="AB77" s="30">
        <v>0.25</v>
      </c>
      <c r="AC77" s="30">
        <v>1</v>
      </c>
      <c r="AD77" s="30">
        <v>0.65823000000000009</v>
      </c>
      <c r="AE77" s="30">
        <v>0.66666668653488159</v>
      </c>
      <c r="AF77" s="30">
        <v>0.48997378349304199</v>
      </c>
      <c r="AG77" s="30">
        <v>0.95731658102181927</v>
      </c>
      <c r="AH77" s="30">
        <v>0.73913043478260865</v>
      </c>
      <c r="AI77" s="30">
        <v>0.532258064516129</v>
      </c>
      <c r="AJ77" s="30">
        <v>0.4509803921568627</v>
      </c>
      <c r="AK77" s="30">
        <v>0.8</v>
      </c>
      <c r="AL77" s="30" t="s">
        <v>567</v>
      </c>
      <c r="AM77" s="30" t="s">
        <v>567</v>
      </c>
      <c r="AN77" s="30" t="s">
        <v>567</v>
      </c>
      <c r="AO77" s="30">
        <v>1</v>
      </c>
      <c r="AP77" s="30">
        <v>0.82531803846359253</v>
      </c>
      <c r="AQ77" s="30">
        <v>0.90307692299999998</v>
      </c>
      <c r="AR77" s="30">
        <v>0.56490384599999999</v>
      </c>
      <c r="AS77" s="30">
        <v>0.91912307699999996</v>
      </c>
      <c r="AT77" s="30">
        <v>0.91416827850000004</v>
      </c>
      <c r="AU77" s="30">
        <v>1</v>
      </c>
      <c r="AV77" s="30">
        <v>1</v>
      </c>
      <c r="AW77" s="30">
        <v>1</v>
      </c>
      <c r="AX77" s="30">
        <v>1</v>
      </c>
      <c r="AY77" s="30">
        <v>1</v>
      </c>
      <c r="AZ77" s="30">
        <v>1</v>
      </c>
      <c r="BA77" s="30">
        <v>1</v>
      </c>
      <c r="BB77" s="30">
        <v>1</v>
      </c>
      <c r="BC77" s="30">
        <v>1</v>
      </c>
      <c r="BD77" s="30">
        <v>0.66666668653488159</v>
      </c>
      <c r="BE77" s="30">
        <v>0.99999994039535522</v>
      </c>
      <c r="BF77" s="30" t="s">
        <v>567</v>
      </c>
      <c r="BG77" s="30">
        <v>0.99999983876376952</v>
      </c>
      <c r="BH77" s="30">
        <v>1</v>
      </c>
      <c r="BI77" s="30">
        <v>1</v>
      </c>
      <c r="BJ77" s="30">
        <v>1</v>
      </c>
      <c r="BK77" s="30">
        <v>1</v>
      </c>
      <c r="BL77" s="30">
        <v>1</v>
      </c>
      <c r="BM77" s="30">
        <v>1</v>
      </c>
      <c r="BN77" s="30">
        <v>0.83333331346511841</v>
      </c>
      <c r="BO77" s="30">
        <v>0.5</v>
      </c>
      <c r="BP77" s="30">
        <v>1</v>
      </c>
      <c r="BQ77" s="30">
        <v>1</v>
      </c>
      <c r="BR77" s="30" t="s">
        <v>567</v>
      </c>
      <c r="BS77" s="30">
        <v>0</v>
      </c>
      <c r="BT77" s="30">
        <v>1</v>
      </c>
      <c r="BU77" s="30">
        <v>0.5</v>
      </c>
      <c r="BV77" s="30">
        <v>1</v>
      </c>
      <c r="BW77" s="30">
        <v>0</v>
      </c>
      <c r="BX77" s="30">
        <v>1</v>
      </c>
      <c r="BY77" s="30">
        <v>1</v>
      </c>
      <c r="BZ77" s="30">
        <v>0</v>
      </c>
      <c r="CA77" s="30">
        <v>0</v>
      </c>
      <c r="CB77" s="30">
        <v>1</v>
      </c>
      <c r="CC77" s="30">
        <v>1</v>
      </c>
      <c r="CD77" s="30">
        <v>0</v>
      </c>
      <c r="CE77" s="30">
        <v>0</v>
      </c>
      <c r="CF77" s="30">
        <v>1</v>
      </c>
      <c r="CG77" s="30">
        <v>1</v>
      </c>
      <c r="CH77" s="30">
        <v>1</v>
      </c>
      <c r="CI77" s="30">
        <v>1</v>
      </c>
      <c r="CJ77" s="30">
        <v>1</v>
      </c>
      <c r="CK77" s="30">
        <v>1</v>
      </c>
    </row>
    <row r="78" spans="1:89">
      <c r="A78" s="29">
        <v>1845</v>
      </c>
      <c r="B78" t="s">
        <v>172</v>
      </c>
      <c r="C78" t="s">
        <v>146</v>
      </c>
      <c r="D78" t="s">
        <v>147</v>
      </c>
      <c r="E78" s="29">
        <v>0.14330218068535824</v>
      </c>
      <c r="F78" s="29">
        <v>1926</v>
      </c>
      <c r="G78" s="29">
        <v>1.5199999809265137</v>
      </c>
      <c r="H78" s="29">
        <v>15</v>
      </c>
      <c r="I78" s="29">
        <v>547</v>
      </c>
      <c r="J78" t="s">
        <v>629</v>
      </c>
      <c r="K78" s="30">
        <v>0.31487888097763062</v>
      </c>
      <c r="L78" s="30">
        <v>-2.7803953271359205E-3</v>
      </c>
      <c r="M78" s="30" t="s">
        <v>567</v>
      </c>
      <c r="N78" s="30">
        <v>0.79946678876876831</v>
      </c>
      <c r="O78" s="30">
        <v>0.83333331346511841</v>
      </c>
      <c r="P78" s="30">
        <v>0.84482097625732422</v>
      </c>
      <c r="Q78" s="30">
        <v>1</v>
      </c>
      <c r="R78" s="30" t="s">
        <v>567</v>
      </c>
      <c r="S78" s="30">
        <v>1</v>
      </c>
      <c r="T78" s="30">
        <v>1</v>
      </c>
      <c r="U78" s="30">
        <v>1</v>
      </c>
      <c r="V78" s="30">
        <v>1</v>
      </c>
      <c r="W78" s="30">
        <v>1</v>
      </c>
      <c r="X78" s="30">
        <v>1</v>
      </c>
      <c r="Y78" s="30">
        <v>0</v>
      </c>
      <c r="Z78" s="30" t="s">
        <v>567</v>
      </c>
      <c r="AA78" s="30">
        <v>1</v>
      </c>
      <c r="AB78" s="30">
        <v>0.90566000000000002</v>
      </c>
      <c r="AC78" s="30">
        <v>0.14286000000000001</v>
      </c>
      <c r="AD78" s="30" t="s">
        <v>567</v>
      </c>
      <c r="AE78" s="30">
        <v>1</v>
      </c>
      <c r="AF78" s="30">
        <v>0.9457237720489502</v>
      </c>
      <c r="AG78" s="30">
        <v>0.97469254283073847</v>
      </c>
      <c r="AH78" s="30">
        <v>0.90476190476190477</v>
      </c>
      <c r="AI78" s="30">
        <v>0.7</v>
      </c>
      <c r="AJ78" s="30">
        <v>0.76923076923076916</v>
      </c>
      <c r="AK78" s="30">
        <v>1</v>
      </c>
      <c r="AL78" s="30">
        <v>1</v>
      </c>
      <c r="AM78" s="30">
        <v>1</v>
      </c>
      <c r="AN78" s="30">
        <v>1</v>
      </c>
      <c r="AO78" s="30">
        <v>0.75</v>
      </c>
      <c r="AP78" s="30">
        <v>0.94814813137054443</v>
      </c>
      <c r="AQ78" s="30">
        <v>1</v>
      </c>
      <c r="AR78" s="30" t="s">
        <v>567</v>
      </c>
      <c r="AS78" s="30">
        <v>0.9</v>
      </c>
      <c r="AT78" s="30">
        <v>0.94444444449999987</v>
      </c>
      <c r="AU78" s="30">
        <v>1</v>
      </c>
      <c r="AV78" s="30">
        <v>0.5</v>
      </c>
      <c r="AW78" s="30">
        <v>1</v>
      </c>
      <c r="AX78" s="30">
        <v>0</v>
      </c>
      <c r="AY78" s="30">
        <v>1</v>
      </c>
      <c r="AZ78" s="30">
        <v>1</v>
      </c>
      <c r="BA78" s="30">
        <v>1</v>
      </c>
      <c r="BB78" s="30">
        <v>1</v>
      </c>
      <c r="BC78" s="30">
        <v>1</v>
      </c>
      <c r="BD78" s="30">
        <v>1</v>
      </c>
      <c r="BE78" s="30">
        <v>0.94117647409439087</v>
      </c>
      <c r="BF78" s="30">
        <v>1</v>
      </c>
      <c r="BG78" s="30">
        <v>0.99999999582867538</v>
      </c>
      <c r="BH78" s="30">
        <v>0.82352941176470584</v>
      </c>
      <c r="BI78" s="30">
        <v>0</v>
      </c>
      <c r="BJ78" s="30" t="s">
        <v>567</v>
      </c>
      <c r="BK78" s="30" t="s">
        <v>567</v>
      </c>
      <c r="BL78" s="30" t="s">
        <v>567</v>
      </c>
      <c r="BM78" s="30" t="s">
        <v>567</v>
      </c>
      <c r="BN78" s="30">
        <v>1</v>
      </c>
      <c r="BO78" s="30">
        <v>0.5</v>
      </c>
      <c r="BP78" s="30">
        <v>1</v>
      </c>
      <c r="BQ78" s="30">
        <v>1</v>
      </c>
      <c r="BR78" s="30">
        <v>1</v>
      </c>
      <c r="BS78" s="30">
        <v>0</v>
      </c>
      <c r="BT78" s="30">
        <v>0</v>
      </c>
      <c r="BU78" s="30" t="s">
        <v>567</v>
      </c>
      <c r="BV78" s="30" t="s">
        <v>567</v>
      </c>
      <c r="BW78" s="30" t="s">
        <v>567</v>
      </c>
      <c r="BX78" s="30" t="s">
        <v>567</v>
      </c>
      <c r="BY78" s="30" t="s">
        <v>567</v>
      </c>
      <c r="BZ78" s="30" t="s">
        <v>567</v>
      </c>
      <c r="CA78" s="30" t="s">
        <v>567</v>
      </c>
      <c r="CB78" s="30" t="s">
        <v>567</v>
      </c>
      <c r="CC78" s="30" t="s">
        <v>567</v>
      </c>
      <c r="CD78" s="30" t="s">
        <v>567</v>
      </c>
      <c r="CE78" s="30" t="s">
        <v>567</v>
      </c>
      <c r="CF78" s="30">
        <v>0</v>
      </c>
      <c r="CG78" s="30" t="s">
        <v>567</v>
      </c>
      <c r="CH78" s="30" t="s">
        <v>567</v>
      </c>
      <c r="CI78" s="30" t="s">
        <v>567</v>
      </c>
      <c r="CJ78" s="30" t="s">
        <v>567</v>
      </c>
      <c r="CK78" s="30" t="s">
        <v>567</v>
      </c>
    </row>
    <row r="79" spans="1:89">
      <c r="A79" s="29">
        <v>1848</v>
      </c>
      <c r="B79" t="s">
        <v>173</v>
      </c>
      <c r="C79" t="s">
        <v>146</v>
      </c>
      <c r="D79" t="s">
        <v>147</v>
      </c>
      <c r="E79" s="29">
        <v>0.17484662576687116</v>
      </c>
      <c r="F79" s="29">
        <v>2608</v>
      </c>
      <c r="G79" s="29">
        <v>1.0700000524520874</v>
      </c>
      <c r="H79" s="29">
        <v>6</v>
      </c>
      <c r="I79" s="29">
        <v>398</v>
      </c>
      <c r="J79" t="s">
        <v>629</v>
      </c>
      <c r="K79" s="30">
        <v>0.2456747442483902</v>
      </c>
      <c r="L79" s="30">
        <v>7.9306475818157196E-3</v>
      </c>
      <c r="M79" s="30">
        <v>0.80262434482574463</v>
      </c>
      <c r="N79" s="30">
        <v>0.73466408252716064</v>
      </c>
      <c r="O79" s="30">
        <v>1</v>
      </c>
      <c r="P79" s="30">
        <v>0.73361331224441528</v>
      </c>
      <c r="Q79" s="30">
        <v>1</v>
      </c>
      <c r="R79" s="30">
        <v>1</v>
      </c>
      <c r="S79" s="30">
        <v>1</v>
      </c>
      <c r="T79" s="30">
        <v>1</v>
      </c>
      <c r="U79" s="30">
        <v>1</v>
      </c>
      <c r="V79" s="30">
        <v>1</v>
      </c>
      <c r="W79" s="30">
        <v>0</v>
      </c>
      <c r="X79" s="30">
        <v>1</v>
      </c>
      <c r="Y79" s="30">
        <v>1</v>
      </c>
      <c r="Z79" s="30">
        <v>1</v>
      </c>
      <c r="AA79" s="30">
        <v>0.65384999999999993</v>
      </c>
      <c r="AB79" s="30">
        <v>0.34783000000000003</v>
      </c>
      <c r="AC79" s="30">
        <v>1</v>
      </c>
      <c r="AD79" s="30">
        <v>1</v>
      </c>
      <c r="AE79" s="30">
        <v>1</v>
      </c>
      <c r="AF79" s="30">
        <v>0.98937690258026123</v>
      </c>
      <c r="AG79" s="30">
        <v>0.87252279635258356</v>
      </c>
      <c r="AH79" s="30">
        <v>1</v>
      </c>
      <c r="AI79" s="30">
        <v>1</v>
      </c>
      <c r="AJ79" s="30">
        <v>1</v>
      </c>
      <c r="AK79" s="30">
        <v>1</v>
      </c>
      <c r="AL79" s="30">
        <v>1</v>
      </c>
      <c r="AM79" s="30">
        <v>1</v>
      </c>
      <c r="AN79" s="30">
        <v>1</v>
      </c>
      <c r="AO79" s="30">
        <v>0.75</v>
      </c>
      <c r="AP79" s="30">
        <v>0.85825347900390625</v>
      </c>
      <c r="AQ79" s="30">
        <v>0.90808823549999995</v>
      </c>
      <c r="AR79" s="30" t="s">
        <v>567</v>
      </c>
      <c r="AS79" s="30">
        <v>0.6944499999999999</v>
      </c>
      <c r="AT79" s="30">
        <v>0.97222222200000008</v>
      </c>
      <c r="AU79" s="30">
        <v>1</v>
      </c>
      <c r="AV79" s="30">
        <v>1</v>
      </c>
      <c r="AW79" s="30">
        <v>1</v>
      </c>
      <c r="AX79" s="30">
        <v>1</v>
      </c>
      <c r="AY79" s="30">
        <v>1</v>
      </c>
      <c r="AZ79" s="30">
        <v>1</v>
      </c>
      <c r="BA79" s="30">
        <v>1</v>
      </c>
      <c r="BB79" s="30">
        <v>1</v>
      </c>
      <c r="BC79" s="30">
        <v>1</v>
      </c>
      <c r="BD79" s="30">
        <v>0.66666668653488159</v>
      </c>
      <c r="BE79" s="30">
        <v>0.98666667938232422</v>
      </c>
      <c r="BF79" s="30" t="s">
        <v>567</v>
      </c>
      <c r="BG79" s="30">
        <v>1</v>
      </c>
      <c r="BH79" s="30">
        <v>0.97333333333333338</v>
      </c>
      <c r="BI79" s="30">
        <v>1</v>
      </c>
      <c r="BJ79" s="30">
        <v>1</v>
      </c>
      <c r="BK79" s="30">
        <v>1</v>
      </c>
      <c r="BL79" s="30">
        <v>1</v>
      </c>
      <c r="BM79" s="30">
        <v>1</v>
      </c>
      <c r="BN79" s="30">
        <v>1</v>
      </c>
      <c r="BO79" s="30">
        <v>0.5</v>
      </c>
      <c r="BP79" s="30">
        <v>1</v>
      </c>
      <c r="BQ79" s="30">
        <v>1</v>
      </c>
      <c r="BR79" s="30">
        <v>1</v>
      </c>
      <c r="BS79" s="30">
        <v>0</v>
      </c>
      <c r="BT79" s="30">
        <v>1</v>
      </c>
      <c r="BU79" s="30">
        <v>0.4583333432674408</v>
      </c>
      <c r="BV79" s="30">
        <v>1</v>
      </c>
      <c r="BW79" s="30">
        <v>0</v>
      </c>
      <c r="BX79" s="30">
        <v>1</v>
      </c>
      <c r="BY79" s="30">
        <v>0</v>
      </c>
      <c r="BZ79" s="30">
        <v>0</v>
      </c>
      <c r="CA79" s="30">
        <v>0</v>
      </c>
      <c r="CB79" s="30">
        <v>1</v>
      </c>
      <c r="CC79" s="30">
        <v>0</v>
      </c>
      <c r="CD79" s="30">
        <v>1</v>
      </c>
      <c r="CE79" s="30">
        <v>0</v>
      </c>
      <c r="CF79" s="30">
        <v>1</v>
      </c>
      <c r="CG79" s="30">
        <v>0.5</v>
      </c>
      <c r="CH79" s="30">
        <v>0</v>
      </c>
      <c r="CI79" s="30">
        <v>0</v>
      </c>
      <c r="CJ79" s="30">
        <v>1</v>
      </c>
      <c r="CK79" s="30">
        <v>1</v>
      </c>
    </row>
    <row r="80" spans="1:89">
      <c r="A80" s="29">
        <v>1851</v>
      </c>
      <c r="B80" t="s">
        <v>174</v>
      </c>
      <c r="C80" t="s">
        <v>146</v>
      </c>
      <c r="D80" t="s">
        <v>147</v>
      </c>
      <c r="E80" s="29">
        <v>0.18239921337266471</v>
      </c>
      <c r="F80" s="29">
        <v>2034</v>
      </c>
      <c r="G80" s="29">
        <v>1.0099999904632568</v>
      </c>
      <c r="H80" s="29">
        <v>5</v>
      </c>
      <c r="I80" s="29">
        <v>545</v>
      </c>
      <c r="J80" t="s">
        <v>629</v>
      </c>
      <c r="K80" s="30">
        <v>0.19723182916641235</v>
      </c>
      <c r="L80" s="30">
        <v>-1.1948823928833008E-2</v>
      </c>
      <c r="M80" s="30" t="s">
        <v>567</v>
      </c>
      <c r="N80" s="30">
        <v>0.74075311422348022</v>
      </c>
      <c r="O80" s="30">
        <v>0.69999998807907104</v>
      </c>
      <c r="P80" s="30">
        <v>0.61403095722198486</v>
      </c>
      <c r="Q80" s="30" t="s">
        <v>567</v>
      </c>
      <c r="R80" s="30" t="s">
        <v>567</v>
      </c>
      <c r="S80" s="30">
        <v>1</v>
      </c>
      <c r="T80" s="30">
        <v>1</v>
      </c>
      <c r="U80" s="30">
        <v>1</v>
      </c>
      <c r="V80" s="30" t="s">
        <v>567</v>
      </c>
      <c r="W80" s="30">
        <v>0</v>
      </c>
      <c r="X80" s="30">
        <v>1</v>
      </c>
      <c r="Y80" s="30">
        <v>0</v>
      </c>
      <c r="Z80" s="30" t="s">
        <v>567</v>
      </c>
      <c r="AA80" s="30">
        <v>0.56667000000000001</v>
      </c>
      <c r="AB80" s="30">
        <v>0.40322999999999998</v>
      </c>
      <c r="AC80" s="30">
        <v>1</v>
      </c>
      <c r="AD80" s="30" t="s">
        <v>567</v>
      </c>
      <c r="AE80" s="30">
        <v>1</v>
      </c>
      <c r="AF80" s="30">
        <v>0.87743067741394043</v>
      </c>
      <c r="AG80" s="30">
        <v>0.8441933653201259</v>
      </c>
      <c r="AH80" s="30">
        <v>0.61111111111111116</v>
      </c>
      <c r="AI80" s="30">
        <v>0.4375</v>
      </c>
      <c r="AJ80" s="30">
        <v>0.63636363636363635</v>
      </c>
      <c r="AK80" s="30">
        <v>1</v>
      </c>
      <c r="AL80" s="30">
        <v>1</v>
      </c>
      <c r="AM80" s="30">
        <v>1</v>
      </c>
      <c r="AN80" s="30">
        <v>1</v>
      </c>
      <c r="AO80" s="30">
        <v>0.5</v>
      </c>
      <c r="AP80" s="30">
        <v>0.96875</v>
      </c>
      <c r="AQ80" s="30" t="s">
        <v>567</v>
      </c>
      <c r="AR80" s="30" t="s">
        <v>567</v>
      </c>
      <c r="AS80" s="30">
        <v>1</v>
      </c>
      <c r="AT80" s="30">
        <v>0.9375</v>
      </c>
      <c r="AU80" s="30">
        <v>1</v>
      </c>
      <c r="AV80" s="30">
        <v>0</v>
      </c>
      <c r="AW80" s="30">
        <v>0</v>
      </c>
      <c r="AX80" s="30">
        <v>0</v>
      </c>
      <c r="AY80" s="30">
        <v>1</v>
      </c>
      <c r="AZ80" s="30">
        <v>0.5</v>
      </c>
      <c r="BA80" s="30">
        <v>0</v>
      </c>
      <c r="BB80" s="30">
        <v>1</v>
      </c>
      <c r="BC80" s="30">
        <v>1</v>
      </c>
      <c r="BD80" s="30">
        <v>1</v>
      </c>
      <c r="BE80" s="30">
        <v>0.7333332896232605</v>
      </c>
      <c r="BF80" s="30">
        <v>0.2</v>
      </c>
      <c r="BG80" s="30">
        <v>0.99999987458143069</v>
      </c>
      <c r="BH80" s="30">
        <v>1</v>
      </c>
      <c r="BI80" s="30">
        <v>0</v>
      </c>
      <c r="BJ80" s="30" t="s">
        <v>567</v>
      </c>
      <c r="BK80" s="30" t="s">
        <v>567</v>
      </c>
      <c r="BL80" s="30" t="s">
        <v>567</v>
      </c>
      <c r="BM80" s="30" t="s">
        <v>567</v>
      </c>
      <c r="BN80" s="30">
        <v>1</v>
      </c>
      <c r="BO80" s="30">
        <v>0.5</v>
      </c>
      <c r="BP80" s="30">
        <v>1</v>
      </c>
      <c r="BQ80" s="30">
        <v>1</v>
      </c>
      <c r="BR80" s="30">
        <v>1</v>
      </c>
      <c r="BS80" s="30">
        <v>0</v>
      </c>
      <c r="BT80" s="30">
        <v>1</v>
      </c>
      <c r="BU80" s="30">
        <v>0.5</v>
      </c>
      <c r="BV80" s="30">
        <v>1</v>
      </c>
      <c r="BW80" s="30">
        <v>0</v>
      </c>
      <c r="BX80" s="30">
        <v>1</v>
      </c>
      <c r="BY80" s="30">
        <v>1</v>
      </c>
      <c r="BZ80" s="30">
        <v>0</v>
      </c>
      <c r="CA80" s="30">
        <v>0</v>
      </c>
      <c r="CB80" s="30">
        <v>1</v>
      </c>
      <c r="CC80" s="30">
        <v>0</v>
      </c>
      <c r="CD80" s="30">
        <v>1</v>
      </c>
      <c r="CE80" s="30">
        <v>0</v>
      </c>
      <c r="CF80" s="30">
        <v>0</v>
      </c>
      <c r="CG80" s="30" t="s">
        <v>567</v>
      </c>
      <c r="CH80" s="30" t="s">
        <v>567</v>
      </c>
      <c r="CI80" s="30" t="s">
        <v>567</v>
      </c>
      <c r="CJ80" s="30" t="s">
        <v>567</v>
      </c>
      <c r="CK80" s="30" t="s">
        <v>567</v>
      </c>
    </row>
    <row r="81" spans="1:89">
      <c r="A81" s="29">
        <v>1853</v>
      </c>
      <c r="B81" t="s">
        <v>175</v>
      </c>
      <c r="C81" t="s">
        <v>146</v>
      </c>
      <c r="D81" t="s">
        <v>147</v>
      </c>
      <c r="E81" s="29">
        <v>0.16988130563798221</v>
      </c>
      <c r="F81" s="29">
        <v>1348</v>
      </c>
      <c r="G81" s="29">
        <v>1.0800000429153442</v>
      </c>
      <c r="H81" s="29">
        <v>14</v>
      </c>
      <c r="I81" s="29">
        <v>535</v>
      </c>
      <c r="J81" t="s">
        <v>629</v>
      </c>
      <c r="K81" s="30">
        <v>0.25951558351516724</v>
      </c>
      <c r="L81" s="30">
        <v>-5.4009873420000076E-3</v>
      </c>
      <c r="M81" s="30">
        <v>0.76769649982452393</v>
      </c>
      <c r="N81" s="30">
        <v>0.73768305778503418</v>
      </c>
      <c r="O81" s="30">
        <v>0.86666667461395264</v>
      </c>
      <c r="P81" s="30">
        <v>0.63095831871032715</v>
      </c>
      <c r="Q81" s="30">
        <v>1</v>
      </c>
      <c r="R81" s="30" t="s">
        <v>567</v>
      </c>
      <c r="S81" s="30">
        <v>1</v>
      </c>
      <c r="T81" s="30">
        <v>1</v>
      </c>
      <c r="U81" s="30">
        <v>1</v>
      </c>
      <c r="V81" s="30">
        <v>1</v>
      </c>
      <c r="W81" s="30">
        <v>1</v>
      </c>
      <c r="X81" s="30">
        <v>0</v>
      </c>
      <c r="Y81" s="30">
        <v>0</v>
      </c>
      <c r="Z81" s="30" t="s">
        <v>567</v>
      </c>
      <c r="AA81" s="30">
        <v>0.63158000000000003</v>
      </c>
      <c r="AB81" s="30">
        <v>0.47917000000000004</v>
      </c>
      <c r="AC81" s="30">
        <v>1</v>
      </c>
      <c r="AD81" s="30">
        <v>0.4</v>
      </c>
      <c r="AE81" s="30">
        <v>1</v>
      </c>
      <c r="AF81" s="30">
        <v>0.97178024053573608</v>
      </c>
      <c r="AG81" s="30">
        <v>0.86338317209029614</v>
      </c>
      <c r="AH81" s="30">
        <v>0.88888888888888884</v>
      </c>
      <c r="AI81" s="30">
        <v>0.90909090909090906</v>
      </c>
      <c r="AJ81" s="30">
        <v>1</v>
      </c>
      <c r="AK81" s="30">
        <v>1</v>
      </c>
      <c r="AL81" s="30">
        <v>1</v>
      </c>
      <c r="AM81" s="30">
        <v>1</v>
      </c>
      <c r="AN81" s="30">
        <v>1</v>
      </c>
      <c r="AO81" s="30">
        <v>0.75</v>
      </c>
      <c r="AP81" s="30">
        <v>0.90757578611373901</v>
      </c>
      <c r="AQ81" s="30">
        <v>1</v>
      </c>
      <c r="AR81" s="30" t="s">
        <v>567</v>
      </c>
      <c r="AS81" s="30">
        <v>1</v>
      </c>
      <c r="AT81" s="30">
        <v>0.72272727250000002</v>
      </c>
      <c r="AU81" s="30">
        <v>1</v>
      </c>
      <c r="AV81" s="30">
        <v>0.5</v>
      </c>
      <c r="AW81" s="30">
        <v>1</v>
      </c>
      <c r="AX81" s="30">
        <v>0</v>
      </c>
      <c r="AY81" s="30">
        <v>1</v>
      </c>
      <c r="AZ81" s="30">
        <v>1</v>
      </c>
      <c r="BA81" s="30">
        <v>1</v>
      </c>
      <c r="BB81" s="30">
        <v>1</v>
      </c>
      <c r="BC81" s="30">
        <v>1</v>
      </c>
      <c r="BD81" s="30">
        <v>0.66666668653488159</v>
      </c>
      <c r="BE81" s="30">
        <v>0.99998420476913452</v>
      </c>
      <c r="BF81" s="30" t="s">
        <v>567</v>
      </c>
      <c r="BG81" s="30">
        <v>0.99996842791911289</v>
      </c>
      <c r="BH81" s="30">
        <v>1</v>
      </c>
      <c r="BI81" s="30">
        <v>1</v>
      </c>
      <c r="BJ81" s="30">
        <v>0.5</v>
      </c>
      <c r="BK81" s="30">
        <v>0</v>
      </c>
      <c r="BL81" s="30">
        <v>1</v>
      </c>
      <c r="BM81" s="30">
        <v>1</v>
      </c>
      <c r="BN81" s="30">
        <v>0.83333331346511841</v>
      </c>
      <c r="BO81" s="30">
        <v>1</v>
      </c>
      <c r="BP81" s="30">
        <v>1</v>
      </c>
      <c r="BQ81" s="30">
        <v>1</v>
      </c>
      <c r="BR81" s="30" t="s">
        <v>567</v>
      </c>
      <c r="BS81" s="30">
        <v>1</v>
      </c>
      <c r="BT81" s="30">
        <v>0.66666668653488159</v>
      </c>
      <c r="BU81" s="30">
        <v>0.66666668653488159</v>
      </c>
      <c r="BV81" s="30" t="s">
        <v>567</v>
      </c>
      <c r="BW81" s="30">
        <v>0</v>
      </c>
      <c r="BX81" s="30">
        <v>0</v>
      </c>
      <c r="BY81" s="30">
        <v>0</v>
      </c>
      <c r="BZ81" s="30">
        <v>0</v>
      </c>
      <c r="CA81" s="30">
        <v>0</v>
      </c>
      <c r="CB81" s="30">
        <v>0</v>
      </c>
      <c r="CC81" s="30">
        <v>0</v>
      </c>
      <c r="CD81" s="30">
        <v>0</v>
      </c>
      <c r="CE81" s="30">
        <v>1</v>
      </c>
      <c r="CF81" s="30">
        <v>1</v>
      </c>
      <c r="CG81" s="30">
        <v>0.5</v>
      </c>
      <c r="CH81" s="30">
        <v>1</v>
      </c>
      <c r="CI81" s="30">
        <v>1</v>
      </c>
      <c r="CJ81" s="30">
        <v>0</v>
      </c>
      <c r="CK81" s="30">
        <v>0</v>
      </c>
    </row>
    <row r="82" spans="1:89">
      <c r="A82" s="29">
        <v>1856</v>
      </c>
      <c r="B82" t="s">
        <v>176</v>
      </c>
      <c r="C82" t="s">
        <v>146</v>
      </c>
      <c r="D82" t="s">
        <v>147</v>
      </c>
      <c r="E82" s="29">
        <v>0.11847389558232932</v>
      </c>
      <c r="F82" s="29">
        <v>498</v>
      </c>
      <c r="G82" s="29">
        <v>1.2300000190734863</v>
      </c>
      <c r="H82" s="29">
        <v>16</v>
      </c>
      <c r="I82" s="29">
        <v>369</v>
      </c>
      <c r="J82" t="s">
        <v>629</v>
      </c>
      <c r="K82" s="30">
        <v>0.83471077680587769</v>
      </c>
      <c r="L82" s="30">
        <v>-1.7875447869300842E-2</v>
      </c>
      <c r="M82" s="30" t="s">
        <v>567</v>
      </c>
      <c r="N82" s="30">
        <v>0.7077210545539856</v>
      </c>
      <c r="O82" s="30">
        <v>0.73333334922790527</v>
      </c>
      <c r="P82" s="30">
        <v>0.73731833696365356</v>
      </c>
      <c r="Q82" s="30" t="s">
        <v>567</v>
      </c>
      <c r="R82" s="30" t="s">
        <v>567</v>
      </c>
      <c r="S82" s="30">
        <v>1</v>
      </c>
      <c r="T82" s="30">
        <v>1</v>
      </c>
      <c r="U82" s="30">
        <v>1</v>
      </c>
      <c r="V82" s="30" t="s">
        <v>567</v>
      </c>
      <c r="W82" s="30">
        <v>0</v>
      </c>
      <c r="X82" s="30">
        <v>1</v>
      </c>
      <c r="Y82" s="30">
        <v>1</v>
      </c>
      <c r="Z82" s="30" t="s">
        <v>567</v>
      </c>
      <c r="AA82" s="30">
        <v>1</v>
      </c>
      <c r="AB82" s="30">
        <v>0.17391000000000006</v>
      </c>
      <c r="AC82" s="30">
        <v>1</v>
      </c>
      <c r="AD82" s="30">
        <v>1</v>
      </c>
      <c r="AE82" s="30">
        <v>1</v>
      </c>
      <c r="AF82" s="30">
        <v>0.59997683763504028</v>
      </c>
      <c r="AG82" s="30">
        <v>0.99972233791475773</v>
      </c>
      <c r="AH82" s="30">
        <v>0.8</v>
      </c>
      <c r="AI82" s="30">
        <v>0.6</v>
      </c>
      <c r="AJ82" s="30">
        <v>0.8</v>
      </c>
      <c r="AK82" s="30">
        <v>0</v>
      </c>
      <c r="AL82" s="30">
        <v>1</v>
      </c>
      <c r="AM82" s="30">
        <v>1</v>
      </c>
      <c r="AN82" s="30">
        <v>1</v>
      </c>
      <c r="AO82" s="30">
        <v>0.5</v>
      </c>
      <c r="AP82" s="30">
        <v>0.52084165811538696</v>
      </c>
      <c r="AQ82" s="30" t="s">
        <v>567</v>
      </c>
      <c r="AR82" s="30" t="s">
        <v>567</v>
      </c>
      <c r="AS82" s="30">
        <v>0.33335000000000009</v>
      </c>
      <c r="AT82" s="30">
        <v>0.70833333350000005</v>
      </c>
      <c r="AU82" s="30">
        <v>1</v>
      </c>
      <c r="AV82" s="30">
        <v>0.5</v>
      </c>
      <c r="AW82" s="30">
        <v>0</v>
      </c>
      <c r="AX82" s="30">
        <v>1</v>
      </c>
      <c r="AY82" s="30">
        <v>1</v>
      </c>
      <c r="AZ82" s="30">
        <v>0.5</v>
      </c>
      <c r="BA82" s="30">
        <v>1</v>
      </c>
      <c r="BB82" s="30">
        <v>0</v>
      </c>
      <c r="BC82" s="30">
        <v>0</v>
      </c>
      <c r="BD82" s="30">
        <v>1</v>
      </c>
      <c r="BE82" s="30">
        <v>0.99999994039535522</v>
      </c>
      <c r="BF82" s="30">
        <v>1</v>
      </c>
      <c r="BG82" s="30">
        <v>0.99999986533409579</v>
      </c>
      <c r="BH82" s="30">
        <v>1</v>
      </c>
      <c r="BI82" s="30">
        <v>0.75</v>
      </c>
      <c r="BJ82" s="30">
        <v>0.5</v>
      </c>
      <c r="BK82" s="30">
        <v>1</v>
      </c>
      <c r="BL82" s="30">
        <v>0</v>
      </c>
      <c r="BM82" s="30" t="s">
        <v>567</v>
      </c>
      <c r="BN82" s="30">
        <v>1</v>
      </c>
      <c r="BO82" s="30">
        <v>1</v>
      </c>
      <c r="BP82" s="30">
        <v>1</v>
      </c>
      <c r="BQ82" s="30">
        <v>1</v>
      </c>
      <c r="BR82" s="30">
        <v>1</v>
      </c>
      <c r="BS82" s="30">
        <v>1</v>
      </c>
      <c r="BT82" s="30">
        <v>1</v>
      </c>
      <c r="BU82" s="30">
        <v>8.3333335816860199E-2</v>
      </c>
      <c r="BV82" s="30">
        <v>0</v>
      </c>
      <c r="BW82" s="30">
        <v>0</v>
      </c>
      <c r="BX82" s="30">
        <v>0</v>
      </c>
      <c r="BY82" s="30">
        <v>1</v>
      </c>
      <c r="BZ82" s="30">
        <v>0</v>
      </c>
      <c r="CA82" s="30">
        <v>0</v>
      </c>
      <c r="CB82" s="30">
        <v>1</v>
      </c>
      <c r="CC82" s="30">
        <v>0</v>
      </c>
      <c r="CD82" s="30">
        <v>0</v>
      </c>
      <c r="CE82" s="30">
        <v>0</v>
      </c>
      <c r="CF82" s="30">
        <v>0</v>
      </c>
      <c r="CG82" s="30" t="s">
        <v>567</v>
      </c>
      <c r="CH82" s="30" t="s">
        <v>567</v>
      </c>
      <c r="CI82" s="30" t="s">
        <v>567</v>
      </c>
      <c r="CJ82" s="30" t="s">
        <v>567</v>
      </c>
      <c r="CK82" s="30" t="s">
        <v>567</v>
      </c>
    </row>
    <row r="83" spans="1:89">
      <c r="A83" s="29">
        <v>1857</v>
      </c>
      <c r="B83" t="s">
        <v>177</v>
      </c>
      <c r="C83" t="s">
        <v>146</v>
      </c>
      <c r="D83" t="s">
        <v>147</v>
      </c>
      <c r="E83" s="29">
        <v>9.3406593406593408E-2</v>
      </c>
      <c r="F83" s="29">
        <v>728</v>
      </c>
      <c r="G83" s="29">
        <v>1.1599999666213989</v>
      </c>
      <c r="H83" s="29">
        <v>14</v>
      </c>
      <c r="I83" s="29">
        <v>385</v>
      </c>
      <c r="J83" t="s">
        <v>629</v>
      </c>
      <c r="K83" s="30">
        <v>0.23076923191547394</v>
      </c>
      <c r="L83" s="30">
        <v>-1.3703810051083565E-2</v>
      </c>
      <c r="M83" s="30">
        <v>0.54892164468765259</v>
      </c>
      <c r="N83" s="30">
        <v>0.6602553129196167</v>
      </c>
      <c r="O83" s="30">
        <v>0.69999998807907104</v>
      </c>
      <c r="P83" s="30">
        <v>0.52175092697143555</v>
      </c>
      <c r="Q83" s="30" t="s">
        <v>567</v>
      </c>
      <c r="R83" s="30" t="s">
        <v>567</v>
      </c>
      <c r="S83" s="30">
        <v>1</v>
      </c>
      <c r="T83" s="30">
        <v>1</v>
      </c>
      <c r="U83" s="30">
        <v>1</v>
      </c>
      <c r="V83" s="30" t="s">
        <v>567</v>
      </c>
      <c r="W83" s="30">
        <v>0</v>
      </c>
      <c r="X83" s="30">
        <v>1</v>
      </c>
      <c r="Y83" s="30">
        <v>0</v>
      </c>
      <c r="Z83" s="30" t="s">
        <v>567</v>
      </c>
      <c r="AA83" s="30">
        <v>0.375</v>
      </c>
      <c r="AB83" s="30">
        <v>9.0909999999999935E-2</v>
      </c>
      <c r="AC83" s="30" t="s">
        <v>567</v>
      </c>
      <c r="AD83" s="30">
        <v>0.65217000000000003</v>
      </c>
      <c r="AE83" s="30">
        <v>1</v>
      </c>
      <c r="AF83" s="30">
        <v>0.95638757944107056</v>
      </c>
      <c r="AG83" s="30">
        <v>0.84331797235023043</v>
      </c>
      <c r="AH83" s="30">
        <v>0.83333333333333348</v>
      </c>
      <c r="AI83" s="30">
        <v>0.8</v>
      </c>
      <c r="AJ83" s="30">
        <v>1</v>
      </c>
      <c r="AK83" s="30">
        <v>1</v>
      </c>
      <c r="AL83" s="30">
        <v>1</v>
      </c>
      <c r="AM83" s="30">
        <v>1</v>
      </c>
      <c r="AN83" s="30">
        <v>1</v>
      </c>
      <c r="AO83" s="30">
        <v>0.5</v>
      </c>
      <c r="AP83" s="30">
        <v>0.52564102411270142</v>
      </c>
      <c r="AQ83" s="30" t="s">
        <v>567</v>
      </c>
      <c r="AR83" s="30" t="s">
        <v>567</v>
      </c>
      <c r="AS83" s="30">
        <v>0.5</v>
      </c>
      <c r="AT83" s="30">
        <v>0.55128205100000005</v>
      </c>
      <c r="AU83" s="30">
        <v>1</v>
      </c>
      <c r="AV83" s="30">
        <v>0</v>
      </c>
      <c r="AW83" s="30">
        <v>0</v>
      </c>
      <c r="AX83" s="30">
        <v>0</v>
      </c>
      <c r="AY83" s="30">
        <v>1</v>
      </c>
      <c r="AZ83" s="30">
        <v>1</v>
      </c>
      <c r="BA83" s="30">
        <v>1</v>
      </c>
      <c r="BB83" s="30">
        <v>1</v>
      </c>
      <c r="BC83" s="30">
        <v>1</v>
      </c>
      <c r="BD83" s="30">
        <v>0.66666668653488159</v>
      </c>
      <c r="BE83" s="30">
        <v>0.98543691635131836</v>
      </c>
      <c r="BF83" s="30" t="s">
        <v>567</v>
      </c>
      <c r="BG83" s="30">
        <v>1</v>
      </c>
      <c r="BH83" s="30">
        <v>0.970873786407767</v>
      </c>
      <c r="BI83" s="30">
        <v>0.75</v>
      </c>
      <c r="BJ83" s="30">
        <v>0</v>
      </c>
      <c r="BK83" s="30">
        <v>0</v>
      </c>
      <c r="BL83" s="30" t="s">
        <v>567</v>
      </c>
      <c r="BM83" s="30">
        <v>0</v>
      </c>
      <c r="BN83" s="30">
        <v>0.5</v>
      </c>
      <c r="BO83" s="30">
        <v>1</v>
      </c>
      <c r="BP83" s="30" t="s">
        <v>567</v>
      </c>
      <c r="BQ83" s="30" t="s">
        <v>567</v>
      </c>
      <c r="BR83" s="30" t="s">
        <v>567</v>
      </c>
      <c r="BS83" s="30">
        <v>1</v>
      </c>
      <c r="BT83" s="30">
        <v>0.66666668653488159</v>
      </c>
      <c r="BU83" s="30">
        <v>0</v>
      </c>
      <c r="BV83" s="30" t="s">
        <v>567</v>
      </c>
      <c r="BW83" s="30">
        <v>0</v>
      </c>
      <c r="BX83" s="30">
        <v>0</v>
      </c>
      <c r="BY83" s="30">
        <v>0</v>
      </c>
      <c r="BZ83" s="30">
        <v>0</v>
      </c>
      <c r="CA83" s="30">
        <v>0</v>
      </c>
      <c r="CB83" s="30">
        <v>0</v>
      </c>
      <c r="CC83" s="30">
        <v>0</v>
      </c>
      <c r="CD83" s="30">
        <v>0</v>
      </c>
      <c r="CE83" s="30">
        <v>0</v>
      </c>
      <c r="CF83" s="30">
        <v>1</v>
      </c>
      <c r="CG83" s="30">
        <v>0.5</v>
      </c>
      <c r="CH83" s="30">
        <v>1</v>
      </c>
      <c r="CI83" s="30">
        <v>0</v>
      </c>
      <c r="CJ83" s="30">
        <v>0</v>
      </c>
      <c r="CK83" s="30">
        <v>1</v>
      </c>
    </row>
    <row r="84" spans="1:89">
      <c r="A84" s="29">
        <v>1859</v>
      </c>
      <c r="B84" t="s">
        <v>178</v>
      </c>
      <c r="C84" t="s">
        <v>146</v>
      </c>
      <c r="D84" t="s">
        <v>147</v>
      </c>
      <c r="E84" s="29">
        <v>0.15330188679245282</v>
      </c>
      <c r="F84" s="29">
        <v>1272</v>
      </c>
      <c r="G84" s="29">
        <v>1.0800000429153442</v>
      </c>
      <c r="H84" s="29">
        <v>15</v>
      </c>
      <c r="I84" s="29">
        <v>520</v>
      </c>
      <c r="J84" t="s">
        <v>629</v>
      </c>
      <c r="K84" s="30">
        <v>0.32231402397155762</v>
      </c>
      <c r="L84" s="30">
        <v>-1.2999283149838448E-2</v>
      </c>
      <c r="M84" s="30" t="s">
        <v>567</v>
      </c>
      <c r="N84" s="30">
        <v>0.73413121700286865</v>
      </c>
      <c r="O84" s="30">
        <v>0.76666665077209473</v>
      </c>
      <c r="P84" s="30">
        <v>0.6749340295791626</v>
      </c>
      <c r="Q84" s="30">
        <v>1</v>
      </c>
      <c r="R84" s="30" t="s">
        <v>567</v>
      </c>
      <c r="S84" s="30">
        <v>1</v>
      </c>
      <c r="T84" s="30">
        <v>1</v>
      </c>
      <c r="U84" s="30">
        <v>1</v>
      </c>
      <c r="V84" s="30" t="s">
        <v>567</v>
      </c>
      <c r="W84" s="30">
        <v>1</v>
      </c>
      <c r="X84" s="30">
        <v>1</v>
      </c>
      <c r="Y84" s="30">
        <v>0</v>
      </c>
      <c r="Z84" s="30" t="s">
        <v>567</v>
      </c>
      <c r="AA84" s="30">
        <v>0.72222000000000008</v>
      </c>
      <c r="AB84" s="30">
        <v>4.1670000000000013E-2</v>
      </c>
      <c r="AC84" s="30">
        <v>1</v>
      </c>
      <c r="AD84" s="30" t="s">
        <v>567</v>
      </c>
      <c r="AE84" s="30">
        <v>1</v>
      </c>
      <c r="AF84" s="30">
        <v>0.94196683168411255</v>
      </c>
      <c r="AG84" s="30">
        <v>0.87860185417188674</v>
      </c>
      <c r="AH84" s="30">
        <v>0.625</v>
      </c>
      <c r="AI84" s="30">
        <v>1</v>
      </c>
      <c r="AJ84" s="30">
        <v>0.8</v>
      </c>
      <c r="AK84" s="30">
        <v>1</v>
      </c>
      <c r="AL84" s="30">
        <v>1</v>
      </c>
      <c r="AM84" s="30">
        <v>1</v>
      </c>
      <c r="AN84" s="30">
        <v>1</v>
      </c>
      <c r="AO84" s="30">
        <v>1</v>
      </c>
      <c r="AP84" s="30">
        <v>0.9375</v>
      </c>
      <c r="AQ84" s="30">
        <v>1</v>
      </c>
      <c r="AR84" s="30">
        <v>1</v>
      </c>
      <c r="AS84" s="30">
        <v>1</v>
      </c>
      <c r="AT84" s="30">
        <v>0.75</v>
      </c>
      <c r="AU84" s="30">
        <v>1</v>
      </c>
      <c r="AV84" s="30">
        <v>0.5</v>
      </c>
      <c r="AW84" s="30">
        <v>1</v>
      </c>
      <c r="AX84" s="30">
        <v>0</v>
      </c>
      <c r="AY84" s="30">
        <v>1</v>
      </c>
      <c r="AZ84" s="30">
        <v>0.5</v>
      </c>
      <c r="BA84" s="30">
        <v>0</v>
      </c>
      <c r="BB84" s="30">
        <v>1</v>
      </c>
      <c r="BC84" s="30">
        <v>1</v>
      </c>
      <c r="BD84" s="30">
        <v>0.66666668653488159</v>
      </c>
      <c r="BE84" s="30">
        <v>0.93143218755722046</v>
      </c>
      <c r="BF84" s="30" t="s">
        <v>567</v>
      </c>
      <c r="BG84" s="30">
        <v>0.99999523429534065</v>
      </c>
      <c r="BH84" s="30">
        <v>0.8628691983122363</v>
      </c>
      <c r="BI84" s="30">
        <v>0</v>
      </c>
      <c r="BJ84" s="30" t="s">
        <v>567</v>
      </c>
      <c r="BK84" s="30" t="s">
        <v>567</v>
      </c>
      <c r="BL84" s="30" t="s">
        <v>567</v>
      </c>
      <c r="BM84" s="30" t="s">
        <v>567</v>
      </c>
      <c r="BN84" s="30">
        <v>0.5</v>
      </c>
      <c r="BO84" s="30">
        <v>1</v>
      </c>
      <c r="BP84" s="30" t="s">
        <v>567</v>
      </c>
      <c r="BQ84" s="30" t="s">
        <v>567</v>
      </c>
      <c r="BR84" s="30" t="s">
        <v>567</v>
      </c>
      <c r="BS84" s="30">
        <v>1</v>
      </c>
      <c r="BT84" s="30">
        <v>0</v>
      </c>
      <c r="BU84" s="30" t="s">
        <v>567</v>
      </c>
      <c r="BV84" s="30" t="s">
        <v>567</v>
      </c>
      <c r="BW84" s="30" t="s">
        <v>567</v>
      </c>
      <c r="BX84" s="30" t="s">
        <v>567</v>
      </c>
      <c r="BY84" s="30" t="s">
        <v>567</v>
      </c>
      <c r="BZ84" s="30" t="s">
        <v>567</v>
      </c>
      <c r="CA84" s="30" t="s">
        <v>567</v>
      </c>
      <c r="CB84" s="30" t="s">
        <v>567</v>
      </c>
      <c r="CC84" s="30" t="s">
        <v>567</v>
      </c>
      <c r="CD84" s="30" t="s">
        <v>567</v>
      </c>
      <c r="CE84" s="30" t="s">
        <v>567</v>
      </c>
      <c r="CF84" s="30">
        <v>1</v>
      </c>
      <c r="CG84" s="30">
        <v>1</v>
      </c>
      <c r="CH84" s="30">
        <v>1</v>
      </c>
      <c r="CI84" s="30">
        <v>1</v>
      </c>
      <c r="CJ84" s="30">
        <v>1</v>
      </c>
      <c r="CK84" s="30">
        <v>1</v>
      </c>
    </row>
    <row r="85" spans="1:89">
      <c r="A85" s="29">
        <v>1860</v>
      </c>
      <c r="B85" t="s">
        <v>179</v>
      </c>
      <c r="C85" t="s">
        <v>146</v>
      </c>
      <c r="D85" t="s">
        <v>147</v>
      </c>
      <c r="E85" s="29">
        <v>0.1885769264410041</v>
      </c>
      <c r="F85" s="29">
        <v>11433</v>
      </c>
      <c r="G85" s="29">
        <v>0.97000002861022949</v>
      </c>
      <c r="H85" s="29">
        <v>8</v>
      </c>
      <c r="I85" s="29">
        <v>629</v>
      </c>
      <c r="J85" t="s">
        <v>628</v>
      </c>
      <c r="K85" s="30">
        <v>0.19742882251739502</v>
      </c>
      <c r="L85" s="30">
        <v>5.2058389410376549E-3</v>
      </c>
      <c r="M85" s="30">
        <v>0.69784104824066162</v>
      </c>
      <c r="N85" s="30">
        <v>0.8266785740852356</v>
      </c>
      <c r="O85" s="30">
        <v>0.93333333730697632</v>
      </c>
      <c r="P85" s="30">
        <v>0.91979330778121948</v>
      </c>
      <c r="Q85" s="30">
        <v>1</v>
      </c>
      <c r="R85" s="30">
        <v>1</v>
      </c>
      <c r="S85" s="30">
        <v>1</v>
      </c>
      <c r="T85" s="30">
        <v>1</v>
      </c>
      <c r="U85" s="30">
        <v>1</v>
      </c>
      <c r="V85" s="30">
        <v>1</v>
      </c>
      <c r="W85" s="30">
        <v>1</v>
      </c>
      <c r="X85" s="30">
        <v>1</v>
      </c>
      <c r="Y85" s="30">
        <v>1</v>
      </c>
      <c r="Z85" s="30" t="s">
        <v>567</v>
      </c>
      <c r="AA85" s="30">
        <v>1</v>
      </c>
      <c r="AB85" s="30">
        <v>0.83712000000000009</v>
      </c>
      <c r="AC85" s="30">
        <v>1</v>
      </c>
      <c r="AD85" s="30">
        <v>0.45311999999999997</v>
      </c>
      <c r="AE85" s="30">
        <v>1</v>
      </c>
      <c r="AF85" s="30">
        <v>0.865001380443573</v>
      </c>
      <c r="AG85" s="30">
        <v>0.92512147934851074</v>
      </c>
      <c r="AH85" s="30">
        <v>0.86075949367088611</v>
      </c>
      <c r="AI85" s="30">
        <v>0.80246913580246915</v>
      </c>
      <c r="AJ85" s="30">
        <v>0.625</v>
      </c>
      <c r="AK85" s="30">
        <v>1</v>
      </c>
      <c r="AL85" s="30">
        <v>0.625</v>
      </c>
      <c r="AM85" s="30">
        <v>0.75</v>
      </c>
      <c r="AN85" s="30">
        <v>1</v>
      </c>
      <c r="AO85" s="30">
        <v>1</v>
      </c>
      <c r="AP85" s="30">
        <v>0.91861623525619507</v>
      </c>
      <c r="AQ85" s="30">
        <v>1</v>
      </c>
      <c r="AR85" s="30">
        <v>0.80555555600000006</v>
      </c>
      <c r="AS85" s="30">
        <v>0.95200645149999996</v>
      </c>
      <c r="AT85" s="30">
        <v>0.91690300599999996</v>
      </c>
      <c r="AU85" s="30">
        <v>1</v>
      </c>
      <c r="AV85" s="30">
        <v>1</v>
      </c>
      <c r="AW85" s="30">
        <v>1</v>
      </c>
      <c r="AX85" s="30">
        <v>1</v>
      </c>
      <c r="AY85" s="30">
        <v>1</v>
      </c>
      <c r="AZ85" s="30">
        <v>0.5</v>
      </c>
      <c r="BA85" s="30">
        <v>0</v>
      </c>
      <c r="BB85" s="30">
        <v>1</v>
      </c>
      <c r="BC85" s="30">
        <v>1</v>
      </c>
      <c r="BD85" s="30">
        <v>1</v>
      </c>
      <c r="BE85" s="30">
        <v>0.73333287239074707</v>
      </c>
      <c r="BF85" s="30">
        <v>0.2</v>
      </c>
      <c r="BG85" s="30">
        <v>0.99999864482785195</v>
      </c>
      <c r="BH85" s="30">
        <v>1</v>
      </c>
      <c r="BI85" s="30">
        <v>1</v>
      </c>
      <c r="BJ85" s="30">
        <v>0.5</v>
      </c>
      <c r="BK85" s="30">
        <v>0</v>
      </c>
      <c r="BL85" s="30">
        <v>1</v>
      </c>
      <c r="BM85" s="30">
        <v>1</v>
      </c>
      <c r="BN85" s="30">
        <v>1</v>
      </c>
      <c r="BO85" s="30">
        <v>0.5</v>
      </c>
      <c r="BP85" s="30">
        <v>1</v>
      </c>
      <c r="BQ85" s="30">
        <v>1</v>
      </c>
      <c r="BR85" s="30">
        <v>1</v>
      </c>
      <c r="BS85" s="30">
        <v>0</v>
      </c>
      <c r="BT85" s="30">
        <v>1</v>
      </c>
      <c r="BU85" s="30">
        <v>0.70833331346511841</v>
      </c>
      <c r="BV85" s="30">
        <v>1</v>
      </c>
      <c r="BW85" s="30">
        <v>0</v>
      </c>
      <c r="BX85" s="30">
        <v>0</v>
      </c>
      <c r="BY85" s="30">
        <v>0</v>
      </c>
      <c r="BZ85" s="30">
        <v>0</v>
      </c>
      <c r="CA85" s="30">
        <v>0</v>
      </c>
      <c r="CB85" s="30">
        <v>1</v>
      </c>
      <c r="CC85" s="30">
        <v>0</v>
      </c>
      <c r="CD85" s="30">
        <v>0</v>
      </c>
      <c r="CE85" s="30">
        <v>1</v>
      </c>
      <c r="CF85" s="30">
        <v>0.75</v>
      </c>
      <c r="CG85" s="30">
        <v>0.3333333432674408</v>
      </c>
      <c r="CH85" s="30">
        <v>1</v>
      </c>
      <c r="CI85" s="30" t="s">
        <v>567</v>
      </c>
      <c r="CJ85" s="30">
        <v>0</v>
      </c>
      <c r="CK85" s="30">
        <v>0</v>
      </c>
    </row>
    <row r="86" spans="1:89">
      <c r="A86" s="29">
        <v>1865</v>
      </c>
      <c r="B86" t="s">
        <v>180</v>
      </c>
      <c r="C86" t="s">
        <v>146</v>
      </c>
      <c r="D86" t="s">
        <v>147</v>
      </c>
      <c r="E86" s="29">
        <v>0.19993755203996669</v>
      </c>
      <c r="F86" s="29">
        <v>9608</v>
      </c>
      <c r="G86" s="29">
        <v>0.99000000953674316</v>
      </c>
      <c r="H86" s="29">
        <v>2</v>
      </c>
      <c r="I86" s="29">
        <v>652</v>
      </c>
      <c r="J86" t="s">
        <v>628</v>
      </c>
      <c r="K86" s="30">
        <v>0.19619500637054443</v>
      </c>
      <c r="L86" s="30">
        <v>6.8626184947788715E-3</v>
      </c>
      <c r="M86" s="30" t="s">
        <v>567</v>
      </c>
      <c r="N86" s="30">
        <v>0.82671213150024414</v>
      </c>
      <c r="O86" s="30">
        <v>0.93333333730697632</v>
      </c>
      <c r="P86" s="30">
        <v>0.79740798473358154</v>
      </c>
      <c r="Q86" s="30">
        <v>1</v>
      </c>
      <c r="R86" s="30" t="s">
        <v>567</v>
      </c>
      <c r="S86" s="30">
        <v>1</v>
      </c>
      <c r="T86" s="30">
        <v>1</v>
      </c>
      <c r="U86" s="30">
        <v>1</v>
      </c>
      <c r="V86" s="30">
        <v>1</v>
      </c>
      <c r="W86" s="30">
        <v>1</v>
      </c>
      <c r="X86" s="30">
        <v>0</v>
      </c>
      <c r="Y86" s="30">
        <v>1</v>
      </c>
      <c r="Z86" s="30">
        <v>1</v>
      </c>
      <c r="AA86" s="30">
        <v>0.71667000000000003</v>
      </c>
      <c r="AB86" s="30">
        <v>0.72072000000000003</v>
      </c>
      <c r="AC86" s="30">
        <v>1</v>
      </c>
      <c r="AD86" s="30">
        <v>0.47058</v>
      </c>
      <c r="AE86" s="30">
        <v>1</v>
      </c>
      <c r="AF86" s="30">
        <v>0.9648175835609436</v>
      </c>
      <c r="AG86" s="30">
        <v>0.97374205623748589</v>
      </c>
      <c r="AH86" s="30">
        <v>0.91954022988505746</v>
      </c>
      <c r="AI86" s="30">
        <v>0.8904109589041096</v>
      </c>
      <c r="AJ86" s="30">
        <v>0.79411764705882359</v>
      </c>
      <c r="AK86" s="30">
        <v>1</v>
      </c>
      <c r="AL86" s="30">
        <v>1</v>
      </c>
      <c r="AM86" s="30">
        <v>1</v>
      </c>
      <c r="AN86" s="30">
        <v>1</v>
      </c>
      <c r="AO86" s="30">
        <v>0.75</v>
      </c>
      <c r="AP86" s="30">
        <v>0.93836480379104614</v>
      </c>
      <c r="AQ86" s="30">
        <v>0.92857142850000007</v>
      </c>
      <c r="AR86" s="30" t="s">
        <v>567</v>
      </c>
      <c r="AS86" s="30">
        <v>0.96402297300000006</v>
      </c>
      <c r="AT86" s="30">
        <v>0.92249999999999999</v>
      </c>
      <c r="AU86" s="30">
        <v>1</v>
      </c>
      <c r="AV86" s="30">
        <v>1</v>
      </c>
      <c r="AW86" s="30">
        <v>1</v>
      </c>
      <c r="AX86" s="30">
        <v>1</v>
      </c>
      <c r="AY86" s="30">
        <v>1</v>
      </c>
      <c r="AZ86" s="30">
        <v>1</v>
      </c>
      <c r="BA86" s="30">
        <v>1</v>
      </c>
      <c r="BB86" s="30">
        <v>1</v>
      </c>
      <c r="BC86" s="30">
        <v>1</v>
      </c>
      <c r="BD86" s="30">
        <v>1</v>
      </c>
      <c r="BE86" s="30">
        <v>0.99810129404067993</v>
      </c>
      <c r="BF86" s="30">
        <v>1</v>
      </c>
      <c r="BG86" s="30">
        <v>0.99999999586992583</v>
      </c>
      <c r="BH86" s="30">
        <v>0.9943037974683544</v>
      </c>
      <c r="BI86" s="30">
        <v>1</v>
      </c>
      <c r="BJ86" s="30">
        <v>1</v>
      </c>
      <c r="BK86" s="30">
        <v>1</v>
      </c>
      <c r="BL86" s="30">
        <v>1</v>
      </c>
      <c r="BM86" s="30">
        <v>1</v>
      </c>
      <c r="BN86" s="30">
        <v>1</v>
      </c>
      <c r="BO86" s="30">
        <v>0.5</v>
      </c>
      <c r="BP86" s="30">
        <v>1</v>
      </c>
      <c r="BQ86" s="30">
        <v>1</v>
      </c>
      <c r="BR86" s="30">
        <v>1</v>
      </c>
      <c r="BS86" s="30">
        <v>0</v>
      </c>
      <c r="BT86" s="30">
        <v>1</v>
      </c>
      <c r="BU86" s="30">
        <v>0.75</v>
      </c>
      <c r="BV86" s="30">
        <v>1</v>
      </c>
      <c r="BW86" s="30">
        <v>0</v>
      </c>
      <c r="BX86" s="30">
        <v>0</v>
      </c>
      <c r="BY86" s="30">
        <v>0</v>
      </c>
      <c r="BZ86" s="30">
        <v>0</v>
      </c>
      <c r="CA86" s="30">
        <v>0</v>
      </c>
      <c r="CB86" s="30">
        <v>1</v>
      </c>
      <c r="CC86" s="30">
        <v>0</v>
      </c>
      <c r="CD86" s="30">
        <v>1</v>
      </c>
      <c r="CE86" s="30">
        <v>1</v>
      </c>
      <c r="CF86" s="30">
        <v>0</v>
      </c>
      <c r="CG86" s="30" t="s">
        <v>567</v>
      </c>
      <c r="CH86" s="30" t="s">
        <v>567</v>
      </c>
      <c r="CI86" s="30" t="s">
        <v>567</v>
      </c>
      <c r="CJ86" s="30" t="s">
        <v>567</v>
      </c>
      <c r="CK86" s="30" t="s">
        <v>567</v>
      </c>
    </row>
    <row r="87" spans="1:89">
      <c r="A87" s="29">
        <v>1866</v>
      </c>
      <c r="B87" t="s">
        <v>181</v>
      </c>
      <c r="C87" t="s">
        <v>146</v>
      </c>
      <c r="D87" t="s">
        <v>147</v>
      </c>
      <c r="E87" s="29">
        <v>0.2074184344374147</v>
      </c>
      <c r="F87" s="29">
        <v>8061</v>
      </c>
      <c r="G87" s="29">
        <v>0.99000000953674316</v>
      </c>
      <c r="H87" s="29">
        <v>3</v>
      </c>
      <c r="I87" s="29">
        <v>599</v>
      </c>
      <c r="J87" t="s">
        <v>628</v>
      </c>
      <c r="K87" s="30">
        <v>0.14879998564720154</v>
      </c>
      <c r="L87" s="30">
        <v>9.9272830993868411E-5</v>
      </c>
      <c r="M87" s="30" t="s">
        <v>567</v>
      </c>
      <c r="N87" s="30">
        <v>0.80343115329742432</v>
      </c>
      <c r="O87" s="30">
        <v>0.93333333730697632</v>
      </c>
      <c r="P87" s="30">
        <v>0.83782047033309937</v>
      </c>
      <c r="Q87" s="30">
        <v>1</v>
      </c>
      <c r="R87" s="30" t="s">
        <v>567</v>
      </c>
      <c r="S87" s="30">
        <v>1</v>
      </c>
      <c r="T87" s="30">
        <v>1</v>
      </c>
      <c r="U87" s="30">
        <v>1</v>
      </c>
      <c r="V87" s="30">
        <v>1</v>
      </c>
      <c r="W87" s="30">
        <v>1</v>
      </c>
      <c r="X87" s="30">
        <v>1</v>
      </c>
      <c r="Y87" s="30">
        <v>1</v>
      </c>
      <c r="Z87" s="30">
        <v>1</v>
      </c>
      <c r="AA87" s="30">
        <v>1</v>
      </c>
      <c r="AB87" s="30">
        <v>0.3</v>
      </c>
      <c r="AC87" s="30">
        <v>1</v>
      </c>
      <c r="AD87" s="30">
        <v>0.26923000000000002</v>
      </c>
      <c r="AE87" s="30">
        <v>1</v>
      </c>
      <c r="AF87" s="30">
        <v>0.90754854679107666</v>
      </c>
      <c r="AG87" s="30">
        <v>0.93100737246525145</v>
      </c>
      <c r="AH87" s="30">
        <v>0.78461538461538471</v>
      </c>
      <c r="AI87" s="30">
        <v>0.83636363636363642</v>
      </c>
      <c r="AJ87" s="30">
        <v>0.60526315789473684</v>
      </c>
      <c r="AK87" s="30">
        <v>1</v>
      </c>
      <c r="AL87" s="30">
        <v>0.8</v>
      </c>
      <c r="AM87" s="30">
        <v>1</v>
      </c>
      <c r="AN87" s="30">
        <v>1</v>
      </c>
      <c r="AO87" s="30">
        <v>1</v>
      </c>
      <c r="AP87" s="30">
        <v>0.98500001430511475</v>
      </c>
      <c r="AQ87" s="30">
        <v>1</v>
      </c>
      <c r="AR87" s="30">
        <v>1</v>
      </c>
      <c r="AS87" s="30">
        <v>1</v>
      </c>
      <c r="AT87" s="30">
        <v>0.94</v>
      </c>
      <c r="AU87" s="30">
        <v>1</v>
      </c>
      <c r="AV87" s="30">
        <v>0.5</v>
      </c>
      <c r="AW87" s="30">
        <v>0</v>
      </c>
      <c r="AX87" s="30">
        <v>1</v>
      </c>
      <c r="AY87" s="30">
        <v>1</v>
      </c>
      <c r="AZ87" s="30">
        <v>1</v>
      </c>
      <c r="BA87" s="30">
        <v>1</v>
      </c>
      <c r="BB87" s="30">
        <v>1</v>
      </c>
      <c r="BC87" s="30">
        <v>1</v>
      </c>
      <c r="BD87" s="30">
        <v>1</v>
      </c>
      <c r="BE87" s="30">
        <v>0.86666661500930786</v>
      </c>
      <c r="BF87" s="30">
        <v>0.6</v>
      </c>
      <c r="BG87" s="30">
        <v>0.99999987428472348</v>
      </c>
      <c r="BH87" s="30">
        <v>1</v>
      </c>
      <c r="BI87" s="30">
        <v>1</v>
      </c>
      <c r="BJ87" s="30">
        <v>1</v>
      </c>
      <c r="BK87" s="30">
        <v>1</v>
      </c>
      <c r="BL87" s="30">
        <v>1</v>
      </c>
      <c r="BM87" s="30">
        <v>1</v>
      </c>
      <c r="BN87" s="30">
        <v>1</v>
      </c>
      <c r="BO87" s="30">
        <v>1</v>
      </c>
      <c r="BP87" s="30">
        <v>1</v>
      </c>
      <c r="BQ87" s="30">
        <v>1</v>
      </c>
      <c r="BR87" s="30">
        <v>1</v>
      </c>
      <c r="BS87" s="30">
        <v>1</v>
      </c>
      <c r="BT87" s="30">
        <v>1</v>
      </c>
      <c r="BU87" s="30">
        <v>0.79166668653488159</v>
      </c>
      <c r="BV87" s="30">
        <v>1</v>
      </c>
      <c r="BW87" s="30">
        <v>1</v>
      </c>
      <c r="BX87" s="30">
        <v>1</v>
      </c>
      <c r="BY87" s="30">
        <v>0</v>
      </c>
      <c r="BZ87" s="30">
        <v>0</v>
      </c>
      <c r="CA87" s="30">
        <v>0</v>
      </c>
      <c r="CB87" s="30">
        <v>1</v>
      </c>
      <c r="CC87" s="30">
        <v>0</v>
      </c>
      <c r="CD87" s="30">
        <v>0</v>
      </c>
      <c r="CE87" s="30">
        <v>1</v>
      </c>
      <c r="CF87" s="30">
        <v>0</v>
      </c>
      <c r="CG87" s="30" t="s">
        <v>567</v>
      </c>
      <c r="CH87" s="30" t="s">
        <v>567</v>
      </c>
      <c r="CI87" s="30" t="s">
        <v>567</v>
      </c>
      <c r="CJ87" s="30" t="s">
        <v>567</v>
      </c>
      <c r="CK87" s="30" t="s">
        <v>567</v>
      </c>
    </row>
    <row r="88" spans="1:89">
      <c r="A88" s="29">
        <v>1867</v>
      </c>
      <c r="B88" t="s">
        <v>182</v>
      </c>
      <c r="C88" t="s">
        <v>146</v>
      </c>
      <c r="D88" t="s">
        <v>147</v>
      </c>
      <c r="E88" s="29">
        <v>0.14013234721681589</v>
      </c>
      <c r="F88" s="29">
        <v>2569</v>
      </c>
      <c r="G88" s="29">
        <v>1.0099999904632568</v>
      </c>
      <c r="H88" s="29">
        <v>5</v>
      </c>
      <c r="I88" s="29">
        <v>508</v>
      </c>
      <c r="J88" t="s">
        <v>629</v>
      </c>
      <c r="K88" s="30">
        <v>0.39612188935279846</v>
      </c>
      <c r="L88" s="30">
        <v>-5.5882250890135765E-3</v>
      </c>
      <c r="M88" s="30" t="s">
        <v>567</v>
      </c>
      <c r="N88" s="30">
        <v>0.76686340570449829</v>
      </c>
      <c r="O88" s="30">
        <v>0.86666667461395264</v>
      </c>
      <c r="P88" s="30">
        <v>0.7926066517829895</v>
      </c>
      <c r="Q88" s="30">
        <v>1</v>
      </c>
      <c r="R88" s="30" t="s">
        <v>567</v>
      </c>
      <c r="S88" s="30">
        <v>1</v>
      </c>
      <c r="T88" s="30">
        <v>1</v>
      </c>
      <c r="U88" s="30">
        <v>1</v>
      </c>
      <c r="V88" s="30">
        <v>1</v>
      </c>
      <c r="W88" s="30">
        <v>0</v>
      </c>
      <c r="X88" s="30">
        <v>1</v>
      </c>
      <c r="Y88" s="30">
        <v>1</v>
      </c>
      <c r="Z88" s="30" t="s">
        <v>567</v>
      </c>
      <c r="AA88" s="30">
        <v>0.57142999999999999</v>
      </c>
      <c r="AB88" s="30">
        <v>0.93420999999999987</v>
      </c>
      <c r="AC88" s="30">
        <v>1</v>
      </c>
      <c r="AD88" s="30">
        <v>1</v>
      </c>
      <c r="AE88" s="30">
        <v>1</v>
      </c>
      <c r="AF88" s="30">
        <v>0.78747022151947021</v>
      </c>
      <c r="AG88" s="30">
        <v>0.94830962688105547</v>
      </c>
      <c r="AH88" s="30">
        <v>0.66666666666666674</v>
      </c>
      <c r="AI88" s="30">
        <v>0.83333333333333348</v>
      </c>
      <c r="AJ88" s="30">
        <v>0.33333333333333337</v>
      </c>
      <c r="AK88" s="30">
        <v>0.66700000000000004</v>
      </c>
      <c r="AL88" s="30">
        <v>1</v>
      </c>
      <c r="AM88" s="30">
        <v>1</v>
      </c>
      <c r="AN88" s="30">
        <v>1</v>
      </c>
      <c r="AO88" s="30">
        <v>1</v>
      </c>
      <c r="AP88" s="30">
        <v>1</v>
      </c>
      <c r="AQ88" s="30">
        <v>1</v>
      </c>
      <c r="AR88" s="30">
        <v>1</v>
      </c>
      <c r="AS88" s="30">
        <v>1</v>
      </c>
      <c r="AT88" s="30">
        <v>1</v>
      </c>
      <c r="AU88" s="30">
        <v>1</v>
      </c>
      <c r="AV88" s="30">
        <v>0.5</v>
      </c>
      <c r="AW88" s="30">
        <v>0</v>
      </c>
      <c r="AX88" s="30">
        <v>1</v>
      </c>
      <c r="AY88" s="30">
        <v>1</v>
      </c>
      <c r="AZ88" s="30">
        <v>1</v>
      </c>
      <c r="BA88" s="30">
        <v>1</v>
      </c>
      <c r="BB88" s="30">
        <v>1</v>
      </c>
      <c r="BC88" s="30">
        <v>1</v>
      </c>
      <c r="BD88" s="30">
        <v>1</v>
      </c>
      <c r="BE88" s="30">
        <v>0.99999970197677612</v>
      </c>
      <c r="BF88" s="30">
        <v>1</v>
      </c>
      <c r="BG88" s="30">
        <v>0.99999917600664179</v>
      </c>
      <c r="BH88" s="30">
        <v>1</v>
      </c>
      <c r="BI88" s="30">
        <v>0.5</v>
      </c>
      <c r="BJ88" s="30">
        <v>0.5</v>
      </c>
      <c r="BK88" s="30" t="s">
        <v>567</v>
      </c>
      <c r="BL88" s="30">
        <v>1</v>
      </c>
      <c r="BM88" s="30">
        <v>1</v>
      </c>
      <c r="BN88" s="30">
        <v>1</v>
      </c>
      <c r="BO88" s="30">
        <v>0.5</v>
      </c>
      <c r="BP88" s="30">
        <v>1</v>
      </c>
      <c r="BQ88" s="30">
        <v>1</v>
      </c>
      <c r="BR88" s="30">
        <v>1</v>
      </c>
      <c r="BS88" s="30">
        <v>0</v>
      </c>
      <c r="BT88" s="30">
        <v>1</v>
      </c>
      <c r="BU88" s="30">
        <v>0.79166668653488159</v>
      </c>
      <c r="BV88" s="30">
        <v>1</v>
      </c>
      <c r="BW88" s="30">
        <v>0</v>
      </c>
      <c r="BX88" s="30">
        <v>1</v>
      </c>
      <c r="BY88" s="30">
        <v>0</v>
      </c>
      <c r="BZ88" s="30">
        <v>0</v>
      </c>
      <c r="CA88" s="30">
        <v>0</v>
      </c>
      <c r="CB88" s="30">
        <v>1</v>
      </c>
      <c r="CC88" s="30">
        <v>0</v>
      </c>
      <c r="CD88" s="30">
        <v>1</v>
      </c>
      <c r="CE88" s="30">
        <v>1</v>
      </c>
      <c r="CF88" s="30">
        <v>0</v>
      </c>
      <c r="CG88" s="30" t="s">
        <v>567</v>
      </c>
      <c r="CH88" s="30" t="s">
        <v>567</v>
      </c>
      <c r="CI88" s="30" t="s">
        <v>567</v>
      </c>
      <c r="CJ88" s="30" t="s">
        <v>567</v>
      </c>
      <c r="CK88" s="30" t="s">
        <v>567</v>
      </c>
    </row>
    <row r="89" spans="1:89">
      <c r="A89" s="29">
        <v>1868</v>
      </c>
      <c r="B89" t="s">
        <v>183</v>
      </c>
      <c r="C89" t="s">
        <v>146</v>
      </c>
      <c r="D89" t="s">
        <v>147</v>
      </c>
      <c r="E89" s="29">
        <v>0.13854875283446713</v>
      </c>
      <c r="F89" s="29">
        <v>4410</v>
      </c>
      <c r="G89" s="29">
        <v>0.95999997854232788</v>
      </c>
      <c r="H89" s="29">
        <v>2</v>
      </c>
      <c r="I89" s="29">
        <v>588</v>
      </c>
      <c r="J89" t="s">
        <v>628</v>
      </c>
      <c r="K89" s="30">
        <v>0.23809522390365601</v>
      </c>
      <c r="L89" s="30">
        <v>-6.79791159927845E-3</v>
      </c>
      <c r="M89" s="30">
        <v>0.76124453544616699</v>
      </c>
      <c r="N89" s="30">
        <v>0.78378039598464966</v>
      </c>
      <c r="O89" s="30">
        <v>0.93333333730697632</v>
      </c>
      <c r="P89" s="30">
        <v>0.82452934980392456</v>
      </c>
      <c r="Q89" s="30">
        <v>1</v>
      </c>
      <c r="R89" s="30" t="s">
        <v>567</v>
      </c>
      <c r="S89" s="30">
        <v>1</v>
      </c>
      <c r="T89" s="30">
        <v>1</v>
      </c>
      <c r="U89" s="30">
        <v>1</v>
      </c>
      <c r="V89" s="30">
        <v>1</v>
      </c>
      <c r="W89" s="30">
        <v>1</v>
      </c>
      <c r="X89" s="30">
        <v>1</v>
      </c>
      <c r="Y89" s="30">
        <v>1</v>
      </c>
      <c r="Z89" s="30">
        <v>0</v>
      </c>
      <c r="AA89" s="30">
        <v>0.85714000000000001</v>
      </c>
      <c r="AB89" s="30">
        <v>0.70542000000000005</v>
      </c>
      <c r="AC89" s="30">
        <v>0.84616000000000013</v>
      </c>
      <c r="AD89" s="30">
        <v>1</v>
      </c>
      <c r="AE89" s="30">
        <v>1</v>
      </c>
      <c r="AF89" s="30">
        <v>0.89082270860671997</v>
      </c>
      <c r="AG89" s="30">
        <v>0.97673182542963444</v>
      </c>
      <c r="AH89" s="30">
        <v>0.6875</v>
      </c>
      <c r="AI89" s="30">
        <v>0.69230769230769229</v>
      </c>
      <c r="AJ89" s="30">
        <v>0.33333333333333337</v>
      </c>
      <c r="AK89" s="30">
        <v>1</v>
      </c>
      <c r="AL89" s="30">
        <v>1</v>
      </c>
      <c r="AM89" s="30">
        <v>1</v>
      </c>
      <c r="AN89" s="30">
        <v>1</v>
      </c>
      <c r="AO89" s="30">
        <v>1</v>
      </c>
      <c r="AP89" s="30">
        <v>0.99166250228881836</v>
      </c>
      <c r="AQ89" s="30">
        <v>1</v>
      </c>
      <c r="AR89" s="30">
        <v>1</v>
      </c>
      <c r="AS89" s="30">
        <v>0.96665000000000001</v>
      </c>
      <c r="AT89" s="30">
        <v>1</v>
      </c>
      <c r="AU89" s="30">
        <v>1</v>
      </c>
      <c r="AV89" s="30">
        <v>0.5</v>
      </c>
      <c r="AW89" s="30">
        <v>0</v>
      </c>
      <c r="AX89" s="30">
        <v>1</v>
      </c>
      <c r="AY89" s="30">
        <v>1</v>
      </c>
      <c r="AZ89" s="30">
        <v>1</v>
      </c>
      <c r="BA89" s="30">
        <v>1</v>
      </c>
      <c r="BB89" s="30">
        <v>1</v>
      </c>
      <c r="BC89" s="30">
        <v>1</v>
      </c>
      <c r="BD89" s="30">
        <v>0.66666668653488159</v>
      </c>
      <c r="BE89" s="30">
        <v>0.98876404762268066</v>
      </c>
      <c r="BF89" s="30" t="s">
        <v>567</v>
      </c>
      <c r="BG89" s="30">
        <v>0.99999999572665643</v>
      </c>
      <c r="BH89" s="30">
        <v>0.97752808988764039</v>
      </c>
      <c r="BI89" s="30">
        <v>1</v>
      </c>
      <c r="BJ89" s="30">
        <v>0.5</v>
      </c>
      <c r="BK89" s="30">
        <v>0</v>
      </c>
      <c r="BL89" s="30">
        <v>1</v>
      </c>
      <c r="BM89" s="30">
        <v>1</v>
      </c>
      <c r="BN89" s="30">
        <v>0.5</v>
      </c>
      <c r="BO89" s="30">
        <v>1</v>
      </c>
      <c r="BP89" s="30" t="s">
        <v>567</v>
      </c>
      <c r="BQ89" s="30" t="s">
        <v>567</v>
      </c>
      <c r="BR89" s="30" t="s">
        <v>567</v>
      </c>
      <c r="BS89" s="30">
        <v>1</v>
      </c>
      <c r="BT89" s="30">
        <v>1</v>
      </c>
      <c r="BU89" s="30">
        <v>0.4166666567325592</v>
      </c>
      <c r="BV89" s="30">
        <v>1</v>
      </c>
      <c r="BW89" s="30">
        <v>0</v>
      </c>
      <c r="BX89" s="30">
        <v>1</v>
      </c>
      <c r="BY89" s="30">
        <v>0</v>
      </c>
      <c r="BZ89" s="30">
        <v>0</v>
      </c>
      <c r="CA89" s="30">
        <v>0</v>
      </c>
      <c r="CB89" s="30">
        <v>0</v>
      </c>
      <c r="CC89" s="30">
        <v>0</v>
      </c>
      <c r="CD89" s="30">
        <v>1</v>
      </c>
      <c r="CE89" s="30">
        <v>0</v>
      </c>
      <c r="CF89" s="30">
        <v>1</v>
      </c>
      <c r="CG89" s="30">
        <v>0.5</v>
      </c>
      <c r="CH89" s="30">
        <v>0</v>
      </c>
      <c r="CI89" s="30">
        <v>1</v>
      </c>
      <c r="CJ89" s="30">
        <v>1</v>
      </c>
      <c r="CK89" s="30">
        <v>0</v>
      </c>
    </row>
    <row r="90" spans="1:89">
      <c r="A90" s="29">
        <v>1870</v>
      </c>
      <c r="B90" t="s">
        <v>184</v>
      </c>
      <c r="C90" t="s">
        <v>146</v>
      </c>
      <c r="D90" t="s">
        <v>147</v>
      </c>
      <c r="E90" s="29">
        <v>0.19628998674995268</v>
      </c>
      <c r="F90" s="29">
        <v>10566</v>
      </c>
      <c r="G90" s="29">
        <v>0.98000001907348633</v>
      </c>
      <c r="H90" s="29">
        <v>8</v>
      </c>
      <c r="I90" s="29">
        <v>673</v>
      </c>
      <c r="J90" t="s">
        <v>625</v>
      </c>
      <c r="K90" s="30">
        <v>0.19341561198234558</v>
      </c>
      <c r="L90" s="30">
        <v>7.7483602799475193E-3</v>
      </c>
      <c r="M90" s="30">
        <v>0.67748260498046875</v>
      </c>
      <c r="N90" s="30">
        <v>0.83211177587509155</v>
      </c>
      <c r="O90" s="30">
        <v>1</v>
      </c>
      <c r="P90" s="30">
        <v>0.95634335279464722</v>
      </c>
      <c r="Q90" s="30">
        <v>1</v>
      </c>
      <c r="R90" s="30">
        <v>1</v>
      </c>
      <c r="S90" s="30">
        <v>1</v>
      </c>
      <c r="T90" s="30">
        <v>1</v>
      </c>
      <c r="U90" s="30">
        <v>1</v>
      </c>
      <c r="V90" s="30">
        <v>1</v>
      </c>
      <c r="W90" s="30">
        <v>1</v>
      </c>
      <c r="X90" s="30">
        <v>1</v>
      </c>
      <c r="Y90" s="30">
        <v>1</v>
      </c>
      <c r="Z90" s="30">
        <v>1</v>
      </c>
      <c r="AA90" s="30">
        <v>1</v>
      </c>
      <c r="AB90" s="30">
        <v>0.93806</v>
      </c>
      <c r="AC90" s="30">
        <v>1</v>
      </c>
      <c r="AD90" s="30">
        <v>1</v>
      </c>
      <c r="AE90" s="30">
        <v>1</v>
      </c>
      <c r="AF90" s="30">
        <v>0.82394188642501831</v>
      </c>
      <c r="AG90" s="30">
        <v>0.91883775250904809</v>
      </c>
      <c r="AH90" s="30">
        <v>0.79729729729729726</v>
      </c>
      <c r="AI90" s="30">
        <v>0.83050847457627119</v>
      </c>
      <c r="AJ90" s="30">
        <v>0.76923076923076916</v>
      </c>
      <c r="AK90" s="30">
        <v>1</v>
      </c>
      <c r="AL90" s="30">
        <v>0.5714285714285714</v>
      </c>
      <c r="AM90" s="30">
        <v>0.8571428571428571</v>
      </c>
      <c r="AN90" s="30">
        <v>0.5</v>
      </c>
      <c r="AO90" s="30">
        <v>1</v>
      </c>
      <c r="AP90" s="30">
        <v>0.97922444343566895</v>
      </c>
      <c r="AQ90" s="30">
        <v>1</v>
      </c>
      <c r="AR90" s="30">
        <v>1</v>
      </c>
      <c r="AS90" s="30">
        <v>0.96463823550000005</v>
      </c>
      <c r="AT90" s="30">
        <v>0.95225963650000012</v>
      </c>
      <c r="AU90" s="30">
        <v>1</v>
      </c>
      <c r="AV90" s="30">
        <v>1</v>
      </c>
      <c r="AW90" s="30">
        <v>1</v>
      </c>
      <c r="AX90" s="30">
        <v>1</v>
      </c>
      <c r="AY90" s="30">
        <v>1</v>
      </c>
      <c r="AZ90" s="30">
        <v>1</v>
      </c>
      <c r="BA90" s="30">
        <v>1</v>
      </c>
      <c r="BB90" s="30">
        <v>1</v>
      </c>
      <c r="BC90" s="30">
        <v>1</v>
      </c>
      <c r="BD90" s="30">
        <v>1</v>
      </c>
      <c r="BE90" s="30">
        <v>0.93198305368423462</v>
      </c>
      <c r="BF90" s="30">
        <v>0.85699999999999998</v>
      </c>
      <c r="BG90" s="30">
        <v>0.99999927316881299</v>
      </c>
      <c r="BH90" s="30">
        <v>0.93894993894993883</v>
      </c>
      <c r="BI90" s="30">
        <v>1</v>
      </c>
      <c r="BJ90" s="30">
        <v>0.25</v>
      </c>
      <c r="BK90" s="30">
        <v>0</v>
      </c>
      <c r="BL90" s="30">
        <v>0</v>
      </c>
      <c r="BM90" s="30">
        <v>1</v>
      </c>
      <c r="BN90" s="30">
        <v>1</v>
      </c>
      <c r="BO90" s="30">
        <v>0.3333333432674408</v>
      </c>
      <c r="BP90" s="30">
        <v>1</v>
      </c>
      <c r="BQ90" s="30">
        <v>1</v>
      </c>
      <c r="BR90" s="30">
        <v>0</v>
      </c>
      <c r="BS90" s="30">
        <v>0</v>
      </c>
      <c r="BT90" s="30">
        <v>1</v>
      </c>
      <c r="BU90" s="30">
        <v>0</v>
      </c>
      <c r="BV90" s="30">
        <v>0</v>
      </c>
      <c r="BW90" s="30">
        <v>0</v>
      </c>
      <c r="BX90" s="30">
        <v>0</v>
      </c>
      <c r="BY90" s="30">
        <v>0</v>
      </c>
      <c r="BZ90" s="30">
        <v>0</v>
      </c>
      <c r="CA90" s="30">
        <v>0</v>
      </c>
      <c r="CB90" s="30">
        <v>0</v>
      </c>
      <c r="CC90" s="30">
        <v>0</v>
      </c>
      <c r="CD90" s="30">
        <v>0</v>
      </c>
      <c r="CE90" s="30">
        <v>0</v>
      </c>
      <c r="CF90" s="30">
        <v>1</v>
      </c>
      <c r="CG90" s="30">
        <v>0.5</v>
      </c>
      <c r="CH90" s="30">
        <v>1</v>
      </c>
      <c r="CI90" s="30">
        <v>0</v>
      </c>
      <c r="CJ90" s="30">
        <v>1</v>
      </c>
      <c r="CK90" s="30">
        <v>0</v>
      </c>
    </row>
    <row r="91" spans="1:89">
      <c r="A91" s="29">
        <v>1871</v>
      </c>
      <c r="B91" t="s">
        <v>185</v>
      </c>
      <c r="C91" t="s">
        <v>146</v>
      </c>
      <c r="D91" t="s">
        <v>147</v>
      </c>
      <c r="E91" s="29">
        <v>0.16941882907999142</v>
      </c>
      <c r="F91" s="29">
        <v>4663</v>
      </c>
      <c r="G91" s="29">
        <v>0.98000001907348633</v>
      </c>
      <c r="H91" s="29">
        <v>4</v>
      </c>
      <c r="I91" s="29">
        <v>514</v>
      </c>
      <c r="J91" t="s">
        <v>629</v>
      </c>
      <c r="K91" s="30">
        <v>0.40642723441123962</v>
      </c>
      <c r="L91" s="30">
        <v>-1.3503453694283962E-2</v>
      </c>
      <c r="M91" s="30" t="s">
        <v>567</v>
      </c>
      <c r="N91" s="30">
        <v>0.78811639547348022</v>
      </c>
      <c r="O91" s="30">
        <v>0.86666667461395264</v>
      </c>
      <c r="P91" s="30">
        <v>0.81423336267471313</v>
      </c>
      <c r="Q91" s="30">
        <v>1</v>
      </c>
      <c r="R91" s="30">
        <v>1</v>
      </c>
      <c r="S91" s="30">
        <v>1</v>
      </c>
      <c r="T91" s="30">
        <v>1</v>
      </c>
      <c r="U91" s="30">
        <v>1</v>
      </c>
      <c r="V91" s="30" t="s">
        <v>567</v>
      </c>
      <c r="W91" s="30">
        <v>1</v>
      </c>
      <c r="X91" s="30">
        <v>1</v>
      </c>
      <c r="Y91" s="30">
        <v>1</v>
      </c>
      <c r="Z91" s="30" t="s">
        <v>567</v>
      </c>
      <c r="AA91" s="30">
        <v>0.71052999999999999</v>
      </c>
      <c r="AB91" s="30">
        <v>0.42486999999999997</v>
      </c>
      <c r="AC91" s="30">
        <v>1</v>
      </c>
      <c r="AD91" s="30">
        <v>1</v>
      </c>
      <c r="AE91" s="30">
        <v>1</v>
      </c>
      <c r="AF91" s="30">
        <v>0.85788249969482422</v>
      </c>
      <c r="AG91" s="30">
        <v>0.93927893738140422</v>
      </c>
      <c r="AH91" s="30">
        <v>0.66666666666666674</v>
      </c>
      <c r="AI91" s="30">
        <v>0.7142857142857143</v>
      </c>
      <c r="AJ91" s="30">
        <v>0.30769230769230771</v>
      </c>
      <c r="AK91" s="30">
        <v>1</v>
      </c>
      <c r="AL91" s="30">
        <v>0.75</v>
      </c>
      <c r="AM91" s="30">
        <v>1</v>
      </c>
      <c r="AN91" s="30">
        <v>1</v>
      </c>
      <c r="AO91" s="30">
        <v>1</v>
      </c>
      <c r="AP91" s="30">
        <v>1</v>
      </c>
      <c r="AQ91" s="30">
        <v>1</v>
      </c>
      <c r="AR91" s="30">
        <v>1</v>
      </c>
      <c r="AS91" s="30">
        <v>1</v>
      </c>
      <c r="AT91" s="30">
        <v>1</v>
      </c>
      <c r="AU91" s="30">
        <v>1</v>
      </c>
      <c r="AV91" s="30">
        <v>1</v>
      </c>
      <c r="AW91" s="30">
        <v>1</v>
      </c>
      <c r="AX91" s="30">
        <v>1</v>
      </c>
      <c r="AY91" s="30">
        <v>1</v>
      </c>
      <c r="AZ91" s="30">
        <v>1</v>
      </c>
      <c r="BA91" s="30">
        <v>1</v>
      </c>
      <c r="BB91" s="30">
        <v>1</v>
      </c>
      <c r="BC91" s="30">
        <v>1</v>
      </c>
      <c r="BD91" s="30">
        <v>0.66666668653488159</v>
      </c>
      <c r="BE91" s="30">
        <v>1</v>
      </c>
      <c r="BF91" s="30" t="s">
        <v>567</v>
      </c>
      <c r="BG91" s="30">
        <v>0.99999999498218672</v>
      </c>
      <c r="BH91" s="30">
        <v>1</v>
      </c>
      <c r="BI91" s="30">
        <v>0</v>
      </c>
      <c r="BJ91" s="30" t="s">
        <v>567</v>
      </c>
      <c r="BK91" s="30" t="s">
        <v>567</v>
      </c>
      <c r="BL91" s="30" t="s">
        <v>567</v>
      </c>
      <c r="BM91" s="30" t="s">
        <v>567</v>
      </c>
      <c r="BN91" s="30">
        <v>1</v>
      </c>
      <c r="BO91" s="30">
        <v>0.5</v>
      </c>
      <c r="BP91" s="30">
        <v>1</v>
      </c>
      <c r="BQ91" s="30">
        <v>1</v>
      </c>
      <c r="BR91" s="30">
        <v>1</v>
      </c>
      <c r="BS91" s="30">
        <v>0</v>
      </c>
      <c r="BT91" s="30">
        <v>1</v>
      </c>
      <c r="BU91" s="30">
        <v>0.5</v>
      </c>
      <c r="BV91" s="30">
        <v>1</v>
      </c>
      <c r="BW91" s="30">
        <v>0</v>
      </c>
      <c r="BX91" s="30">
        <v>1</v>
      </c>
      <c r="BY91" s="30">
        <v>1</v>
      </c>
      <c r="BZ91" s="30">
        <v>0</v>
      </c>
      <c r="CA91" s="30">
        <v>0</v>
      </c>
      <c r="CB91" s="30">
        <v>1</v>
      </c>
      <c r="CC91" s="30">
        <v>0</v>
      </c>
      <c r="CD91" s="30">
        <v>1</v>
      </c>
      <c r="CE91" s="30">
        <v>0</v>
      </c>
      <c r="CF91" s="30">
        <v>1</v>
      </c>
      <c r="CG91" s="30">
        <v>1</v>
      </c>
      <c r="CH91" s="30">
        <v>1</v>
      </c>
      <c r="CI91" s="30">
        <v>1</v>
      </c>
      <c r="CJ91" s="30">
        <v>1</v>
      </c>
      <c r="CK91" s="30">
        <v>1</v>
      </c>
    </row>
    <row r="92" spans="1:89">
      <c r="A92" s="29">
        <v>1874</v>
      </c>
      <c r="B92" t="s">
        <v>186</v>
      </c>
      <c r="C92" t="s">
        <v>146</v>
      </c>
      <c r="D92" t="s">
        <v>147</v>
      </c>
      <c r="E92" s="29">
        <v>0.12413793103448276</v>
      </c>
      <c r="F92" s="29">
        <v>1015</v>
      </c>
      <c r="G92" s="29">
        <v>1.1599999666213989</v>
      </c>
      <c r="H92" s="29">
        <v>15</v>
      </c>
      <c r="I92" s="29">
        <v>440</v>
      </c>
      <c r="J92" t="s">
        <v>629</v>
      </c>
      <c r="K92" s="30">
        <v>0.3771626353263855</v>
      </c>
      <c r="L92" s="30">
        <v>-1.0498508810997009E-2</v>
      </c>
      <c r="M92" s="30" t="s">
        <v>567</v>
      </c>
      <c r="N92" s="30">
        <v>0.71339958906173706</v>
      </c>
      <c r="O92" s="30">
        <v>0.80000001192092896</v>
      </c>
      <c r="P92" s="30">
        <v>0.58869665861129761</v>
      </c>
      <c r="Q92" s="30">
        <v>1</v>
      </c>
      <c r="R92" s="30" t="s">
        <v>567</v>
      </c>
      <c r="S92" s="30">
        <v>1</v>
      </c>
      <c r="T92" s="30">
        <v>0</v>
      </c>
      <c r="U92" s="30">
        <v>1</v>
      </c>
      <c r="V92" s="30" t="s">
        <v>567</v>
      </c>
      <c r="W92" s="30">
        <v>0</v>
      </c>
      <c r="X92" s="30">
        <v>1</v>
      </c>
      <c r="Y92" s="30">
        <v>1</v>
      </c>
      <c r="Z92" s="30">
        <v>0</v>
      </c>
      <c r="AA92" s="30">
        <v>0.30769000000000007</v>
      </c>
      <c r="AB92" s="30">
        <v>0.22448999999999997</v>
      </c>
      <c r="AC92" s="30" t="s">
        <v>567</v>
      </c>
      <c r="AD92" s="30" t="s">
        <v>567</v>
      </c>
      <c r="AE92" s="30">
        <v>1</v>
      </c>
      <c r="AF92" s="30">
        <v>0.87716960906982422</v>
      </c>
      <c r="AG92" s="30">
        <v>0.823257811661119</v>
      </c>
      <c r="AH92" s="30">
        <v>0.7777777777777779</v>
      </c>
      <c r="AI92" s="30">
        <v>0.8</v>
      </c>
      <c r="AJ92" s="30">
        <v>0.125</v>
      </c>
      <c r="AK92" s="30">
        <v>1</v>
      </c>
      <c r="AL92" s="30">
        <v>1</v>
      </c>
      <c r="AM92" s="30">
        <v>1</v>
      </c>
      <c r="AN92" s="30">
        <v>1</v>
      </c>
      <c r="AO92" s="30">
        <v>0.5</v>
      </c>
      <c r="AP92" s="30">
        <v>1</v>
      </c>
      <c r="AQ92" s="30" t="s">
        <v>567</v>
      </c>
      <c r="AR92" s="30" t="s">
        <v>567</v>
      </c>
      <c r="AS92" s="30">
        <v>1</v>
      </c>
      <c r="AT92" s="30">
        <v>1</v>
      </c>
      <c r="AU92" s="30">
        <v>1</v>
      </c>
      <c r="AV92" s="30">
        <v>1</v>
      </c>
      <c r="AW92" s="30">
        <v>1</v>
      </c>
      <c r="AX92" s="30">
        <v>1</v>
      </c>
      <c r="AY92" s="30">
        <v>1</v>
      </c>
      <c r="AZ92" s="30">
        <v>0.5</v>
      </c>
      <c r="BA92" s="30">
        <v>0</v>
      </c>
      <c r="BB92" s="30">
        <v>1</v>
      </c>
      <c r="BC92" s="30">
        <v>1</v>
      </c>
      <c r="BD92" s="30">
        <v>1</v>
      </c>
      <c r="BE92" s="30">
        <v>0.98203581571578979</v>
      </c>
      <c r="BF92" s="30">
        <v>1</v>
      </c>
      <c r="BG92" s="30">
        <v>0.99999965753424658</v>
      </c>
      <c r="BH92" s="30">
        <v>0.94610778443113774</v>
      </c>
      <c r="BI92" s="30">
        <v>1</v>
      </c>
      <c r="BJ92" s="30">
        <v>0.5</v>
      </c>
      <c r="BK92" s="30">
        <v>1</v>
      </c>
      <c r="BL92" s="30">
        <v>0</v>
      </c>
      <c r="BM92" s="30">
        <v>0</v>
      </c>
      <c r="BN92" s="30">
        <v>1</v>
      </c>
      <c r="BO92" s="30">
        <v>1</v>
      </c>
      <c r="BP92" s="30">
        <v>1</v>
      </c>
      <c r="BQ92" s="30">
        <v>1</v>
      </c>
      <c r="BR92" s="30">
        <v>1</v>
      </c>
      <c r="BS92" s="30">
        <v>1</v>
      </c>
      <c r="BT92" s="30">
        <v>1</v>
      </c>
      <c r="BU92" s="30">
        <v>0</v>
      </c>
      <c r="BV92" s="30">
        <v>0</v>
      </c>
      <c r="BW92" s="30">
        <v>0</v>
      </c>
      <c r="BX92" s="30">
        <v>0</v>
      </c>
      <c r="BY92" s="30">
        <v>0</v>
      </c>
      <c r="BZ92" s="30">
        <v>0</v>
      </c>
      <c r="CA92" s="30">
        <v>0</v>
      </c>
      <c r="CB92" s="30">
        <v>0</v>
      </c>
      <c r="CC92" s="30">
        <v>0</v>
      </c>
      <c r="CD92" s="30">
        <v>0</v>
      </c>
      <c r="CE92" s="30">
        <v>0</v>
      </c>
      <c r="CF92" s="30">
        <v>0</v>
      </c>
      <c r="CG92" s="30" t="s">
        <v>567</v>
      </c>
      <c r="CH92" s="30" t="s">
        <v>567</v>
      </c>
      <c r="CI92" s="30" t="s">
        <v>567</v>
      </c>
      <c r="CJ92" s="30" t="s">
        <v>567</v>
      </c>
      <c r="CK92" s="30" t="s">
        <v>567</v>
      </c>
    </row>
    <row r="93" spans="1:89">
      <c r="A93" s="29">
        <v>1875</v>
      </c>
      <c r="B93" t="s">
        <v>187</v>
      </c>
      <c r="C93" t="s">
        <v>146</v>
      </c>
      <c r="D93" t="s">
        <v>147</v>
      </c>
      <c r="E93" s="29">
        <v>0.19522776572668113</v>
      </c>
      <c r="F93" s="29">
        <v>2766</v>
      </c>
      <c r="G93" s="29">
        <v>1.2999999523162842</v>
      </c>
      <c r="H93" s="29">
        <v>6</v>
      </c>
      <c r="I93" s="29">
        <v>393</v>
      </c>
      <c r="J93" t="s">
        <v>629</v>
      </c>
      <c r="K93" s="30">
        <v>0.24567475914955139</v>
      </c>
      <c r="L93" s="30">
        <v>-8.1538697704672813E-3</v>
      </c>
      <c r="M93" s="30">
        <v>0.72354918718338013</v>
      </c>
      <c r="N93" s="30">
        <v>0.74722409248352051</v>
      </c>
      <c r="O93" s="30">
        <v>0.86666667461395264</v>
      </c>
      <c r="P93" s="30">
        <v>0.71314984560012817</v>
      </c>
      <c r="Q93" s="30" t="s">
        <v>567</v>
      </c>
      <c r="R93" s="30">
        <v>1</v>
      </c>
      <c r="S93" s="30">
        <v>1</v>
      </c>
      <c r="T93" s="30">
        <v>1</v>
      </c>
      <c r="U93" s="30">
        <v>1</v>
      </c>
      <c r="V93" s="30" t="s">
        <v>567</v>
      </c>
      <c r="W93" s="30">
        <v>1</v>
      </c>
      <c r="X93" s="30">
        <v>1</v>
      </c>
      <c r="Y93" s="30">
        <v>0</v>
      </c>
      <c r="Z93" s="30">
        <v>0</v>
      </c>
      <c r="AA93" s="30">
        <v>1</v>
      </c>
      <c r="AB93" s="30">
        <v>0.35537000000000007</v>
      </c>
      <c r="AC93" s="30">
        <v>1</v>
      </c>
      <c r="AD93" s="30">
        <v>0.23528999999999997</v>
      </c>
      <c r="AE93" s="30">
        <v>1</v>
      </c>
      <c r="AF93" s="30">
        <v>0.8263695240020752</v>
      </c>
      <c r="AG93" s="30">
        <v>0.98521384647274235</v>
      </c>
      <c r="AH93" s="30">
        <v>0.72727272727272729</v>
      </c>
      <c r="AI93" s="30">
        <v>0.625</v>
      </c>
      <c r="AJ93" s="30">
        <v>0.57894736842105265</v>
      </c>
      <c r="AK93" s="30">
        <v>0.75</v>
      </c>
      <c r="AL93" s="30">
        <v>1</v>
      </c>
      <c r="AM93" s="30">
        <v>1</v>
      </c>
      <c r="AN93" s="30">
        <v>1</v>
      </c>
      <c r="AO93" s="30">
        <v>0.75</v>
      </c>
      <c r="AP93" s="30">
        <v>0.73763954639434814</v>
      </c>
      <c r="AQ93" s="30">
        <v>0.31818181849999999</v>
      </c>
      <c r="AR93" s="30" t="s">
        <v>567</v>
      </c>
      <c r="AS93" s="30">
        <v>1</v>
      </c>
      <c r="AT93" s="30">
        <v>0.89473684200000003</v>
      </c>
      <c r="AU93" s="30">
        <v>1</v>
      </c>
      <c r="AV93" s="30">
        <v>0.5</v>
      </c>
      <c r="AW93" s="30">
        <v>1</v>
      </c>
      <c r="AX93" s="30">
        <v>0</v>
      </c>
      <c r="AY93" s="30">
        <v>1</v>
      </c>
      <c r="AZ93" s="30">
        <v>1</v>
      </c>
      <c r="BA93" s="30">
        <v>1</v>
      </c>
      <c r="BB93" s="30">
        <v>1</v>
      </c>
      <c r="BC93" s="30">
        <v>1</v>
      </c>
      <c r="BD93" s="30">
        <v>0.66666668653488159</v>
      </c>
      <c r="BE93" s="30">
        <v>0.9999997615814209</v>
      </c>
      <c r="BF93" s="30" t="s">
        <v>567</v>
      </c>
      <c r="BG93" s="30">
        <v>0.99999946454123712</v>
      </c>
      <c r="BH93" s="30">
        <v>1</v>
      </c>
      <c r="BI93" s="30">
        <v>1</v>
      </c>
      <c r="BJ93" s="30">
        <v>0.5</v>
      </c>
      <c r="BK93" s="30">
        <v>0</v>
      </c>
      <c r="BL93" s="30">
        <v>1</v>
      </c>
      <c r="BM93" s="30">
        <v>1</v>
      </c>
      <c r="BN93" s="30">
        <v>0.83333331346511841</v>
      </c>
      <c r="BO93" s="30">
        <v>0.5</v>
      </c>
      <c r="BP93" s="30" t="s">
        <v>567</v>
      </c>
      <c r="BQ93" s="30">
        <v>1</v>
      </c>
      <c r="BR93" s="30">
        <v>1</v>
      </c>
      <c r="BS93" s="30">
        <v>0</v>
      </c>
      <c r="BT93" s="30">
        <v>1</v>
      </c>
      <c r="BU93" s="30">
        <v>0.4583333432674408</v>
      </c>
      <c r="BV93" s="30">
        <v>1</v>
      </c>
      <c r="BW93" s="30">
        <v>0</v>
      </c>
      <c r="BX93" s="30">
        <v>1</v>
      </c>
      <c r="BY93" s="30">
        <v>0</v>
      </c>
      <c r="BZ93" s="30">
        <v>0</v>
      </c>
      <c r="CA93" s="30">
        <v>0</v>
      </c>
      <c r="CB93" s="30">
        <v>1</v>
      </c>
      <c r="CC93" s="30">
        <v>0</v>
      </c>
      <c r="CD93" s="30">
        <v>1</v>
      </c>
      <c r="CE93" s="30">
        <v>0</v>
      </c>
      <c r="CF93" s="30">
        <v>1</v>
      </c>
      <c r="CG93" s="30">
        <v>1</v>
      </c>
      <c r="CH93" s="30">
        <v>1</v>
      </c>
      <c r="CI93" s="30">
        <v>1</v>
      </c>
      <c r="CJ93" s="30">
        <v>1</v>
      </c>
      <c r="CK93" s="30">
        <v>1</v>
      </c>
    </row>
    <row r="94" spans="1:89">
      <c r="A94" s="29">
        <v>3001</v>
      </c>
      <c r="B94" t="s">
        <v>188</v>
      </c>
      <c r="C94" t="s">
        <v>189</v>
      </c>
      <c r="D94" t="s">
        <v>190</v>
      </c>
      <c r="E94" s="29">
        <v>0.21646001338730755</v>
      </c>
      <c r="F94" s="29">
        <v>31373</v>
      </c>
      <c r="G94" s="29">
        <v>0.93999999761581421</v>
      </c>
      <c r="H94" s="29">
        <v>10</v>
      </c>
      <c r="I94" s="29">
        <v>847</v>
      </c>
      <c r="J94" t="s">
        <v>627</v>
      </c>
      <c r="K94" s="30">
        <v>0.15581855177879333</v>
      </c>
      <c r="L94" s="30">
        <v>6.7982585169374943E-3</v>
      </c>
      <c r="M94" s="30" t="s">
        <v>567</v>
      </c>
      <c r="N94" s="30">
        <v>0.86839830875396729</v>
      </c>
      <c r="O94" s="30">
        <v>1</v>
      </c>
      <c r="P94" s="30">
        <v>0.83367002010345459</v>
      </c>
      <c r="Q94" s="30">
        <v>1</v>
      </c>
      <c r="R94" s="30">
        <v>1</v>
      </c>
      <c r="S94" s="30">
        <v>1</v>
      </c>
      <c r="T94" s="30">
        <v>1</v>
      </c>
      <c r="U94" s="30">
        <v>1</v>
      </c>
      <c r="V94" s="30">
        <v>1</v>
      </c>
      <c r="W94" s="30">
        <v>1</v>
      </c>
      <c r="X94" s="30">
        <v>1</v>
      </c>
      <c r="Y94" s="30">
        <v>1</v>
      </c>
      <c r="Z94" s="30">
        <v>1</v>
      </c>
      <c r="AA94" s="30">
        <v>0.76436999999999999</v>
      </c>
      <c r="AB94" s="30">
        <v>0.51439000000000001</v>
      </c>
      <c r="AC94" s="30">
        <v>0.68293000000000004</v>
      </c>
      <c r="AD94" s="30">
        <v>0.54966999999999999</v>
      </c>
      <c r="AE94" s="30">
        <v>1</v>
      </c>
      <c r="AF94" s="30">
        <v>0.8629334568977356</v>
      </c>
      <c r="AG94" s="30">
        <v>0.99405243250293462</v>
      </c>
      <c r="AH94" s="30">
        <v>0.86585365853658525</v>
      </c>
      <c r="AI94" s="30">
        <v>0.8666666666666667</v>
      </c>
      <c r="AJ94" s="30">
        <v>0.70270270270270263</v>
      </c>
      <c r="AK94" s="30">
        <v>1</v>
      </c>
      <c r="AL94" s="30">
        <v>0.55555555555555558</v>
      </c>
      <c r="AM94" s="30">
        <v>0.88888888888888884</v>
      </c>
      <c r="AN94" s="30">
        <v>0.75</v>
      </c>
      <c r="AO94" s="30">
        <v>1</v>
      </c>
      <c r="AP94" s="30">
        <v>0.9276154637336731</v>
      </c>
      <c r="AQ94" s="30">
        <v>0.92637644050000001</v>
      </c>
      <c r="AR94" s="30">
        <v>0.87179487199999994</v>
      </c>
      <c r="AS94" s="30">
        <v>0.93787017550000007</v>
      </c>
      <c r="AT94" s="30">
        <v>0.97442042149999997</v>
      </c>
      <c r="AU94" s="30">
        <v>1</v>
      </c>
      <c r="AV94" s="30">
        <v>1</v>
      </c>
      <c r="AW94" s="30">
        <v>1</v>
      </c>
      <c r="AX94" s="30">
        <v>1</v>
      </c>
      <c r="AY94" s="30">
        <v>1</v>
      </c>
      <c r="AZ94" s="30">
        <v>1</v>
      </c>
      <c r="BA94" s="30">
        <v>1</v>
      </c>
      <c r="BB94" s="30">
        <v>1</v>
      </c>
      <c r="BC94" s="30">
        <v>1</v>
      </c>
      <c r="BD94" s="30">
        <v>1</v>
      </c>
      <c r="BE94" s="30">
        <v>1</v>
      </c>
      <c r="BF94" s="30">
        <v>1</v>
      </c>
      <c r="BG94" s="30">
        <v>0.999999960936235</v>
      </c>
      <c r="BH94" s="30">
        <v>1</v>
      </c>
      <c r="BI94" s="30">
        <v>1</v>
      </c>
      <c r="BJ94" s="30">
        <v>1</v>
      </c>
      <c r="BK94" s="30">
        <v>1</v>
      </c>
      <c r="BL94" s="30">
        <v>1</v>
      </c>
      <c r="BM94" s="30">
        <v>1</v>
      </c>
      <c r="BN94" s="30">
        <v>1</v>
      </c>
      <c r="BO94" s="30">
        <v>1</v>
      </c>
      <c r="BP94" s="30">
        <v>1</v>
      </c>
      <c r="BQ94" s="30">
        <v>1</v>
      </c>
      <c r="BR94" s="30">
        <v>1</v>
      </c>
      <c r="BS94" s="30">
        <v>1</v>
      </c>
      <c r="BT94" s="30">
        <v>1</v>
      </c>
      <c r="BU94" s="30">
        <v>8.3333335816860199E-2</v>
      </c>
      <c r="BV94" s="30">
        <v>0</v>
      </c>
      <c r="BW94" s="30">
        <v>0</v>
      </c>
      <c r="BX94" s="30">
        <v>0</v>
      </c>
      <c r="BY94" s="30">
        <v>0</v>
      </c>
      <c r="BZ94" s="30">
        <v>0</v>
      </c>
      <c r="CA94" s="30">
        <v>1</v>
      </c>
      <c r="CB94" s="30">
        <v>1</v>
      </c>
      <c r="CC94" s="30">
        <v>0</v>
      </c>
      <c r="CD94" s="30">
        <v>0</v>
      </c>
      <c r="CE94" s="30">
        <v>0</v>
      </c>
      <c r="CF94" s="30">
        <v>0</v>
      </c>
      <c r="CG94" s="30" t="s">
        <v>567</v>
      </c>
      <c r="CH94" s="30" t="s">
        <v>567</v>
      </c>
      <c r="CI94" s="30" t="s">
        <v>567</v>
      </c>
      <c r="CJ94" s="30" t="s">
        <v>567</v>
      </c>
      <c r="CK94" s="30" t="s">
        <v>567</v>
      </c>
    </row>
    <row r="95" spans="1:89">
      <c r="A95" s="29">
        <v>3002</v>
      </c>
      <c r="B95" t="s">
        <v>191</v>
      </c>
      <c r="C95" t="s">
        <v>189</v>
      </c>
      <c r="D95" t="s">
        <v>190</v>
      </c>
      <c r="E95" s="29">
        <v>0.23114078704361415</v>
      </c>
      <c r="F95" s="29">
        <v>49273</v>
      </c>
      <c r="G95" s="29">
        <v>0.97000002861022949</v>
      </c>
      <c r="H95" s="29">
        <v>11</v>
      </c>
      <c r="I95" s="29">
        <v>909</v>
      </c>
      <c r="J95" t="s">
        <v>626</v>
      </c>
      <c r="K95" s="30">
        <v>0.15535193681716919</v>
      </c>
      <c r="L95" s="30">
        <v>9.3015795573592186E-3</v>
      </c>
      <c r="M95" s="30">
        <v>0.86227297782897949</v>
      </c>
      <c r="N95" s="30">
        <v>0.88197702169418335</v>
      </c>
      <c r="O95" s="30">
        <v>1</v>
      </c>
      <c r="P95" s="30">
        <v>0.7530781626701355</v>
      </c>
      <c r="Q95" s="30">
        <v>1</v>
      </c>
      <c r="R95" s="30">
        <v>1</v>
      </c>
      <c r="S95" s="30">
        <v>1</v>
      </c>
      <c r="T95" s="30">
        <v>1</v>
      </c>
      <c r="U95" s="30">
        <v>1</v>
      </c>
      <c r="V95" s="30">
        <v>1</v>
      </c>
      <c r="W95" s="30">
        <v>1</v>
      </c>
      <c r="X95" s="30">
        <v>1</v>
      </c>
      <c r="Y95" s="30">
        <v>1</v>
      </c>
      <c r="Z95" s="30">
        <v>1</v>
      </c>
      <c r="AA95" s="30">
        <v>0.67662000000000011</v>
      </c>
      <c r="AB95" s="30">
        <v>0.17748000000000005</v>
      </c>
      <c r="AC95" s="30">
        <v>0.14286000000000001</v>
      </c>
      <c r="AD95" s="30">
        <v>0.50083</v>
      </c>
      <c r="AE95" s="30">
        <v>1</v>
      </c>
      <c r="AF95" s="30">
        <v>0.92888122797012329</v>
      </c>
      <c r="AG95" s="30">
        <v>0.98715865066616271</v>
      </c>
      <c r="AH95" s="30">
        <v>0.9257950530035336</v>
      </c>
      <c r="AI95" s="30">
        <v>0.88362068965517238</v>
      </c>
      <c r="AJ95" s="30">
        <v>0.79444444444444462</v>
      </c>
      <c r="AK95" s="30">
        <v>1</v>
      </c>
      <c r="AL95" s="30">
        <v>0.88888888888888884</v>
      </c>
      <c r="AM95" s="30">
        <v>0.88888888888888884</v>
      </c>
      <c r="AN95" s="30">
        <v>0.88888888888888884</v>
      </c>
      <c r="AO95" s="30">
        <v>1</v>
      </c>
      <c r="AP95" s="30">
        <v>0.94077020883560181</v>
      </c>
      <c r="AQ95" s="30">
        <v>0.99479166649999995</v>
      </c>
      <c r="AR95" s="30">
        <v>0.90600775200000006</v>
      </c>
      <c r="AS95" s="30">
        <v>0.93492437800000006</v>
      </c>
      <c r="AT95" s="30">
        <v>0.92735709850000003</v>
      </c>
      <c r="AU95" s="30">
        <v>1</v>
      </c>
      <c r="AV95" s="30">
        <v>1</v>
      </c>
      <c r="AW95" s="30">
        <v>1</v>
      </c>
      <c r="AX95" s="30">
        <v>1</v>
      </c>
      <c r="AY95" s="30">
        <v>1</v>
      </c>
      <c r="AZ95" s="30">
        <v>1</v>
      </c>
      <c r="BA95" s="30">
        <v>1</v>
      </c>
      <c r="BB95" s="30">
        <v>1</v>
      </c>
      <c r="BC95" s="30">
        <v>1</v>
      </c>
      <c r="BD95" s="30">
        <v>0.66666668653488159</v>
      </c>
      <c r="BE95" s="30">
        <v>0.99999994039535522</v>
      </c>
      <c r="BF95" s="30" t="s">
        <v>567</v>
      </c>
      <c r="BG95" s="30">
        <v>0.99999983182672858</v>
      </c>
      <c r="BH95" s="30">
        <v>1</v>
      </c>
      <c r="BI95" s="30">
        <v>1</v>
      </c>
      <c r="BJ95" s="30">
        <v>1</v>
      </c>
      <c r="BK95" s="30">
        <v>1</v>
      </c>
      <c r="BL95" s="30">
        <v>1</v>
      </c>
      <c r="BM95" s="30">
        <v>1</v>
      </c>
      <c r="BN95" s="30">
        <v>1</v>
      </c>
      <c r="BO95" s="30">
        <v>0.5</v>
      </c>
      <c r="BP95" s="30">
        <v>1</v>
      </c>
      <c r="BQ95" s="30">
        <v>1</v>
      </c>
      <c r="BR95" s="30">
        <v>1</v>
      </c>
      <c r="BS95" s="30">
        <v>0</v>
      </c>
      <c r="BT95" s="30">
        <v>1</v>
      </c>
      <c r="BU95" s="30">
        <v>0.5</v>
      </c>
      <c r="BV95" s="30">
        <v>0</v>
      </c>
      <c r="BW95" s="30">
        <v>1</v>
      </c>
      <c r="BX95" s="30">
        <v>0</v>
      </c>
      <c r="BY95" s="30">
        <v>1</v>
      </c>
      <c r="BZ95" s="30">
        <v>0</v>
      </c>
      <c r="CA95" s="30">
        <v>0</v>
      </c>
      <c r="CB95" s="30">
        <v>1</v>
      </c>
      <c r="CC95" s="30">
        <v>0</v>
      </c>
      <c r="CD95" s="30">
        <v>1</v>
      </c>
      <c r="CE95" s="30">
        <v>1</v>
      </c>
      <c r="CF95" s="30">
        <v>1</v>
      </c>
      <c r="CG95" s="30">
        <v>1</v>
      </c>
      <c r="CH95" s="30">
        <v>1</v>
      </c>
      <c r="CI95" s="30">
        <v>1</v>
      </c>
      <c r="CJ95" s="30">
        <v>1</v>
      </c>
      <c r="CK95" s="30">
        <v>1</v>
      </c>
    </row>
    <row r="96" spans="1:89">
      <c r="A96" s="29">
        <v>3003</v>
      </c>
      <c r="B96" t="s">
        <v>192</v>
      </c>
      <c r="C96" t="s">
        <v>189</v>
      </c>
      <c r="D96" t="s">
        <v>190</v>
      </c>
      <c r="E96" s="29">
        <v>0.1873898328985405</v>
      </c>
      <c r="F96" s="29">
        <v>56732</v>
      </c>
      <c r="G96" s="29">
        <v>0.97000002861022949</v>
      </c>
      <c r="H96" s="29">
        <v>11</v>
      </c>
      <c r="I96" s="29">
        <v>877</v>
      </c>
      <c r="J96" t="s">
        <v>626</v>
      </c>
      <c r="K96" s="30">
        <v>0.18658736348152161</v>
      </c>
      <c r="L96" s="30">
        <v>9.2031164094805717E-3</v>
      </c>
      <c r="M96" s="30">
        <v>0.97006821632385254</v>
      </c>
      <c r="N96" s="30">
        <v>0.88663679361343384</v>
      </c>
      <c r="O96" s="30">
        <v>1</v>
      </c>
      <c r="P96" s="30">
        <v>0.85355383157730103</v>
      </c>
      <c r="Q96" s="30">
        <v>1</v>
      </c>
      <c r="R96" s="30">
        <v>1</v>
      </c>
      <c r="S96" s="30">
        <v>1</v>
      </c>
      <c r="T96" s="30">
        <v>1</v>
      </c>
      <c r="U96" s="30">
        <v>1</v>
      </c>
      <c r="V96" s="30">
        <v>1</v>
      </c>
      <c r="W96" s="30">
        <v>1</v>
      </c>
      <c r="X96" s="30">
        <v>1</v>
      </c>
      <c r="Y96" s="30">
        <v>1</v>
      </c>
      <c r="Z96" s="30">
        <v>1</v>
      </c>
      <c r="AA96" s="30">
        <v>0.87202000000000002</v>
      </c>
      <c r="AB96" s="30">
        <v>0.61436000000000002</v>
      </c>
      <c r="AC96" s="30">
        <v>5.2630000000000052E-2</v>
      </c>
      <c r="AD96" s="30">
        <v>0.29680000000000006</v>
      </c>
      <c r="AE96" s="30">
        <v>1</v>
      </c>
      <c r="AF96" s="30">
        <v>0.91865837574005127</v>
      </c>
      <c r="AG96" s="30">
        <v>0.98614622131143459</v>
      </c>
      <c r="AH96" s="30">
        <v>0.92447916666666652</v>
      </c>
      <c r="AI96" s="30">
        <v>0.87356321839080464</v>
      </c>
      <c r="AJ96" s="30">
        <v>0.78600823045267487</v>
      </c>
      <c r="AK96" s="30">
        <v>1</v>
      </c>
      <c r="AL96" s="30">
        <v>0.7777777777777779</v>
      </c>
      <c r="AM96" s="30">
        <v>0.9375</v>
      </c>
      <c r="AN96" s="30">
        <v>0.875</v>
      </c>
      <c r="AO96" s="30">
        <v>1</v>
      </c>
      <c r="AP96" s="30">
        <v>0.92847013473510742</v>
      </c>
      <c r="AQ96" s="30">
        <v>0.8671875</v>
      </c>
      <c r="AR96" s="30">
        <v>1</v>
      </c>
      <c r="AS96" s="30">
        <v>0.86600468250000007</v>
      </c>
      <c r="AT96" s="30">
        <v>0.98068831350000008</v>
      </c>
      <c r="AU96" s="30">
        <v>1</v>
      </c>
      <c r="AV96" s="30">
        <v>1</v>
      </c>
      <c r="AW96" s="30">
        <v>1</v>
      </c>
      <c r="AX96" s="30">
        <v>1</v>
      </c>
      <c r="AY96" s="30">
        <v>1</v>
      </c>
      <c r="AZ96" s="30">
        <v>1</v>
      </c>
      <c r="BA96" s="30">
        <v>1</v>
      </c>
      <c r="BB96" s="30">
        <v>1</v>
      </c>
      <c r="BC96" s="30">
        <v>1</v>
      </c>
      <c r="BD96" s="30">
        <v>1</v>
      </c>
      <c r="BE96" s="30">
        <v>0.99999994039535522</v>
      </c>
      <c r="BF96" s="30">
        <v>1</v>
      </c>
      <c r="BG96" s="30">
        <v>0.99999982704382806</v>
      </c>
      <c r="BH96" s="30">
        <v>1</v>
      </c>
      <c r="BI96" s="30">
        <v>1</v>
      </c>
      <c r="BJ96" s="30">
        <v>1</v>
      </c>
      <c r="BK96" s="30">
        <v>1</v>
      </c>
      <c r="BL96" s="30">
        <v>1</v>
      </c>
      <c r="BM96" s="30">
        <v>1</v>
      </c>
      <c r="BN96" s="30">
        <v>1</v>
      </c>
      <c r="BO96" s="30">
        <v>1</v>
      </c>
      <c r="BP96" s="30">
        <v>1</v>
      </c>
      <c r="BQ96" s="30">
        <v>1</v>
      </c>
      <c r="BR96" s="30">
        <v>1</v>
      </c>
      <c r="BS96" s="30">
        <v>1</v>
      </c>
      <c r="BT96" s="30">
        <v>1</v>
      </c>
      <c r="BU96" s="30">
        <v>1</v>
      </c>
      <c r="BV96" s="30">
        <v>1</v>
      </c>
      <c r="BW96" s="30">
        <v>1</v>
      </c>
      <c r="BX96" s="30">
        <v>1</v>
      </c>
      <c r="BY96" s="30">
        <v>1</v>
      </c>
      <c r="BZ96" s="30">
        <v>1</v>
      </c>
      <c r="CA96" s="30">
        <v>1</v>
      </c>
      <c r="CB96" s="30">
        <v>1</v>
      </c>
      <c r="CC96" s="30">
        <v>1</v>
      </c>
      <c r="CD96" s="30">
        <v>1</v>
      </c>
      <c r="CE96" s="30">
        <v>1</v>
      </c>
      <c r="CF96" s="30">
        <v>1</v>
      </c>
      <c r="CG96" s="30">
        <v>1</v>
      </c>
      <c r="CH96" s="30">
        <v>1</v>
      </c>
      <c r="CI96" s="30">
        <v>1</v>
      </c>
      <c r="CJ96" s="30">
        <v>1</v>
      </c>
      <c r="CK96" s="30">
        <v>1</v>
      </c>
    </row>
    <row r="97" spans="1:89">
      <c r="A97" s="29">
        <v>3004</v>
      </c>
      <c r="B97" t="s">
        <v>193</v>
      </c>
      <c r="C97" t="s">
        <v>189</v>
      </c>
      <c r="D97" t="s">
        <v>190</v>
      </c>
      <c r="E97" s="29">
        <v>0.22869454390969229</v>
      </c>
      <c r="F97" s="29">
        <v>82385</v>
      </c>
      <c r="G97" s="29">
        <v>0.95999997854232788</v>
      </c>
      <c r="H97" s="29">
        <v>12</v>
      </c>
      <c r="I97" s="29">
        <v>872</v>
      </c>
      <c r="J97" t="s">
        <v>626</v>
      </c>
      <c r="K97" s="30">
        <v>0.18689927458763123</v>
      </c>
      <c r="L97" s="30">
        <v>1.0587286204099655E-2</v>
      </c>
      <c r="M97" s="30">
        <v>0.81600713729858398</v>
      </c>
      <c r="N97" s="30">
        <v>0.89227169752120972</v>
      </c>
      <c r="O97" s="30">
        <v>1</v>
      </c>
      <c r="P97" s="30">
        <v>0.84728515148162842</v>
      </c>
      <c r="Q97" s="30">
        <v>1</v>
      </c>
      <c r="R97" s="30">
        <v>1</v>
      </c>
      <c r="S97" s="30">
        <v>1</v>
      </c>
      <c r="T97" s="30">
        <v>1</v>
      </c>
      <c r="U97" s="30">
        <v>1</v>
      </c>
      <c r="V97" s="30">
        <v>1</v>
      </c>
      <c r="W97" s="30">
        <v>1</v>
      </c>
      <c r="X97" s="30">
        <v>1</v>
      </c>
      <c r="Y97" s="30">
        <v>1</v>
      </c>
      <c r="Z97" s="30">
        <v>1</v>
      </c>
      <c r="AA97" s="30">
        <v>0.80611999999999995</v>
      </c>
      <c r="AB97" s="30">
        <v>0.59237000000000006</v>
      </c>
      <c r="AC97" s="30">
        <v>0.46893000000000001</v>
      </c>
      <c r="AD97" s="30">
        <v>0.38328000000000001</v>
      </c>
      <c r="AE97" s="30">
        <v>1</v>
      </c>
      <c r="AF97" s="30">
        <v>0.91679543256759644</v>
      </c>
      <c r="AG97" s="30">
        <v>0.97312085562301176</v>
      </c>
      <c r="AH97" s="30">
        <v>0.86454183266932272</v>
      </c>
      <c r="AI97" s="30">
        <v>0.77282850779510026</v>
      </c>
      <c r="AJ97" s="30">
        <v>0.79238754325259519</v>
      </c>
      <c r="AK97" s="30">
        <v>0.91300000000000003</v>
      </c>
      <c r="AL97" s="30">
        <v>0.96</v>
      </c>
      <c r="AM97" s="30">
        <v>1</v>
      </c>
      <c r="AN97" s="30">
        <v>1</v>
      </c>
      <c r="AO97" s="30">
        <v>1</v>
      </c>
      <c r="AP97" s="30">
        <v>0.81265795230865479</v>
      </c>
      <c r="AQ97" s="30">
        <v>0.73004169399999996</v>
      </c>
      <c r="AR97" s="30">
        <v>0.73786630050000002</v>
      </c>
      <c r="AS97" s="30">
        <v>0.90340677950000003</v>
      </c>
      <c r="AT97" s="30">
        <v>0.879317142</v>
      </c>
      <c r="AU97" s="30">
        <v>1</v>
      </c>
      <c r="AV97" s="30">
        <v>1</v>
      </c>
      <c r="AW97" s="30">
        <v>1</v>
      </c>
      <c r="AX97" s="30">
        <v>1</v>
      </c>
      <c r="AY97" s="30">
        <v>1</v>
      </c>
      <c r="AZ97" s="30">
        <v>1</v>
      </c>
      <c r="BA97" s="30">
        <v>1</v>
      </c>
      <c r="BB97" s="30">
        <v>1</v>
      </c>
      <c r="BC97" s="30">
        <v>1</v>
      </c>
      <c r="BD97" s="30">
        <v>0.66666668653488159</v>
      </c>
      <c r="BE97" s="30">
        <v>0.99999982118606567</v>
      </c>
      <c r="BF97" s="30" t="s">
        <v>567</v>
      </c>
      <c r="BG97" s="30">
        <v>0.99999962738305548</v>
      </c>
      <c r="BH97" s="30">
        <v>1</v>
      </c>
      <c r="BI97" s="30">
        <v>1</v>
      </c>
      <c r="BJ97" s="30">
        <v>1</v>
      </c>
      <c r="BK97" s="30">
        <v>1</v>
      </c>
      <c r="BL97" s="30">
        <v>1</v>
      </c>
      <c r="BM97" s="30">
        <v>1</v>
      </c>
      <c r="BN97" s="30">
        <v>1</v>
      </c>
      <c r="BO97" s="30">
        <v>0.5</v>
      </c>
      <c r="BP97" s="30">
        <v>1</v>
      </c>
      <c r="BQ97" s="30">
        <v>1</v>
      </c>
      <c r="BR97" s="30">
        <v>1</v>
      </c>
      <c r="BS97" s="30">
        <v>0</v>
      </c>
      <c r="BT97" s="30">
        <v>1</v>
      </c>
      <c r="BU97" s="30">
        <v>0.58333331346511841</v>
      </c>
      <c r="BV97" s="30">
        <v>0</v>
      </c>
      <c r="BW97" s="30">
        <v>1</v>
      </c>
      <c r="BX97" s="30">
        <v>1</v>
      </c>
      <c r="BY97" s="30">
        <v>0</v>
      </c>
      <c r="BZ97" s="30">
        <v>1</v>
      </c>
      <c r="CA97" s="30">
        <v>1</v>
      </c>
      <c r="CB97" s="30">
        <v>1</v>
      </c>
      <c r="CC97" s="30">
        <v>0</v>
      </c>
      <c r="CD97" s="30">
        <v>1</v>
      </c>
      <c r="CE97" s="30">
        <v>1</v>
      </c>
      <c r="CF97" s="30">
        <v>1</v>
      </c>
      <c r="CG97" s="30">
        <v>0.5</v>
      </c>
      <c r="CH97" s="30">
        <v>0</v>
      </c>
      <c r="CI97" s="30">
        <v>0</v>
      </c>
      <c r="CJ97" s="30">
        <v>1</v>
      </c>
      <c r="CK97" s="30">
        <v>1</v>
      </c>
    </row>
    <row r="98" spans="1:89">
      <c r="A98" s="29">
        <v>3005</v>
      </c>
      <c r="B98" t="s">
        <v>194</v>
      </c>
      <c r="C98" t="s">
        <v>189</v>
      </c>
      <c r="D98" t="s">
        <v>190</v>
      </c>
      <c r="E98" s="29">
        <v>0.23332610025052769</v>
      </c>
      <c r="F98" s="29">
        <v>101386</v>
      </c>
      <c r="G98" s="29">
        <v>0.92000001668930054</v>
      </c>
      <c r="H98" s="29">
        <v>12</v>
      </c>
      <c r="I98" s="29">
        <v>916</v>
      </c>
      <c r="J98" t="s">
        <v>626</v>
      </c>
      <c r="K98" s="30">
        <v>0.17636196315288544</v>
      </c>
      <c r="L98" s="30">
        <v>7.2878287173807621E-3</v>
      </c>
      <c r="M98" s="30">
        <v>0.9047512412071228</v>
      </c>
      <c r="N98" s="30">
        <v>0.88837987184524536</v>
      </c>
      <c r="O98" s="30">
        <v>1</v>
      </c>
      <c r="P98" s="30">
        <v>0.84116184711456299</v>
      </c>
      <c r="Q98" s="30">
        <v>1</v>
      </c>
      <c r="R98" s="30">
        <v>1</v>
      </c>
      <c r="S98" s="30">
        <v>1</v>
      </c>
      <c r="T98" s="30">
        <v>1</v>
      </c>
      <c r="U98" s="30">
        <v>1</v>
      </c>
      <c r="V98" s="30">
        <v>1</v>
      </c>
      <c r="W98" s="30">
        <v>1</v>
      </c>
      <c r="X98" s="30">
        <v>1</v>
      </c>
      <c r="Y98" s="30">
        <v>1</v>
      </c>
      <c r="Z98" s="30">
        <v>1</v>
      </c>
      <c r="AA98" s="30">
        <v>0.79736000000000007</v>
      </c>
      <c r="AB98" s="30">
        <v>0.55354999999999999</v>
      </c>
      <c r="AC98" s="30">
        <v>0.53332999999999997</v>
      </c>
      <c r="AD98" s="30">
        <v>0.42727999999999994</v>
      </c>
      <c r="AE98" s="30">
        <v>1</v>
      </c>
      <c r="AF98" s="30">
        <v>0.8390921950340271</v>
      </c>
      <c r="AG98" s="30">
        <v>0.97009043966571662</v>
      </c>
      <c r="AH98" s="30">
        <v>0.86213235294117641</v>
      </c>
      <c r="AI98" s="30">
        <v>0.77987421383647804</v>
      </c>
      <c r="AJ98" s="30">
        <v>0.74736842105263146</v>
      </c>
      <c r="AK98" s="30">
        <v>0.86099999999999999</v>
      </c>
      <c r="AL98" s="30">
        <v>0.72</v>
      </c>
      <c r="AM98" s="30">
        <v>0.96</v>
      </c>
      <c r="AN98" s="30">
        <v>0.76923076923076938</v>
      </c>
      <c r="AO98" s="30">
        <v>1</v>
      </c>
      <c r="AP98" s="30">
        <v>0.95059186220169067</v>
      </c>
      <c r="AQ98" s="30">
        <v>0.94505950999999999</v>
      </c>
      <c r="AR98" s="30">
        <v>0.92168674699999997</v>
      </c>
      <c r="AS98" s="30">
        <v>0.98057573850000002</v>
      </c>
      <c r="AT98" s="30">
        <v>0.9550454854999999</v>
      </c>
      <c r="AU98" s="30">
        <v>1</v>
      </c>
      <c r="AV98" s="30">
        <v>1</v>
      </c>
      <c r="AW98" s="30">
        <v>1</v>
      </c>
      <c r="AX98" s="30">
        <v>1</v>
      </c>
      <c r="AY98" s="30">
        <v>1</v>
      </c>
      <c r="AZ98" s="30">
        <v>1</v>
      </c>
      <c r="BA98" s="30">
        <v>1</v>
      </c>
      <c r="BB98" s="30">
        <v>1</v>
      </c>
      <c r="BC98" s="30">
        <v>1</v>
      </c>
      <c r="BD98" s="30">
        <v>1</v>
      </c>
      <c r="BE98" s="30">
        <v>0.99999994039535522</v>
      </c>
      <c r="BF98" s="30">
        <v>1</v>
      </c>
      <c r="BG98" s="30">
        <v>0.99999973894278738</v>
      </c>
      <c r="BH98" s="30">
        <v>1</v>
      </c>
      <c r="BI98" s="30">
        <v>1</v>
      </c>
      <c r="BJ98" s="30">
        <v>0.5</v>
      </c>
      <c r="BK98" s="30">
        <v>1</v>
      </c>
      <c r="BL98" s="30">
        <v>0</v>
      </c>
      <c r="BM98" s="30">
        <v>0</v>
      </c>
      <c r="BN98" s="30">
        <v>1</v>
      </c>
      <c r="BO98" s="30">
        <v>1</v>
      </c>
      <c r="BP98" s="30">
        <v>1</v>
      </c>
      <c r="BQ98" s="30">
        <v>1</v>
      </c>
      <c r="BR98" s="30">
        <v>1</v>
      </c>
      <c r="BS98" s="30">
        <v>1</v>
      </c>
      <c r="BT98" s="30">
        <v>1</v>
      </c>
      <c r="BU98" s="30">
        <v>0.91666668653488159</v>
      </c>
      <c r="BV98" s="30">
        <v>1</v>
      </c>
      <c r="BW98" s="30">
        <v>1</v>
      </c>
      <c r="BX98" s="30">
        <v>1</v>
      </c>
      <c r="BY98" s="30">
        <v>1</v>
      </c>
      <c r="BZ98" s="30">
        <v>1</v>
      </c>
      <c r="CA98" s="30">
        <v>0</v>
      </c>
      <c r="CB98" s="30">
        <v>0</v>
      </c>
      <c r="CC98" s="30">
        <v>1</v>
      </c>
      <c r="CD98" s="30">
        <v>1</v>
      </c>
      <c r="CE98" s="30">
        <v>1</v>
      </c>
      <c r="CF98" s="30">
        <v>1</v>
      </c>
      <c r="CG98" s="30">
        <v>1</v>
      </c>
      <c r="CH98" s="30">
        <v>1</v>
      </c>
      <c r="CI98" s="30">
        <v>1</v>
      </c>
      <c r="CJ98" s="30">
        <v>1</v>
      </c>
      <c r="CK98" s="30">
        <v>1</v>
      </c>
    </row>
    <row r="99" spans="1:89">
      <c r="A99" s="29">
        <v>3006</v>
      </c>
      <c r="B99" t="s">
        <v>195</v>
      </c>
      <c r="C99" t="s">
        <v>189</v>
      </c>
      <c r="D99" t="s">
        <v>190</v>
      </c>
      <c r="E99" s="29">
        <v>0.29098582404501677</v>
      </c>
      <c r="F99" s="29">
        <v>27723</v>
      </c>
      <c r="G99" s="29">
        <v>0.97000002861022949</v>
      </c>
      <c r="H99" s="29">
        <v>9</v>
      </c>
      <c r="I99" s="29">
        <v>846</v>
      </c>
      <c r="J99" t="s">
        <v>627</v>
      </c>
      <c r="K99" s="30">
        <v>0.17061226069927216</v>
      </c>
      <c r="L99" s="30">
        <v>7.4651115573942661E-3</v>
      </c>
      <c r="M99" s="30">
        <v>0.85015803575515747</v>
      </c>
      <c r="N99" s="30">
        <v>0.87068158388137817</v>
      </c>
      <c r="O99" s="30">
        <v>1</v>
      </c>
      <c r="P99" s="30">
        <v>0.7901419997215271</v>
      </c>
      <c r="Q99" s="30">
        <v>1</v>
      </c>
      <c r="R99" s="30">
        <v>1</v>
      </c>
      <c r="S99" s="30">
        <v>1</v>
      </c>
      <c r="T99" s="30">
        <v>1</v>
      </c>
      <c r="U99" s="30">
        <v>1</v>
      </c>
      <c r="V99" s="30">
        <v>1</v>
      </c>
      <c r="W99" s="30">
        <v>1</v>
      </c>
      <c r="X99" s="30">
        <v>1</v>
      </c>
      <c r="Y99" s="30">
        <v>1</v>
      </c>
      <c r="Z99" s="30">
        <v>1</v>
      </c>
      <c r="AA99" s="30">
        <v>0.65873000000000004</v>
      </c>
      <c r="AB99" s="30">
        <v>0.35546000000000005</v>
      </c>
      <c r="AC99" s="30">
        <v>0.62500000000000011</v>
      </c>
      <c r="AD99" s="30">
        <v>0.64162000000000008</v>
      </c>
      <c r="AE99" s="30">
        <v>1</v>
      </c>
      <c r="AF99" s="30">
        <v>0.89884489774703979</v>
      </c>
      <c r="AG99" s="30">
        <v>0.97993793672149654</v>
      </c>
      <c r="AH99" s="30">
        <v>0.875</v>
      </c>
      <c r="AI99" s="30">
        <v>0.80921052631578949</v>
      </c>
      <c r="AJ99" s="30">
        <v>0.75229357798165131</v>
      </c>
      <c r="AK99" s="30">
        <v>1</v>
      </c>
      <c r="AL99" s="30">
        <v>0.72727272727272729</v>
      </c>
      <c r="AM99" s="30">
        <v>0.8</v>
      </c>
      <c r="AN99" s="30">
        <v>1</v>
      </c>
      <c r="AO99" s="30">
        <v>1</v>
      </c>
      <c r="AP99" s="30">
        <v>0.97926002740859985</v>
      </c>
      <c r="AQ99" s="30">
        <v>0.96337209299999993</v>
      </c>
      <c r="AR99" s="30">
        <v>1</v>
      </c>
      <c r="AS99" s="30">
        <v>0.97939072150000006</v>
      </c>
      <c r="AT99" s="30">
        <v>0.97427721099999998</v>
      </c>
      <c r="AU99" s="30">
        <v>1</v>
      </c>
      <c r="AV99" s="30">
        <v>1</v>
      </c>
      <c r="AW99" s="30">
        <v>1</v>
      </c>
      <c r="AX99" s="30">
        <v>1</v>
      </c>
      <c r="AY99" s="30">
        <v>1</v>
      </c>
      <c r="AZ99" s="30">
        <v>1</v>
      </c>
      <c r="BA99" s="30">
        <v>1</v>
      </c>
      <c r="BB99" s="30">
        <v>1</v>
      </c>
      <c r="BC99" s="30">
        <v>1</v>
      </c>
      <c r="BD99" s="30">
        <v>1</v>
      </c>
      <c r="BE99" s="30">
        <v>1</v>
      </c>
      <c r="BF99" s="30">
        <v>1</v>
      </c>
      <c r="BG99" s="30">
        <v>0.99999999187929611</v>
      </c>
      <c r="BH99" s="30">
        <v>1</v>
      </c>
      <c r="BI99" s="30">
        <v>1</v>
      </c>
      <c r="BJ99" s="30">
        <v>0.75</v>
      </c>
      <c r="BK99" s="30">
        <v>1</v>
      </c>
      <c r="BL99" s="30">
        <v>0</v>
      </c>
      <c r="BM99" s="30">
        <v>1</v>
      </c>
      <c r="BN99" s="30">
        <v>1</v>
      </c>
      <c r="BO99" s="30">
        <v>1</v>
      </c>
      <c r="BP99" s="30">
        <v>1</v>
      </c>
      <c r="BQ99" s="30">
        <v>1</v>
      </c>
      <c r="BR99" s="30">
        <v>1</v>
      </c>
      <c r="BS99" s="30">
        <v>1</v>
      </c>
      <c r="BT99" s="30">
        <v>1</v>
      </c>
      <c r="BU99" s="30">
        <v>0.3333333432674408</v>
      </c>
      <c r="BV99" s="30">
        <v>0</v>
      </c>
      <c r="BW99" s="30">
        <v>0</v>
      </c>
      <c r="BX99" s="30">
        <v>0</v>
      </c>
      <c r="BY99" s="30">
        <v>0</v>
      </c>
      <c r="BZ99" s="30">
        <v>0</v>
      </c>
      <c r="CA99" s="30">
        <v>0</v>
      </c>
      <c r="CB99" s="30">
        <v>0</v>
      </c>
      <c r="CC99" s="30">
        <v>0</v>
      </c>
      <c r="CD99" s="30">
        <v>0</v>
      </c>
      <c r="CE99" s="30">
        <v>1</v>
      </c>
      <c r="CF99" s="30">
        <v>1</v>
      </c>
      <c r="CG99" s="30">
        <v>0.75</v>
      </c>
      <c r="CH99" s="30">
        <v>1</v>
      </c>
      <c r="CI99" s="30">
        <v>1</v>
      </c>
      <c r="CJ99" s="30">
        <v>1</v>
      </c>
      <c r="CK99" s="30">
        <v>0</v>
      </c>
    </row>
    <row r="100" spans="1:89">
      <c r="A100" s="29">
        <v>3007</v>
      </c>
      <c r="B100" t="s">
        <v>196</v>
      </c>
      <c r="C100" t="s">
        <v>189</v>
      </c>
      <c r="D100" t="s">
        <v>190</v>
      </c>
      <c r="E100" s="29">
        <v>0.21128553245651252</v>
      </c>
      <c r="F100" s="29">
        <v>30641</v>
      </c>
      <c r="G100" s="29">
        <v>0.93000000715255737</v>
      </c>
      <c r="H100" s="29">
        <v>10</v>
      </c>
      <c r="I100" s="29">
        <v>836</v>
      </c>
      <c r="J100" t="s">
        <v>627</v>
      </c>
      <c r="K100" s="30">
        <v>0.19415903091430664</v>
      </c>
      <c r="L100" s="30">
        <v>6.1765923164784908E-3</v>
      </c>
      <c r="M100" s="30">
        <v>0.93752932548522949</v>
      </c>
      <c r="N100" s="30">
        <v>0.870505690574646</v>
      </c>
      <c r="O100" s="30">
        <v>1</v>
      </c>
      <c r="P100" s="30">
        <v>0.76901167631149292</v>
      </c>
      <c r="Q100" s="30">
        <v>1</v>
      </c>
      <c r="R100" s="30">
        <v>1</v>
      </c>
      <c r="S100" s="30">
        <v>1</v>
      </c>
      <c r="T100" s="30">
        <v>1</v>
      </c>
      <c r="U100" s="30">
        <v>1</v>
      </c>
      <c r="V100" s="30">
        <v>1</v>
      </c>
      <c r="W100" s="30">
        <v>1</v>
      </c>
      <c r="X100" s="30">
        <v>1</v>
      </c>
      <c r="Y100" s="30">
        <v>1</v>
      </c>
      <c r="Z100" s="30">
        <v>1</v>
      </c>
      <c r="AA100" s="30">
        <v>0.57664000000000004</v>
      </c>
      <c r="AB100" s="30">
        <v>0.25316000000000005</v>
      </c>
      <c r="AC100" s="30">
        <v>1</v>
      </c>
      <c r="AD100" s="30">
        <v>0.8427</v>
      </c>
      <c r="AE100" s="30">
        <v>1</v>
      </c>
      <c r="AF100" s="30">
        <v>0.905051589012146</v>
      </c>
      <c r="AG100" s="30">
        <v>0.96047046131475877</v>
      </c>
      <c r="AH100" s="30">
        <v>0.88484848484848488</v>
      </c>
      <c r="AI100" s="30">
        <v>0.79605263157894735</v>
      </c>
      <c r="AJ100" s="30">
        <v>0.57480314960629919</v>
      </c>
      <c r="AK100" s="30">
        <v>1</v>
      </c>
      <c r="AL100" s="30">
        <v>0.83333333333333348</v>
      </c>
      <c r="AM100" s="30">
        <v>1</v>
      </c>
      <c r="AN100" s="30">
        <v>0.9</v>
      </c>
      <c r="AO100" s="30">
        <v>0.75</v>
      </c>
      <c r="AP100" s="30">
        <v>0.96522986888885498</v>
      </c>
      <c r="AQ100" s="30">
        <v>0.95689655149999997</v>
      </c>
      <c r="AR100" s="30" t="s">
        <v>567</v>
      </c>
      <c r="AS100" s="30">
        <v>0.99280000000000002</v>
      </c>
      <c r="AT100" s="30">
        <v>0.94599303150000003</v>
      </c>
      <c r="AU100" s="30">
        <v>1</v>
      </c>
      <c r="AV100" s="30">
        <v>1</v>
      </c>
      <c r="AW100" s="30">
        <v>1</v>
      </c>
      <c r="AX100" s="30">
        <v>1</v>
      </c>
      <c r="AY100" s="30">
        <v>1</v>
      </c>
      <c r="AZ100" s="30">
        <v>1</v>
      </c>
      <c r="BA100" s="30">
        <v>1</v>
      </c>
      <c r="BB100" s="30">
        <v>1</v>
      </c>
      <c r="BC100" s="30">
        <v>1</v>
      </c>
      <c r="BD100" s="30">
        <v>1</v>
      </c>
      <c r="BE100" s="30">
        <v>0.94433331489562988</v>
      </c>
      <c r="BF100" s="30">
        <v>0.83299999999999996</v>
      </c>
      <c r="BG100" s="30">
        <v>0.99999992995470932</v>
      </c>
      <c r="BH100" s="30">
        <v>1</v>
      </c>
      <c r="BI100" s="30">
        <v>1</v>
      </c>
      <c r="BJ100" s="30">
        <v>1</v>
      </c>
      <c r="BK100" s="30">
        <v>1</v>
      </c>
      <c r="BL100" s="30">
        <v>1</v>
      </c>
      <c r="BM100" s="30">
        <v>1</v>
      </c>
      <c r="BN100" s="30">
        <v>1</v>
      </c>
      <c r="BO100" s="30">
        <v>1</v>
      </c>
      <c r="BP100" s="30">
        <v>1</v>
      </c>
      <c r="BQ100" s="30">
        <v>1</v>
      </c>
      <c r="BR100" s="30">
        <v>1</v>
      </c>
      <c r="BS100" s="30">
        <v>1</v>
      </c>
      <c r="BT100" s="30">
        <v>1</v>
      </c>
      <c r="BU100" s="30">
        <v>0.79166668653488159</v>
      </c>
      <c r="BV100" s="30">
        <v>1</v>
      </c>
      <c r="BW100" s="30">
        <v>0</v>
      </c>
      <c r="BX100" s="30">
        <v>0</v>
      </c>
      <c r="BY100" s="30">
        <v>0</v>
      </c>
      <c r="BZ100" s="30">
        <v>0</v>
      </c>
      <c r="CA100" s="30">
        <v>1</v>
      </c>
      <c r="CB100" s="30">
        <v>1</v>
      </c>
      <c r="CC100" s="30">
        <v>0</v>
      </c>
      <c r="CD100" s="30">
        <v>1</v>
      </c>
      <c r="CE100" s="30">
        <v>1</v>
      </c>
      <c r="CF100" s="30">
        <v>1</v>
      </c>
      <c r="CG100" s="30">
        <v>1</v>
      </c>
      <c r="CH100" s="30">
        <v>1</v>
      </c>
      <c r="CI100" s="30">
        <v>1</v>
      </c>
      <c r="CJ100" s="30">
        <v>1</v>
      </c>
      <c r="CK100" s="30">
        <v>1</v>
      </c>
    </row>
    <row r="101" spans="1:89">
      <c r="A101" s="29">
        <v>3011</v>
      </c>
      <c r="B101" t="s">
        <v>197</v>
      </c>
      <c r="C101" t="s">
        <v>189</v>
      </c>
      <c r="D101" t="s">
        <v>190</v>
      </c>
      <c r="E101" s="29">
        <v>0.24700085689802914</v>
      </c>
      <c r="F101" s="29">
        <v>4668</v>
      </c>
      <c r="G101" s="29">
        <v>1.0700000524520874</v>
      </c>
      <c r="H101" s="29">
        <v>2</v>
      </c>
      <c r="I101" s="29">
        <v>724</v>
      </c>
      <c r="J101" t="s">
        <v>625</v>
      </c>
      <c r="K101" s="30">
        <v>0.19727890193462372</v>
      </c>
      <c r="L101" s="30">
        <v>8.2554230466485023E-3</v>
      </c>
      <c r="M101" s="30">
        <v>0.97360152006149292</v>
      </c>
      <c r="N101" s="30">
        <v>0.82599633932113647</v>
      </c>
      <c r="O101" s="30">
        <v>1</v>
      </c>
      <c r="P101" s="30">
        <v>0.84153169393539429</v>
      </c>
      <c r="Q101" s="30">
        <v>1</v>
      </c>
      <c r="R101" s="30">
        <v>1</v>
      </c>
      <c r="S101" s="30">
        <v>1</v>
      </c>
      <c r="T101" s="30">
        <v>1</v>
      </c>
      <c r="U101" s="30">
        <v>1</v>
      </c>
      <c r="V101" s="30">
        <v>1</v>
      </c>
      <c r="W101" s="30">
        <v>1</v>
      </c>
      <c r="X101" s="30">
        <v>1</v>
      </c>
      <c r="Y101" s="30">
        <v>1</v>
      </c>
      <c r="Z101" s="30">
        <v>1</v>
      </c>
      <c r="AA101" s="30">
        <v>0.67857000000000001</v>
      </c>
      <c r="AB101" s="30">
        <v>0.63462000000000007</v>
      </c>
      <c r="AC101" s="30">
        <v>1</v>
      </c>
      <c r="AD101" s="30">
        <v>0.36</v>
      </c>
      <c r="AE101" s="30">
        <v>1</v>
      </c>
      <c r="AF101" s="30">
        <v>0.95783209800720215</v>
      </c>
      <c r="AG101" s="30">
        <v>1</v>
      </c>
      <c r="AH101" s="30">
        <v>0.85714285714285721</v>
      </c>
      <c r="AI101" s="30">
        <v>0.9</v>
      </c>
      <c r="AJ101" s="30">
        <v>0.73684210526315796</v>
      </c>
      <c r="AK101" s="30">
        <v>1</v>
      </c>
      <c r="AL101" s="30">
        <v>1</v>
      </c>
      <c r="AM101" s="30">
        <v>1</v>
      </c>
      <c r="AN101" s="30">
        <v>1</v>
      </c>
      <c r="AO101" s="30">
        <v>1</v>
      </c>
      <c r="AP101" s="30">
        <v>0.97831827402114868</v>
      </c>
      <c r="AQ101" s="30">
        <v>1</v>
      </c>
      <c r="AR101" s="30">
        <v>1</v>
      </c>
      <c r="AS101" s="30">
        <v>0.92307692299999999</v>
      </c>
      <c r="AT101" s="30">
        <v>0.99019607850000002</v>
      </c>
      <c r="AU101" s="30">
        <v>1</v>
      </c>
      <c r="AV101" s="30">
        <v>1</v>
      </c>
      <c r="AW101" s="30">
        <v>1</v>
      </c>
      <c r="AX101" s="30">
        <v>1</v>
      </c>
      <c r="AY101" s="30">
        <v>1</v>
      </c>
      <c r="AZ101" s="30">
        <v>1</v>
      </c>
      <c r="BA101" s="30">
        <v>1</v>
      </c>
      <c r="BB101" s="30">
        <v>1</v>
      </c>
      <c r="BC101" s="30">
        <v>1</v>
      </c>
      <c r="BD101" s="30">
        <v>0.66666668653488159</v>
      </c>
      <c r="BE101" s="30">
        <v>0.99999988079071045</v>
      </c>
      <c r="BF101" s="30" t="s">
        <v>567</v>
      </c>
      <c r="BG101" s="30">
        <v>0.99999974652047163</v>
      </c>
      <c r="BH101" s="30">
        <v>1</v>
      </c>
      <c r="BI101" s="30">
        <v>1</v>
      </c>
      <c r="BJ101" s="30">
        <v>1</v>
      </c>
      <c r="BK101" s="30">
        <v>1</v>
      </c>
      <c r="BL101" s="30">
        <v>1</v>
      </c>
      <c r="BM101" s="30">
        <v>1</v>
      </c>
      <c r="BN101" s="30">
        <v>0.5</v>
      </c>
      <c r="BO101" s="30">
        <v>1</v>
      </c>
      <c r="BP101" s="30" t="s">
        <v>567</v>
      </c>
      <c r="BQ101" s="30" t="s">
        <v>567</v>
      </c>
      <c r="BR101" s="30" t="s">
        <v>567</v>
      </c>
      <c r="BS101" s="30">
        <v>1</v>
      </c>
      <c r="BT101" s="30">
        <v>1</v>
      </c>
      <c r="BU101" s="30">
        <v>0.95833331346511841</v>
      </c>
      <c r="BV101" s="30">
        <v>1</v>
      </c>
      <c r="BW101" s="30">
        <v>1</v>
      </c>
      <c r="BX101" s="30">
        <v>1</v>
      </c>
      <c r="BY101" s="30">
        <v>1</v>
      </c>
      <c r="BZ101" s="30">
        <v>1</v>
      </c>
      <c r="CA101" s="30">
        <v>1</v>
      </c>
      <c r="CB101" s="30">
        <v>1</v>
      </c>
      <c r="CC101" s="30">
        <v>0</v>
      </c>
      <c r="CD101" s="30">
        <v>1</v>
      </c>
      <c r="CE101" s="30">
        <v>1</v>
      </c>
      <c r="CF101" s="30">
        <v>1</v>
      </c>
      <c r="CG101" s="30">
        <v>1</v>
      </c>
      <c r="CH101" s="30">
        <v>1</v>
      </c>
      <c r="CI101" s="30">
        <v>1</v>
      </c>
      <c r="CJ101" s="30">
        <v>1</v>
      </c>
      <c r="CK101" s="30">
        <v>1</v>
      </c>
    </row>
    <row r="102" spans="1:89">
      <c r="A102" s="29">
        <v>3012</v>
      </c>
      <c r="B102" t="s">
        <v>198</v>
      </c>
      <c r="C102" t="s">
        <v>189</v>
      </c>
      <c r="D102" t="s">
        <v>190</v>
      </c>
      <c r="E102" s="29">
        <v>0.15547169811320755</v>
      </c>
      <c r="F102" s="29">
        <v>1325</v>
      </c>
      <c r="G102" s="29">
        <v>1.0199999809265137</v>
      </c>
      <c r="H102" s="29">
        <v>14</v>
      </c>
      <c r="I102" s="29">
        <v>654</v>
      </c>
      <c r="J102" t="s">
        <v>628</v>
      </c>
      <c r="K102" s="30">
        <v>0.32179930806159973</v>
      </c>
      <c r="L102" s="30">
        <v>-1.1797128245234489E-2</v>
      </c>
      <c r="M102" s="30" t="s">
        <v>567</v>
      </c>
      <c r="N102" s="30">
        <v>0.7715340256690979</v>
      </c>
      <c r="O102" s="30">
        <v>0.86666667461395264</v>
      </c>
      <c r="P102" s="30">
        <v>0.52083331346511841</v>
      </c>
      <c r="Q102" s="30">
        <v>0</v>
      </c>
      <c r="R102" s="30" t="s">
        <v>567</v>
      </c>
      <c r="S102" s="30">
        <v>1</v>
      </c>
      <c r="T102" s="30">
        <v>1</v>
      </c>
      <c r="U102" s="30">
        <v>1</v>
      </c>
      <c r="V102" s="30">
        <v>1</v>
      </c>
      <c r="W102" s="30">
        <v>1</v>
      </c>
      <c r="X102" s="30">
        <v>0</v>
      </c>
      <c r="Y102" s="30">
        <v>0</v>
      </c>
      <c r="Z102" s="30">
        <v>0</v>
      </c>
      <c r="AA102" s="30">
        <v>1</v>
      </c>
      <c r="AB102" s="30">
        <v>0.125</v>
      </c>
      <c r="AC102" s="30" t="s">
        <v>567</v>
      </c>
      <c r="AD102" s="30" t="s">
        <v>567</v>
      </c>
      <c r="AE102" s="30">
        <v>1</v>
      </c>
      <c r="AF102" s="30">
        <v>0.94193845987319946</v>
      </c>
      <c r="AG102" s="30">
        <v>0.99821109123434715</v>
      </c>
      <c r="AH102" s="30">
        <v>0.7777777777777779</v>
      </c>
      <c r="AI102" s="30">
        <v>0.72727272727272729</v>
      </c>
      <c r="AJ102" s="30">
        <v>0.8</v>
      </c>
      <c r="AK102" s="30">
        <v>1</v>
      </c>
      <c r="AL102" s="30">
        <v>1</v>
      </c>
      <c r="AM102" s="30">
        <v>1</v>
      </c>
      <c r="AN102" s="30">
        <v>1</v>
      </c>
      <c r="AO102" s="30">
        <v>0.75</v>
      </c>
      <c r="AP102" s="30">
        <v>0.9444500207901001</v>
      </c>
      <c r="AQ102" s="30">
        <v>1</v>
      </c>
      <c r="AR102" s="30" t="s">
        <v>567</v>
      </c>
      <c r="AS102" s="30">
        <v>0.83335000000000004</v>
      </c>
      <c r="AT102" s="30">
        <v>1</v>
      </c>
      <c r="AU102" s="30">
        <v>1</v>
      </c>
      <c r="AV102" s="30">
        <v>0.5</v>
      </c>
      <c r="AW102" s="30">
        <v>1</v>
      </c>
      <c r="AX102" s="30">
        <v>0</v>
      </c>
      <c r="AY102" s="30">
        <v>1</v>
      </c>
      <c r="AZ102" s="30">
        <v>0.75</v>
      </c>
      <c r="BA102" s="30">
        <v>1</v>
      </c>
      <c r="BB102" s="30">
        <v>1</v>
      </c>
      <c r="BC102" s="30">
        <v>0</v>
      </c>
      <c r="BD102" s="30">
        <v>0.66666668653488159</v>
      </c>
      <c r="BE102" s="30">
        <v>0.99999994039535522</v>
      </c>
      <c r="BF102" s="30" t="s">
        <v>567</v>
      </c>
      <c r="BG102" s="30">
        <v>0.99999992874204047</v>
      </c>
      <c r="BH102" s="30">
        <v>1</v>
      </c>
      <c r="BI102" s="30">
        <v>1</v>
      </c>
      <c r="BJ102" s="30">
        <v>0.5</v>
      </c>
      <c r="BK102" s="30">
        <v>0</v>
      </c>
      <c r="BL102" s="30">
        <v>1</v>
      </c>
      <c r="BM102" s="30">
        <v>1</v>
      </c>
      <c r="BN102" s="30">
        <v>1</v>
      </c>
      <c r="BO102" s="30">
        <v>1</v>
      </c>
      <c r="BP102" s="30">
        <v>1</v>
      </c>
      <c r="BQ102" s="30">
        <v>1</v>
      </c>
      <c r="BR102" s="30">
        <v>1</v>
      </c>
      <c r="BS102" s="30">
        <v>1</v>
      </c>
      <c r="BT102" s="30">
        <v>1</v>
      </c>
      <c r="BU102" s="30">
        <v>0</v>
      </c>
      <c r="BV102" s="30">
        <v>0</v>
      </c>
      <c r="BW102" s="30">
        <v>0</v>
      </c>
      <c r="BX102" s="30">
        <v>0</v>
      </c>
      <c r="BY102" s="30">
        <v>0</v>
      </c>
      <c r="BZ102" s="30">
        <v>0</v>
      </c>
      <c r="CA102" s="30">
        <v>0</v>
      </c>
      <c r="CB102" s="30">
        <v>0</v>
      </c>
      <c r="CC102" s="30">
        <v>0</v>
      </c>
      <c r="CD102" s="30">
        <v>0</v>
      </c>
      <c r="CE102" s="30">
        <v>0</v>
      </c>
      <c r="CF102" s="30">
        <v>0</v>
      </c>
      <c r="CG102" s="30" t="s">
        <v>567</v>
      </c>
      <c r="CH102" s="30" t="s">
        <v>567</v>
      </c>
      <c r="CI102" s="30" t="s">
        <v>567</v>
      </c>
      <c r="CJ102" s="30" t="s">
        <v>567</v>
      </c>
      <c r="CK102" s="30" t="s">
        <v>567</v>
      </c>
    </row>
    <row r="103" spans="1:89">
      <c r="A103" s="29">
        <v>3013</v>
      </c>
      <c r="B103" t="s">
        <v>199</v>
      </c>
      <c r="C103" t="s">
        <v>189</v>
      </c>
      <c r="D103" t="s">
        <v>190</v>
      </c>
      <c r="E103" s="29">
        <v>0.15382475660639777</v>
      </c>
      <c r="F103" s="29">
        <v>3595</v>
      </c>
      <c r="G103" s="29">
        <v>0.99000000953674316</v>
      </c>
      <c r="H103" s="29">
        <v>1</v>
      </c>
      <c r="I103" s="29">
        <v>741</v>
      </c>
      <c r="J103" t="s">
        <v>625</v>
      </c>
      <c r="K103" s="30">
        <v>0.3242630660533905</v>
      </c>
      <c r="L103" s="30">
        <v>-9.983935160562396E-4</v>
      </c>
      <c r="M103" s="30">
        <v>0.81153410673141479</v>
      </c>
      <c r="N103" s="30">
        <v>0.82614231109619141</v>
      </c>
      <c r="O103" s="30">
        <v>0.93333333730697632</v>
      </c>
      <c r="P103" s="30">
        <v>0.70175415277481079</v>
      </c>
      <c r="Q103" s="30">
        <v>1</v>
      </c>
      <c r="R103" s="30">
        <v>1</v>
      </c>
      <c r="S103" s="30">
        <v>1</v>
      </c>
      <c r="T103" s="30">
        <v>1</v>
      </c>
      <c r="U103" s="30">
        <v>1</v>
      </c>
      <c r="V103" s="30">
        <v>1</v>
      </c>
      <c r="W103" s="30">
        <v>1</v>
      </c>
      <c r="X103" s="30">
        <v>1</v>
      </c>
      <c r="Y103" s="30">
        <v>0</v>
      </c>
      <c r="Z103" s="30" t="s">
        <v>567</v>
      </c>
      <c r="AA103" s="30">
        <v>1</v>
      </c>
      <c r="AB103" s="30">
        <v>0.11905000000000002</v>
      </c>
      <c r="AC103" s="30">
        <v>0.62069000000000007</v>
      </c>
      <c r="AD103" s="30">
        <v>0.11111000000000004</v>
      </c>
      <c r="AE103" s="30">
        <v>1</v>
      </c>
      <c r="AF103" s="30">
        <v>0.88320881128311157</v>
      </c>
      <c r="AG103" s="30">
        <v>1</v>
      </c>
      <c r="AH103" s="30">
        <v>0.65517241379310354</v>
      </c>
      <c r="AI103" s="30">
        <v>0.58333333333333326</v>
      </c>
      <c r="AJ103" s="30">
        <v>0.36</v>
      </c>
      <c r="AK103" s="30">
        <v>1</v>
      </c>
      <c r="AL103" s="30">
        <v>1</v>
      </c>
      <c r="AM103" s="30">
        <v>1</v>
      </c>
      <c r="AN103" s="30">
        <v>1</v>
      </c>
      <c r="AO103" s="30">
        <v>1</v>
      </c>
      <c r="AP103" s="30">
        <v>0.94704484939575195</v>
      </c>
      <c r="AQ103" s="30">
        <v>0.91666666649999995</v>
      </c>
      <c r="AR103" s="30">
        <v>1</v>
      </c>
      <c r="AS103" s="30">
        <v>0.92310000000000003</v>
      </c>
      <c r="AT103" s="30">
        <v>0.94841269799999994</v>
      </c>
      <c r="AU103" s="30">
        <v>1</v>
      </c>
      <c r="AV103" s="30">
        <v>0.5</v>
      </c>
      <c r="AW103" s="30">
        <v>1</v>
      </c>
      <c r="AX103" s="30">
        <v>0</v>
      </c>
      <c r="AY103" s="30">
        <v>1</v>
      </c>
      <c r="AZ103" s="30">
        <v>1</v>
      </c>
      <c r="BA103" s="30">
        <v>1</v>
      </c>
      <c r="BB103" s="30">
        <v>1</v>
      </c>
      <c r="BC103" s="30">
        <v>1</v>
      </c>
      <c r="BD103" s="30">
        <v>1</v>
      </c>
      <c r="BE103" s="30">
        <v>1</v>
      </c>
      <c r="BF103" s="30">
        <v>1</v>
      </c>
      <c r="BG103" s="30">
        <v>0.99999999731399414</v>
      </c>
      <c r="BH103" s="30">
        <v>1</v>
      </c>
      <c r="BI103" s="30">
        <v>0.75</v>
      </c>
      <c r="BJ103" s="30">
        <v>1</v>
      </c>
      <c r="BK103" s="30">
        <v>1</v>
      </c>
      <c r="BL103" s="30" t="s">
        <v>567</v>
      </c>
      <c r="BM103" s="30">
        <v>1</v>
      </c>
      <c r="BN103" s="30">
        <v>1</v>
      </c>
      <c r="BO103" s="30">
        <v>0.5</v>
      </c>
      <c r="BP103" s="30">
        <v>1</v>
      </c>
      <c r="BQ103" s="30">
        <v>1</v>
      </c>
      <c r="BR103" s="30">
        <v>1</v>
      </c>
      <c r="BS103" s="30">
        <v>0</v>
      </c>
      <c r="BT103" s="30">
        <v>1</v>
      </c>
      <c r="BU103" s="30">
        <v>0.83333331346511841</v>
      </c>
      <c r="BV103" s="30">
        <v>1</v>
      </c>
      <c r="BW103" s="30">
        <v>0</v>
      </c>
      <c r="BX103" s="30">
        <v>1</v>
      </c>
      <c r="BY103" s="30">
        <v>1</v>
      </c>
      <c r="BZ103" s="30">
        <v>0</v>
      </c>
      <c r="CA103" s="30">
        <v>0</v>
      </c>
      <c r="CB103" s="30">
        <v>1</v>
      </c>
      <c r="CC103" s="30">
        <v>0</v>
      </c>
      <c r="CD103" s="30">
        <v>1</v>
      </c>
      <c r="CE103" s="30">
        <v>1</v>
      </c>
      <c r="CF103" s="30">
        <v>1</v>
      </c>
      <c r="CG103" s="30">
        <v>0.75</v>
      </c>
      <c r="CH103" s="30">
        <v>0</v>
      </c>
      <c r="CI103" s="30">
        <v>1</v>
      </c>
      <c r="CJ103" s="30">
        <v>1</v>
      </c>
      <c r="CK103" s="30">
        <v>1</v>
      </c>
    </row>
    <row r="104" spans="1:89">
      <c r="A104" s="29">
        <v>3014</v>
      </c>
      <c r="B104" t="s">
        <v>200</v>
      </c>
      <c r="C104" t="s">
        <v>189</v>
      </c>
      <c r="D104" t="s">
        <v>190</v>
      </c>
      <c r="E104" s="29">
        <v>0.16922664761564565</v>
      </c>
      <c r="F104" s="29">
        <v>44792</v>
      </c>
      <c r="G104" s="29">
        <v>0.93999999761581421</v>
      </c>
      <c r="H104" s="29">
        <v>10</v>
      </c>
      <c r="I104" s="29">
        <v>860</v>
      </c>
      <c r="J104" t="s">
        <v>627</v>
      </c>
      <c r="K104" s="30">
        <v>0.2079012393951416</v>
      </c>
      <c r="L104" s="30">
        <v>7.0450375787913799E-3</v>
      </c>
      <c r="M104" s="30">
        <v>0.84228068590164185</v>
      </c>
      <c r="N104" s="30">
        <v>0.88123410940170288</v>
      </c>
      <c r="O104" s="30">
        <v>1</v>
      </c>
      <c r="P104" s="30">
        <v>0.7922208309173584</v>
      </c>
      <c r="Q104" s="30">
        <v>1</v>
      </c>
      <c r="R104" s="30">
        <v>1</v>
      </c>
      <c r="S104" s="30">
        <v>1</v>
      </c>
      <c r="T104" s="30">
        <v>1</v>
      </c>
      <c r="U104" s="30">
        <v>1</v>
      </c>
      <c r="V104" s="30">
        <v>1</v>
      </c>
      <c r="W104" s="30">
        <v>1</v>
      </c>
      <c r="X104" s="30">
        <v>1</v>
      </c>
      <c r="Y104" s="30">
        <v>1</v>
      </c>
      <c r="Z104" s="30">
        <v>1</v>
      </c>
      <c r="AA104" s="30">
        <v>0.75731999999999999</v>
      </c>
      <c r="AB104" s="30">
        <v>0.32691999999999993</v>
      </c>
      <c r="AC104" s="30">
        <v>0.26019999999999999</v>
      </c>
      <c r="AD104" s="30">
        <v>0.43065000000000003</v>
      </c>
      <c r="AE104" s="30">
        <v>1</v>
      </c>
      <c r="AF104" s="30">
        <v>0.82943612337112427</v>
      </c>
      <c r="AG104" s="30">
        <v>0.95849390231556786</v>
      </c>
      <c r="AH104" s="30">
        <v>0.8098591549295775</v>
      </c>
      <c r="AI104" s="30">
        <v>0.74285714285714288</v>
      </c>
      <c r="AJ104" s="30">
        <v>0.65</v>
      </c>
      <c r="AK104" s="30">
        <v>0.92900000000000005</v>
      </c>
      <c r="AL104" s="30">
        <v>0.63157894736842102</v>
      </c>
      <c r="AM104" s="30">
        <v>0.84210526315789469</v>
      </c>
      <c r="AN104" s="30">
        <v>0.83333333333333348</v>
      </c>
      <c r="AO104" s="30">
        <v>1</v>
      </c>
      <c r="AP104" s="30">
        <v>0.85114973783493042</v>
      </c>
      <c r="AQ104" s="30">
        <v>0.61681721050000005</v>
      </c>
      <c r="AR104" s="30">
        <v>0.91677053050000001</v>
      </c>
      <c r="AS104" s="30">
        <v>0.98053678399999999</v>
      </c>
      <c r="AT104" s="30">
        <v>0.89047430950000006</v>
      </c>
      <c r="AU104" s="30">
        <v>1</v>
      </c>
      <c r="AV104" s="30">
        <v>1</v>
      </c>
      <c r="AW104" s="30">
        <v>1</v>
      </c>
      <c r="AX104" s="30">
        <v>1</v>
      </c>
      <c r="AY104" s="30">
        <v>1</v>
      </c>
      <c r="AZ104" s="30">
        <v>1</v>
      </c>
      <c r="BA104" s="30">
        <v>1</v>
      </c>
      <c r="BB104" s="30">
        <v>1</v>
      </c>
      <c r="BC104" s="30">
        <v>1</v>
      </c>
      <c r="BD104" s="30">
        <v>1</v>
      </c>
      <c r="BE104" s="30">
        <v>0.86666655540466309</v>
      </c>
      <c r="BF104" s="30">
        <v>0.6</v>
      </c>
      <c r="BG104" s="30">
        <v>0.99999969694217783</v>
      </c>
      <c r="BH104" s="30">
        <v>1</v>
      </c>
      <c r="BI104" s="30">
        <v>1</v>
      </c>
      <c r="BJ104" s="30">
        <v>1</v>
      </c>
      <c r="BK104" s="30">
        <v>1</v>
      </c>
      <c r="BL104" s="30">
        <v>1</v>
      </c>
      <c r="BM104" s="30">
        <v>1</v>
      </c>
      <c r="BN104" s="30">
        <v>1</v>
      </c>
      <c r="BO104" s="30">
        <v>1</v>
      </c>
      <c r="BP104" s="30">
        <v>1</v>
      </c>
      <c r="BQ104" s="30">
        <v>1</v>
      </c>
      <c r="BR104" s="30">
        <v>1</v>
      </c>
      <c r="BS104" s="30">
        <v>1</v>
      </c>
      <c r="BT104" s="30">
        <v>1</v>
      </c>
      <c r="BU104" s="30">
        <v>0.3333333432674408</v>
      </c>
      <c r="BV104" s="30">
        <v>1</v>
      </c>
      <c r="BW104" s="30">
        <v>0</v>
      </c>
      <c r="BX104" s="30">
        <v>0</v>
      </c>
      <c r="BY104" s="30">
        <v>0</v>
      </c>
      <c r="BZ104" s="30">
        <v>0</v>
      </c>
      <c r="CA104" s="30">
        <v>0</v>
      </c>
      <c r="CB104" s="30">
        <v>0</v>
      </c>
      <c r="CC104" s="30">
        <v>0</v>
      </c>
      <c r="CD104" s="30">
        <v>0</v>
      </c>
      <c r="CE104" s="30">
        <v>0</v>
      </c>
      <c r="CF104" s="30">
        <v>1</v>
      </c>
      <c r="CG104" s="30">
        <v>0.75</v>
      </c>
      <c r="CH104" s="30">
        <v>1</v>
      </c>
      <c r="CI104" s="30">
        <v>1</v>
      </c>
      <c r="CJ104" s="30">
        <v>1</v>
      </c>
      <c r="CK104" s="30">
        <v>0</v>
      </c>
    </row>
    <row r="105" spans="1:89">
      <c r="A105" s="29">
        <v>3015</v>
      </c>
      <c r="B105" t="s">
        <v>201</v>
      </c>
      <c r="C105" t="s">
        <v>189</v>
      </c>
      <c r="D105" t="s">
        <v>190</v>
      </c>
      <c r="E105" s="29">
        <v>0.13929040735873849</v>
      </c>
      <c r="F105" s="29">
        <v>3805</v>
      </c>
      <c r="G105" s="29">
        <v>0.95999997854232788</v>
      </c>
      <c r="H105" s="29">
        <v>1</v>
      </c>
      <c r="I105" s="29">
        <v>794</v>
      </c>
      <c r="J105" t="s">
        <v>627</v>
      </c>
      <c r="K105" s="30">
        <v>0.34240362048149109</v>
      </c>
      <c r="L105" s="30">
        <v>3.9356639608740807E-3</v>
      </c>
      <c r="M105" s="30">
        <v>0.79316049814224243</v>
      </c>
      <c r="N105" s="30">
        <v>0.84143120050430298</v>
      </c>
      <c r="O105" s="30">
        <v>0.80000001192092896</v>
      </c>
      <c r="P105" s="30">
        <v>1</v>
      </c>
      <c r="Q105" s="30">
        <v>1</v>
      </c>
      <c r="R105" s="30">
        <v>1</v>
      </c>
      <c r="S105" s="30">
        <v>1</v>
      </c>
      <c r="T105" s="30">
        <v>1</v>
      </c>
      <c r="U105" s="30">
        <v>1</v>
      </c>
      <c r="V105" s="30" t="s">
        <v>567</v>
      </c>
      <c r="W105" s="30">
        <v>1</v>
      </c>
      <c r="X105" s="30">
        <v>1</v>
      </c>
      <c r="Y105" s="30">
        <v>1</v>
      </c>
      <c r="Z105" s="30" t="s">
        <v>567</v>
      </c>
      <c r="AA105" s="30">
        <v>1</v>
      </c>
      <c r="AB105" s="30">
        <v>1</v>
      </c>
      <c r="AC105" s="30" t="s">
        <v>567</v>
      </c>
      <c r="AD105" s="30" t="s">
        <v>567</v>
      </c>
      <c r="AE105" s="30">
        <v>1</v>
      </c>
      <c r="AF105" s="30">
        <v>0.99666666984558105</v>
      </c>
      <c r="AG105" s="30">
        <v>1</v>
      </c>
      <c r="AH105" s="30">
        <v>0.96</v>
      </c>
      <c r="AI105" s="30">
        <v>1</v>
      </c>
      <c r="AJ105" s="30">
        <v>1</v>
      </c>
      <c r="AK105" s="30">
        <v>1</v>
      </c>
      <c r="AL105" s="30">
        <v>1</v>
      </c>
      <c r="AM105" s="30">
        <v>1</v>
      </c>
      <c r="AN105" s="30">
        <v>1</v>
      </c>
      <c r="AO105" s="30">
        <v>1</v>
      </c>
      <c r="AP105" s="30">
        <v>0.85160499811172485</v>
      </c>
      <c r="AQ105" s="30">
        <v>0.68939393900000001</v>
      </c>
      <c r="AR105" s="30">
        <v>1</v>
      </c>
      <c r="AS105" s="30">
        <v>0.79951774200000003</v>
      </c>
      <c r="AT105" s="30">
        <v>0.91750841750000012</v>
      </c>
      <c r="AU105" s="30">
        <v>1</v>
      </c>
      <c r="AV105" s="30">
        <v>1</v>
      </c>
      <c r="AW105" s="30">
        <v>1</v>
      </c>
      <c r="AX105" s="30">
        <v>1</v>
      </c>
      <c r="AY105" s="30">
        <v>1</v>
      </c>
      <c r="AZ105" s="30">
        <v>1</v>
      </c>
      <c r="BA105" s="30">
        <v>1</v>
      </c>
      <c r="BB105" s="30">
        <v>1</v>
      </c>
      <c r="BC105" s="30">
        <v>1</v>
      </c>
      <c r="BD105" s="30">
        <v>0.66666668653488159</v>
      </c>
      <c r="BE105" s="30">
        <v>1</v>
      </c>
      <c r="BF105" s="30" t="s">
        <v>567</v>
      </c>
      <c r="BG105" s="30">
        <v>0.99999995042715273</v>
      </c>
      <c r="BH105" s="30">
        <v>1</v>
      </c>
      <c r="BI105" s="30">
        <v>1</v>
      </c>
      <c r="BJ105" s="30">
        <v>1</v>
      </c>
      <c r="BK105" s="30">
        <v>1</v>
      </c>
      <c r="BL105" s="30">
        <v>1</v>
      </c>
      <c r="BM105" s="30">
        <v>1</v>
      </c>
      <c r="BN105" s="30">
        <v>1</v>
      </c>
      <c r="BO105" s="30">
        <v>0.5</v>
      </c>
      <c r="BP105" s="30">
        <v>1</v>
      </c>
      <c r="BQ105" s="30">
        <v>1</v>
      </c>
      <c r="BR105" s="30">
        <v>1</v>
      </c>
      <c r="BS105" s="30">
        <v>0</v>
      </c>
      <c r="BT105" s="30">
        <v>1</v>
      </c>
      <c r="BU105" s="30">
        <v>0.3333333432674408</v>
      </c>
      <c r="BV105" s="30">
        <v>1</v>
      </c>
      <c r="BW105" s="30">
        <v>0</v>
      </c>
      <c r="BX105" s="30">
        <v>0</v>
      </c>
      <c r="BY105" s="30">
        <v>0</v>
      </c>
      <c r="BZ105" s="30">
        <v>0</v>
      </c>
      <c r="CA105" s="30">
        <v>0</v>
      </c>
      <c r="CB105" s="30">
        <v>0</v>
      </c>
      <c r="CC105" s="30">
        <v>0</v>
      </c>
      <c r="CD105" s="30">
        <v>0</v>
      </c>
      <c r="CE105" s="30">
        <v>0</v>
      </c>
      <c r="CF105" s="30">
        <v>1</v>
      </c>
      <c r="CG105" s="30">
        <v>0.25</v>
      </c>
      <c r="CH105" s="30">
        <v>0</v>
      </c>
      <c r="CI105" s="30">
        <v>0</v>
      </c>
      <c r="CJ105" s="30">
        <v>1</v>
      </c>
      <c r="CK105" s="30">
        <v>0</v>
      </c>
    </row>
    <row r="106" spans="1:89">
      <c r="A106" s="29">
        <v>3016</v>
      </c>
      <c r="B106" t="s">
        <v>202</v>
      </c>
      <c r="C106" t="s">
        <v>189</v>
      </c>
      <c r="D106" t="s">
        <v>190</v>
      </c>
      <c r="E106" s="29">
        <v>0.14136886735311932</v>
      </c>
      <c r="F106" s="29">
        <v>8255</v>
      </c>
      <c r="G106" s="29">
        <v>0.95999997854232788</v>
      </c>
      <c r="H106" s="29">
        <v>1</v>
      </c>
      <c r="I106" s="29">
        <v>794</v>
      </c>
      <c r="J106" t="s">
        <v>627</v>
      </c>
      <c r="K106" s="30">
        <v>0.2800000011920929</v>
      </c>
      <c r="L106" s="30">
        <v>5.7928450405597687E-3</v>
      </c>
      <c r="M106" s="30">
        <v>0.79738068580627441</v>
      </c>
      <c r="N106" s="30">
        <v>0.8517763614654541</v>
      </c>
      <c r="O106" s="30">
        <v>1</v>
      </c>
      <c r="P106" s="30">
        <v>0.81740367412567139</v>
      </c>
      <c r="Q106" s="30">
        <v>1</v>
      </c>
      <c r="R106" s="30">
        <v>1</v>
      </c>
      <c r="S106" s="30">
        <v>1</v>
      </c>
      <c r="T106" s="30">
        <v>1</v>
      </c>
      <c r="U106" s="30">
        <v>1</v>
      </c>
      <c r="V106" s="30">
        <v>1</v>
      </c>
      <c r="W106" s="30">
        <v>1</v>
      </c>
      <c r="X106" s="30">
        <v>1</v>
      </c>
      <c r="Y106" s="30">
        <v>1</v>
      </c>
      <c r="Z106" s="30">
        <v>0</v>
      </c>
      <c r="AA106" s="30">
        <v>1</v>
      </c>
      <c r="AB106" s="30">
        <v>0.59473999999999994</v>
      </c>
      <c r="AC106" s="30">
        <v>0.61110999999999993</v>
      </c>
      <c r="AD106" s="30">
        <v>0.48570999999999998</v>
      </c>
      <c r="AE106" s="30">
        <v>1</v>
      </c>
      <c r="AF106" s="30">
        <v>0.95244932174682617</v>
      </c>
      <c r="AG106" s="30">
        <v>0.99811713407987313</v>
      </c>
      <c r="AH106" s="30">
        <v>0.81355932203389836</v>
      </c>
      <c r="AI106" s="30">
        <v>0.76923076923076916</v>
      </c>
      <c r="AJ106" s="30">
        <v>0.8484848484848484</v>
      </c>
      <c r="AK106" s="30">
        <v>1</v>
      </c>
      <c r="AL106" s="30">
        <v>1</v>
      </c>
      <c r="AM106" s="30">
        <v>1</v>
      </c>
      <c r="AN106" s="30">
        <v>1</v>
      </c>
      <c r="AO106" s="30">
        <v>1</v>
      </c>
      <c r="AP106" s="30">
        <v>0.82895410060882568</v>
      </c>
      <c r="AQ106" s="30">
        <v>0.65211640250000003</v>
      </c>
      <c r="AR106" s="30">
        <v>0.875</v>
      </c>
      <c r="AS106" s="30">
        <v>0.97620000000000007</v>
      </c>
      <c r="AT106" s="30">
        <v>0.8125</v>
      </c>
      <c r="AU106" s="30">
        <v>1</v>
      </c>
      <c r="AV106" s="30">
        <v>1</v>
      </c>
      <c r="AW106" s="30">
        <v>1</v>
      </c>
      <c r="AX106" s="30">
        <v>1</v>
      </c>
      <c r="AY106" s="30">
        <v>1</v>
      </c>
      <c r="AZ106" s="30">
        <v>1</v>
      </c>
      <c r="BA106" s="30">
        <v>1</v>
      </c>
      <c r="BB106" s="30">
        <v>1</v>
      </c>
      <c r="BC106" s="30">
        <v>1</v>
      </c>
      <c r="BD106" s="30">
        <v>0.66666668653488159</v>
      </c>
      <c r="BE106" s="30">
        <v>1</v>
      </c>
      <c r="BF106" s="30" t="s">
        <v>567</v>
      </c>
      <c r="BG106" s="30">
        <v>0.99999997523411499</v>
      </c>
      <c r="BH106" s="30">
        <v>1</v>
      </c>
      <c r="BI106" s="30">
        <v>1</v>
      </c>
      <c r="BJ106" s="30">
        <v>0.5</v>
      </c>
      <c r="BK106" s="30">
        <v>0</v>
      </c>
      <c r="BL106" s="30">
        <v>1</v>
      </c>
      <c r="BM106" s="30">
        <v>1</v>
      </c>
      <c r="BN106" s="30">
        <v>1</v>
      </c>
      <c r="BO106" s="30">
        <v>0.5</v>
      </c>
      <c r="BP106" s="30">
        <v>1</v>
      </c>
      <c r="BQ106" s="30">
        <v>1</v>
      </c>
      <c r="BR106" s="30">
        <v>1</v>
      </c>
      <c r="BS106" s="30">
        <v>0</v>
      </c>
      <c r="BT106" s="30">
        <v>1</v>
      </c>
      <c r="BU106" s="30">
        <v>0.625</v>
      </c>
      <c r="BV106" s="30">
        <v>0</v>
      </c>
      <c r="BW106" s="30">
        <v>1</v>
      </c>
      <c r="BX106" s="30">
        <v>1</v>
      </c>
      <c r="BY106" s="30">
        <v>1</v>
      </c>
      <c r="BZ106" s="30">
        <v>1</v>
      </c>
      <c r="CA106" s="30">
        <v>1</v>
      </c>
      <c r="CB106" s="30">
        <v>1</v>
      </c>
      <c r="CC106" s="30">
        <v>0</v>
      </c>
      <c r="CD106" s="30">
        <v>1</v>
      </c>
      <c r="CE106" s="30">
        <v>1</v>
      </c>
      <c r="CF106" s="30">
        <v>1</v>
      </c>
      <c r="CG106" s="30">
        <v>0.75</v>
      </c>
      <c r="CH106" s="30">
        <v>0</v>
      </c>
      <c r="CI106" s="30">
        <v>1</v>
      </c>
      <c r="CJ106" s="30">
        <v>1</v>
      </c>
      <c r="CK106" s="30">
        <v>1</v>
      </c>
    </row>
    <row r="107" spans="1:89">
      <c r="A107" s="29">
        <v>3017</v>
      </c>
      <c r="B107" t="s">
        <v>203</v>
      </c>
      <c r="C107" t="s">
        <v>189</v>
      </c>
      <c r="D107" t="s">
        <v>190</v>
      </c>
      <c r="E107" s="29">
        <v>0.20058604155567394</v>
      </c>
      <c r="F107" s="29">
        <v>7508</v>
      </c>
      <c r="G107" s="29">
        <v>0.94999998807907104</v>
      </c>
      <c r="H107" s="29">
        <v>1</v>
      </c>
      <c r="I107" s="29">
        <v>841</v>
      </c>
      <c r="J107" t="s">
        <v>627</v>
      </c>
      <c r="K107" s="30">
        <v>0.25377228856086731</v>
      </c>
      <c r="L107" s="30">
        <v>8.2448245957493782E-3</v>
      </c>
      <c r="M107" s="30">
        <v>0.90847092866897583</v>
      </c>
      <c r="N107" s="30">
        <v>0.85520344972610474</v>
      </c>
      <c r="O107" s="30">
        <v>0.93333333730697632</v>
      </c>
      <c r="P107" s="30">
        <v>0.80127561092376709</v>
      </c>
      <c r="Q107" s="30">
        <v>1</v>
      </c>
      <c r="R107" s="30">
        <v>1</v>
      </c>
      <c r="S107" s="30">
        <v>1</v>
      </c>
      <c r="T107" s="30">
        <v>1</v>
      </c>
      <c r="U107" s="30">
        <v>1</v>
      </c>
      <c r="V107" s="30">
        <v>1</v>
      </c>
      <c r="W107" s="30">
        <v>1</v>
      </c>
      <c r="X107" s="30">
        <v>1</v>
      </c>
      <c r="Y107" s="30">
        <v>1</v>
      </c>
      <c r="Z107" s="30" t="s">
        <v>567</v>
      </c>
      <c r="AA107" s="30">
        <v>0.8</v>
      </c>
      <c r="AB107" s="30">
        <v>0.34932000000000002</v>
      </c>
      <c r="AC107" s="30">
        <v>1</v>
      </c>
      <c r="AD107" s="30">
        <v>0.26667000000000002</v>
      </c>
      <c r="AE107" s="30">
        <v>1</v>
      </c>
      <c r="AF107" s="30">
        <v>0.75104779005050659</v>
      </c>
      <c r="AG107" s="30">
        <v>0.98228725452445131</v>
      </c>
      <c r="AH107" s="30">
        <v>0.87755102040816324</v>
      </c>
      <c r="AI107" s="30">
        <v>0.61702127659574468</v>
      </c>
      <c r="AJ107" s="30">
        <v>0.5357142857142857</v>
      </c>
      <c r="AK107" s="30">
        <v>0.5</v>
      </c>
      <c r="AL107" s="30">
        <v>1</v>
      </c>
      <c r="AM107" s="30">
        <v>1</v>
      </c>
      <c r="AN107" s="30">
        <v>1</v>
      </c>
      <c r="AO107" s="30">
        <v>1</v>
      </c>
      <c r="AP107" s="30">
        <v>0.94905263185501099</v>
      </c>
      <c r="AQ107" s="30">
        <v>0.94677871150000004</v>
      </c>
      <c r="AR107" s="30">
        <v>1</v>
      </c>
      <c r="AS107" s="30">
        <v>0.92329545449999995</v>
      </c>
      <c r="AT107" s="30">
        <v>0.92613636350000006</v>
      </c>
      <c r="AU107" s="30">
        <v>1</v>
      </c>
      <c r="AV107" s="30">
        <v>1</v>
      </c>
      <c r="AW107" s="30">
        <v>1</v>
      </c>
      <c r="AX107" s="30">
        <v>1</v>
      </c>
      <c r="AY107" s="30">
        <v>1</v>
      </c>
      <c r="AZ107" s="30">
        <v>1</v>
      </c>
      <c r="BA107" s="30">
        <v>1</v>
      </c>
      <c r="BB107" s="30">
        <v>1</v>
      </c>
      <c r="BC107" s="30">
        <v>1</v>
      </c>
      <c r="BD107" s="30">
        <v>1</v>
      </c>
      <c r="BE107" s="30">
        <v>1</v>
      </c>
      <c r="BF107" s="30">
        <v>1</v>
      </c>
      <c r="BG107" s="30">
        <v>0.99999991438356162</v>
      </c>
      <c r="BH107" s="30">
        <v>1</v>
      </c>
      <c r="BI107" s="30">
        <v>1</v>
      </c>
      <c r="BJ107" s="30">
        <v>1</v>
      </c>
      <c r="BK107" s="30">
        <v>1</v>
      </c>
      <c r="BL107" s="30">
        <v>1</v>
      </c>
      <c r="BM107" s="30">
        <v>1</v>
      </c>
      <c r="BN107" s="30">
        <v>0.5</v>
      </c>
      <c r="BO107" s="30">
        <v>1</v>
      </c>
      <c r="BP107" s="30" t="s">
        <v>567</v>
      </c>
      <c r="BQ107" s="30" t="s">
        <v>567</v>
      </c>
      <c r="BR107" s="30" t="s">
        <v>567</v>
      </c>
      <c r="BS107" s="30">
        <v>1</v>
      </c>
      <c r="BT107" s="30">
        <v>1</v>
      </c>
      <c r="BU107" s="30">
        <v>0.83333331346511841</v>
      </c>
      <c r="BV107" s="30">
        <v>1</v>
      </c>
      <c r="BW107" s="30">
        <v>1</v>
      </c>
      <c r="BX107" s="30">
        <v>1</v>
      </c>
      <c r="BY107" s="30">
        <v>0</v>
      </c>
      <c r="BZ107" s="30">
        <v>0</v>
      </c>
      <c r="CA107" s="30">
        <v>0</v>
      </c>
      <c r="CB107" s="30">
        <v>1</v>
      </c>
      <c r="CC107" s="30">
        <v>0</v>
      </c>
      <c r="CD107" s="30">
        <v>1</v>
      </c>
      <c r="CE107" s="30">
        <v>1</v>
      </c>
      <c r="CF107" s="30">
        <v>1</v>
      </c>
      <c r="CG107" s="30">
        <v>0.75</v>
      </c>
      <c r="CH107" s="30">
        <v>1</v>
      </c>
      <c r="CI107" s="30">
        <v>0</v>
      </c>
      <c r="CJ107" s="30">
        <v>1</v>
      </c>
      <c r="CK107" s="30">
        <v>1</v>
      </c>
    </row>
    <row r="108" spans="1:89">
      <c r="A108" s="29">
        <v>3018</v>
      </c>
      <c r="B108" t="s">
        <v>204</v>
      </c>
      <c r="C108" t="s">
        <v>189</v>
      </c>
      <c r="D108" t="s">
        <v>190</v>
      </c>
      <c r="E108" s="29">
        <v>0.17555788005578801</v>
      </c>
      <c r="F108" s="29">
        <v>5736</v>
      </c>
      <c r="G108" s="29">
        <v>0.95999997854232788</v>
      </c>
      <c r="H108" s="29">
        <v>1</v>
      </c>
      <c r="I108" s="29">
        <v>819</v>
      </c>
      <c r="J108" t="s">
        <v>627</v>
      </c>
      <c r="K108" s="30">
        <v>0.25170066952705383</v>
      </c>
      <c r="L108" s="30">
        <v>2.3782715201377869E-2</v>
      </c>
      <c r="M108" s="30" t="s">
        <v>567</v>
      </c>
      <c r="N108" s="30">
        <v>0.8546939492225647</v>
      </c>
      <c r="O108" s="30">
        <v>0.93333333730697632</v>
      </c>
      <c r="P108" s="30">
        <v>0.77304434776306152</v>
      </c>
      <c r="Q108" s="30">
        <v>1</v>
      </c>
      <c r="R108" s="30">
        <v>1</v>
      </c>
      <c r="S108" s="30">
        <v>1</v>
      </c>
      <c r="T108" s="30">
        <v>1</v>
      </c>
      <c r="U108" s="30">
        <v>1</v>
      </c>
      <c r="V108" s="30">
        <v>1</v>
      </c>
      <c r="W108" s="30">
        <v>1</v>
      </c>
      <c r="X108" s="30">
        <v>1</v>
      </c>
      <c r="Y108" s="30">
        <v>1</v>
      </c>
      <c r="Z108" s="30" t="s">
        <v>567</v>
      </c>
      <c r="AA108" s="30">
        <v>0.64285999999999999</v>
      </c>
      <c r="AB108" s="30">
        <v>0.42391000000000001</v>
      </c>
      <c r="AC108" s="30">
        <v>0.20832999999999999</v>
      </c>
      <c r="AD108" s="30">
        <v>0.36363999999999996</v>
      </c>
      <c r="AE108" s="30">
        <v>0.66666668653488159</v>
      </c>
      <c r="AF108" s="30">
        <v>0.61569905281066895</v>
      </c>
      <c r="AG108" s="30">
        <v>0.93537734209337087</v>
      </c>
      <c r="AH108" s="30">
        <v>0.95121951219512202</v>
      </c>
      <c r="AI108" s="30">
        <v>0.88888888888888884</v>
      </c>
      <c r="AJ108" s="30">
        <v>0.61290322580645162</v>
      </c>
      <c r="AK108" s="30">
        <v>1</v>
      </c>
      <c r="AL108" s="30" t="s">
        <v>567</v>
      </c>
      <c r="AM108" s="30" t="s">
        <v>567</v>
      </c>
      <c r="AN108" s="30" t="s">
        <v>567</v>
      </c>
      <c r="AO108" s="30">
        <v>1</v>
      </c>
      <c r="AP108" s="30">
        <v>0.72881317138671875</v>
      </c>
      <c r="AQ108" s="30">
        <v>1</v>
      </c>
      <c r="AR108" s="30">
        <v>0.48611111100000004</v>
      </c>
      <c r="AS108" s="30">
        <v>0.63876052650000004</v>
      </c>
      <c r="AT108" s="30">
        <v>0.79038112500000002</v>
      </c>
      <c r="AU108" s="30">
        <v>1</v>
      </c>
      <c r="AV108" s="30">
        <v>1</v>
      </c>
      <c r="AW108" s="30">
        <v>1</v>
      </c>
      <c r="AX108" s="30">
        <v>1</v>
      </c>
      <c r="AY108" s="30">
        <v>1</v>
      </c>
      <c r="AZ108" s="30">
        <v>1</v>
      </c>
      <c r="BA108" s="30">
        <v>1</v>
      </c>
      <c r="BB108" s="30">
        <v>1</v>
      </c>
      <c r="BC108" s="30">
        <v>1</v>
      </c>
      <c r="BD108" s="30">
        <v>0</v>
      </c>
      <c r="BE108" s="30" t="s">
        <v>567</v>
      </c>
      <c r="BF108" s="30" t="s">
        <v>567</v>
      </c>
      <c r="BG108" s="30" t="s">
        <v>567</v>
      </c>
      <c r="BH108" s="30" t="s">
        <v>567</v>
      </c>
      <c r="BI108" s="30">
        <v>1</v>
      </c>
      <c r="BJ108" s="30">
        <v>1</v>
      </c>
      <c r="BK108" s="30">
        <v>1</v>
      </c>
      <c r="BL108" s="30">
        <v>1</v>
      </c>
      <c r="BM108" s="30">
        <v>1</v>
      </c>
      <c r="BN108" s="30">
        <v>1</v>
      </c>
      <c r="BO108" s="30">
        <v>0.3333333432674408</v>
      </c>
      <c r="BP108" s="30">
        <v>1</v>
      </c>
      <c r="BQ108" s="30">
        <v>1</v>
      </c>
      <c r="BR108" s="30">
        <v>0</v>
      </c>
      <c r="BS108" s="30">
        <v>0</v>
      </c>
      <c r="BT108" s="30">
        <v>1</v>
      </c>
      <c r="BU108" s="30">
        <v>0.4583333432674408</v>
      </c>
      <c r="BV108" s="30">
        <v>1</v>
      </c>
      <c r="BW108" s="30">
        <v>0</v>
      </c>
      <c r="BX108" s="30">
        <v>1</v>
      </c>
      <c r="BY108" s="30">
        <v>0</v>
      </c>
      <c r="BZ108" s="30">
        <v>0</v>
      </c>
      <c r="CA108" s="30">
        <v>0</v>
      </c>
      <c r="CB108" s="30">
        <v>1</v>
      </c>
      <c r="CC108" s="30">
        <v>0</v>
      </c>
      <c r="CD108" s="30">
        <v>1</v>
      </c>
      <c r="CE108" s="30">
        <v>0</v>
      </c>
      <c r="CF108" s="30">
        <v>1</v>
      </c>
      <c r="CG108" s="30">
        <v>0.5</v>
      </c>
      <c r="CH108" s="30">
        <v>1</v>
      </c>
      <c r="CI108" s="30">
        <v>0</v>
      </c>
      <c r="CJ108" s="30">
        <v>1</v>
      </c>
      <c r="CK108" s="30">
        <v>0</v>
      </c>
    </row>
    <row r="109" spans="1:89">
      <c r="A109" s="29">
        <v>3019</v>
      </c>
      <c r="B109" t="s">
        <v>205</v>
      </c>
      <c r="C109" t="s">
        <v>189</v>
      </c>
      <c r="D109" t="s">
        <v>190</v>
      </c>
      <c r="E109" s="29">
        <v>0.25052654916306394</v>
      </c>
      <c r="F109" s="29">
        <v>18042</v>
      </c>
      <c r="G109" s="29">
        <v>0.95999997854232788</v>
      </c>
      <c r="H109" s="29">
        <v>7</v>
      </c>
      <c r="I109" s="29">
        <v>879</v>
      </c>
      <c r="J109" t="s">
        <v>626</v>
      </c>
      <c r="K109" s="30">
        <v>0.17877553403377533</v>
      </c>
      <c r="L109" s="30">
        <v>2.0389880985021591E-2</v>
      </c>
      <c r="M109" s="30">
        <v>0.85020625591278076</v>
      </c>
      <c r="N109" s="30">
        <v>0.87335926294326782</v>
      </c>
      <c r="O109" s="30">
        <v>1</v>
      </c>
      <c r="P109" s="30">
        <v>0.88208913803100586</v>
      </c>
      <c r="Q109" s="30">
        <v>1</v>
      </c>
      <c r="R109" s="30">
        <v>1</v>
      </c>
      <c r="S109" s="30">
        <v>1</v>
      </c>
      <c r="T109" s="30">
        <v>1</v>
      </c>
      <c r="U109" s="30">
        <v>1</v>
      </c>
      <c r="V109" s="30">
        <v>1</v>
      </c>
      <c r="W109" s="30">
        <v>1</v>
      </c>
      <c r="X109" s="30">
        <v>1</v>
      </c>
      <c r="Y109" s="30">
        <v>1</v>
      </c>
      <c r="Z109" s="30">
        <v>1</v>
      </c>
      <c r="AA109" s="30">
        <v>0.83870999999999996</v>
      </c>
      <c r="AB109" s="30">
        <v>0.69424000000000008</v>
      </c>
      <c r="AC109" s="30">
        <v>1</v>
      </c>
      <c r="AD109" s="30">
        <v>0.59584999999999999</v>
      </c>
      <c r="AE109" s="30">
        <v>1</v>
      </c>
      <c r="AF109" s="30">
        <v>0.84212279319763184</v>
      </c>
      <c r="AG109" s="30">
        <v>0.90560321082867712</v>
      </c>
      <c r="AH109" s="30">
        <v>0.81617647058823517</v>
      </c>
      <c r="AI109" s="30">
        <v>0.79365079365079372</v>
      </c>
      <c r="AJ109" s="30">
        <v>0.62337662337662336</v>
      </c>
      <c r="AK109" s="30">
        <v>0.875</v>
      </c>
      <c r="AL109" s="30">
        <v>0.6</v>
      </c>
      <c r="AM109" s="30">
        <v>1</v>
      </c>
      <c r="AN109" s="30">
        <v>1</v>
      </c>
      <c r="AO109" s="30">
        <v>1</v>
      </c>
      <c r="AP109" s="30">
        <v>0.98618423938751221</v>
      </c>
      <c r="AQ109" s="30">
        <v>0.95</v>
      </c>
      <c r="AR109" s="30">
        <v>1</v>
      </c>
      <c r="AS109" s="30">
        <v>1</v>
      </c>
      <c r="AT109" s="30">
        <v>0.99473684200000012</v>
      </c>
      <c r="AU109" s="30">
        <v>1</v>
      </c>
      <c r="AV109" s="30">
        <v>1</v>
      </c>
      <c r="AW109" s="30">
        <v>1</v>
      </c>
      <c r="AX109" s="30">
        <v>1</v>
      </c>
      <c r="AY109" s="30">
        <v>1</v>
      </c>
      <c r="AZ109" s="30">
        <v>1</v>
      </c>
      <c r="BA109" s="30">
        <v>1</v>
      </c>
      <c r="BB109" s="30">
        <v>1</v>
      </c>
      <c r="BC109" s="30">
        <v>1</v>
      </c>
      <c r="BD109" s="30">
        <v>1</v>
      </c>
      <c r="BE109" s="30">
        <v>0.9999997615814209</v>
      </c>
      <c r="BF109" s="30">
        <v>1</v>
      </c>
      <c r="BG109" s="30">
        <v>0.99999937108090642</v>
      </c>
      <c r="BH109" s="30">
        <v>1</v>
      </c>
      <c r="BI109" s="30">
        <v>1</v>
      </c>
      <c r="BJ109" s="30">
        <v>0.75</v>
      </c>
      <c r="BK109" s="30">
        <v>1</v>
      </c>
      <c r="BL109" s="30">
        <v>1</v>
      </c>
      <c r="BM109" s="30">
        <v>0</v>
      </c>
      <c r="BN109" s="30">
        <v>1</v>
      </c>
      <c r="BO109" s="30">
        <v>0.5</v>
      </c>
      <c r="BP109" s="30">
        <v>1</v>
      </c>
      <c r="BQ109" s="30">
        <v>1</v>
      </c>
      <c r="BR109" s="30">
        <v>1</v>
      </c>
      <c r="BS109" s="30">
        <v>0</v>
      </c>
      <c r="BT109" s="30">
        <v>1</v>
      </c>
      <c r="BU109" s="30">
        <v>0.54166668653488159</v>
      </c>
      <c r="BV109" s="30">
        <v>0</v>
      </c>
      <c r="BW109" s="30">
        <v>0</v>
      </c>
      <c r="BX109" s="30">
        <v>1</v>
      </c>
      <c r="BY109" s="30">
        <v>1</v>
      </c>
      <c r="BZ109" s="30">
        <v>0</v>
      </c>
      <c r="CA109" s="30">
        <v>0</v>
      </c>
      <c r="CB109" s="30">
        <v>1</v>
      </c>
      <c r="CC109" s="30">
        <v>1</v>
      </c>
      <c r="CD109" s="30">
        <v>1</v>
      </c>
      <c r="CE109" s="30">
        <v>1</v>
      </c>
      <c r="CF109" s="30">
        <v>1</v>
      </c>
      <c r="CG109" s="30">
        <v>1</v>
      </c>
      <c r="CH109" s="30">
        <v>1</v>
      </c>
      <c r="CI109" s="30">
        <v>1</v>
      </c>
      <c r="CJ109" s="30">
        <v>1</v>
      </c>
      <c r="CK109" s="30">
        <v>1</v>
      </c>
    </row>
    <row r="110" spans="1:89">
      <c r="A110" s="29">
        <v>3020</v>
      </c>
      <c r="B110" t="s">
        <v>206</v>
      </c>
      <c r="C110" t="s">
        <v>189</v>
      </c>
      <c r="D110" t="s">
        <v>190</v>
      </c>
      <c r="E110" s="29">
        <v>0.30063419241667794</v>
      </c>
      <c r="F110" s="29">
        <v>59288</v>
      </c>
      <c r="G110" s="29">
        <v>0.95999997854232788</v>
      </c>
      <c r="H110" s="29">
        <v>11</v>
      </c>
      <c r="I110" s="29">
        <v>929</v>
      </c>
      <c r="J110" t="s">
        <v>624</v>
      </c>
      <c r="K110" s="30">
        <v>0.17700318992137909</v>
      </c>
      <c r="L110" s="30">
        <v>1.0198848322033882E-2</v>
      </c>
      <c r="M110" s="30">
        <v>0.9491460919380188</v>
      </c>
      <c r="N110" s="30">
        <v>0.88684725761413574</v>
      </c>
      <c r="O110" s="30">
        <v>1</v>
      </c>
      <c r="P110" s="30">
        <v>0.81019818782806396</v>
      </c>
      <c r="Q110" s="30">
        <v>1</v>
      </c>
      <c r="R110" s="30">
        <v>1</v>
      </c>
      <c r="S110" s="30">
        <v>1</v>
      </c>
      <c r="T110" s="30">
        <v>1</v>
      </c>
      <c r="U110" s="30">
        <v>1</v>
      </c>
      <c r="V110" s="30">
        <v>1</v>
      </c>
      <c r="W110" s="30">
        <v>1</v>
      </c>
      <c r="X110" s="30">
        <v>1</v>
      </c>
      <c r="Y110" s="30">
        <v>1</v>
      </c>
      <c r="Z110" s="30">
        <v>1</v>
      </c>
      <c r="AA110" s="30">
        <v>0.66878999999999988</v>
      </c>
      <c r="AB110" s="30">
        <v>0.51319000000000004</v>
      </c>
      <c r="AC110" s="30">
        <v>0.39445000000000002</v>
      </c>
      <c r="AD110" s="30">
        <v>0.39764000000000005</v>
      </c>
      <c r="AE110" s="30">
        <v>1</v>
      </c>
      <c r="AF110" s="30">
        <v>0.8005785346031189</v>
      </c>
      <c r="AG110" s="30">
        <v>0.93714266931092294</v>
      </c>
      <c r="AH110" s="30">
        <v>0.76959619952494063</v>
      </c>
      <c r="AI110" s="30">
        <v>0.73697270471464005</v>
      </c>
      <c r="AJ110" s="30">
        <v>0.58227848101265822</v>
      </c>
      <c r="AK110" s="30">
        <v>1</v>
      </c>
      <c r="AL110" s="30">
        <v>0.4</v>
      </c>
      <c r="AM110" s="30">
        <v>0.7857142857142857</v>
      </c>
      <c r="AN110" s="30">
        <v>0.75</v>
      </c>
      <c r="AO110" s="30">
        <v>1</v>
      </c>
      <c r="AP110" s="30">
        <v>0.88068437576293945</v>
      </c>
      <c r="AQ110" s="30">
        <v>0.78945852549999995</v>
      </c>
      <c r="AR110" s="30">
        <v>0.83633633650000005</v>
      </c>
      <c r="AS110" s="30">
        <v>0.99077522099999993</v>
      </c>
      <c r="AT110" s="30">
        <v>0.90616735500000001</v>
      </c>
      <c r="AU110" s="30">
        <v>1</v>
      </c>
      <c r="AV110" s="30">
        <v>1</v>
      </c>
      <c r="AW110" s="30">
        <v>1</v>
      </c>
      <c r="AX110" s="30">
        <v>1</v>
      </c>
      <c r="AY110" s="30">
        <v>1</v>
      </c>
      <c r="AZ110" s="30">
        <v>1</v>
      </c>
      <c r="BA110" s="30">
        <v>1</v>
      </c>
      <c r="BB110" s="30">
        <v>1</v>
      </c>
      <c r="BC110" s="30">
        <v>1</v>
      </c>
      <c r="BD110" s="30">
        <v>1</v>
      </c>
      <c r="BE110" s="30">
        <v>1</v>
      </c>
      <c r="BF110" s="30">
        <v>1</v>
      </c>
      <c r="BG110" s="30">
        <v>0.99999998194905926</v>
      </c>
      <c r="BH110" s="30">
        <v>1</v>
      </c>
      <c r="BI110" s="30">
        <v>1</v>
      </c>
      <c r="BJ110" s="30">
        <v>1</v>
      </c>
      <c r="BK110" s="30">
        <v>1</v>
      </c>
      <c r="BL110" s="30">
        <v>1</v>
      </c>
      <c r="BM110" s="30">
        <v>1</v>
      </c>
      <c r="BN110" s="30">
        <v>1</v>
      </c>
      <c r="BO110" s="30">
        <v>1</v>
      </c>
      <c r="BP110" s="30">
        <v>1</v>
      </c>
      <c r="BQ110" s="30">
        <v>1</v>
      </c>
      <c r="BR110" s="30">
        <v>1</v>
      </c>
      <c r="BS110" s="30">
        <v>1</v>
      </c>
      <c r="BT110" s="30">
        <v>1</v>
      </c>
      <c r="BU110" s="30">
        <v>1</v>
      </c>
      <c r="BV110" s="30">
        <v>1</v>
      </c>
      <c r="BW110" s="30">
        <v>1</v>
      </c>
      <c r="BX110" s="30">
        <v>1</v>
      </c>
      <c r="BY110" s="30">
        <v>1</v>
      </c>
      <c r="BZ110" s="30">
        <v>1</v>
      </c>
      <c r="CA110" s="30">
        <v>1</v>
      </c>
      <c r="CB110" s="30">
        <v>1</v>
      </c>
      <c r="CC110" s="30">
        <v>1</v>
      </c>
      <c r="CD110" s="30">
        <v>1</v>
      </c>
      <c r="CE110" s="30">
        <v>1</v>
      </c>
      <c r="CF110" s="30">
        <v>1</v>
      </c>
      <c r="CG110" s="30">
        <v>1</v>
      </c>
      <c r="CH110" s="30">
        <v>1</v>
      </c>
      <c r="CI110" s="30">
        <v>1</v>
      </c>
      <c r="CJ110" s="30">
        <v>1</v>
      </c>
      <c r="CK110" s="30">
        <v>1</v>
      </c>
    </row>
    <row r="111" spans="1:89">
      <c r="A111" s="29">
        <v>3021</v>
      </c>
      <c r="B111" t="s">
        <v>207</v>
      </c>
      <c r="C111" t="s">
        <v>189</v>
      </c>
      <c r="D111" t="s">
        <v>190</v>
      </c>
      <c r="E111" s="29">
        <v>0.33323548118792506</v>
      </c>
      <c r="F111" s="29">
        <v>20439</v>
      </c>
      <c r="G111" s="29">
        <v>0.94999998807907104</v>
      </c>
      <c r="H111" s="29">
        <v>9</v>
      </c>
      <c r="I111" s="29">
        <v>903</v>
      </c>
      <c r="J111" t="s">
        <v>626</v>
      </c>
      <c r="K111" s="30">
        <v>0.15886133909225464</v>
      </c>
      <c r="L111" s="30">
        <v>2.0101765170693398E-2</v>
      </c>
      <c r="M111" s="30">
        <v>0.78644925355911255</v>
      </c>
      <c r="N111" s="30">
        <v>0.87431389093399048</v>
      </c>
      <c r="O111" s="30">
        <v>0.96666663885116577</v>
      </c>
      <c r="P111" s="30">
        <v>0.76258558034896851</v>
      </c>
      <c r="Q111" s="30">
        <v>1</v>
      </c>
      <c r="R111" s="30">
        <v>1</v>
      </c>
      <c r="S111" s="30">
        <v>1</v>
      </c>
      <c r="T111" s="30">
        <v>1</v>
      </c>
      <c r="U111" s="30">
        <v>1</v>
      </c>
      <c r="V111" s="30">
        <v>1</v>
      </c>
      <c r="W111" s="30">
        <v>1</v>
      </c>
      <c r="X111" s="30">
        <v>1</v>
      </c>
      <c r="Y111" s="30">
        <v>1</v>
      </c>
      <c r="Z111" s="30">
        <v>0</v>
      </c>
      <c r="AA111" s="30">
        <v>0.82074999999999998</v>
      </c>
      <c r="AB111" s="30">
        <v>0.36975000000000002</v>
      </c>
      <c r="AC111" s="30" t="s">
        <v>567</v>
      </c>
      <c r="AD111" s="30">
        <v>0.46511999999999998</v>
      </c>
      <c r="AE111" s="30">
        <v>1</v>
      </c>
      <c r="AF111" s="30">
        <v>0.81301796436309814</v>
      </c>
      <c r="AG111" s="30">
        <v>0.93636967043785002</v>
      </c>
      <c r="AH111" s="30">
        <v>0.921875</v>
      </c>
      <c r="AI111" s="30">
        <v>0.89166666666666661</v>
      </c>
      <c r="AJ111" s="30">
        <v>0.6914893617021276</v>
      </c>
      <c r="AK111" s="30">
        <v>1</v>
      </c>
      <c r="AL111" s="30">
        <v>0.625</v>
      </c>
      <c r="AM111" s="30">
        <v>0.7777777777777779</v>
      </c>
      <c r="AN111" s="30">
        <v>0.33333333333333326</v>
      </c>
      <c r="AO111" s="30">
        <v>1</v>
      </c>
      <c r="AP111" s="30">
        <v>0.99722224473953247</v>
      </c>
      <c r="AQ111" s="30">
        <v>1</v>
      </c>
      <c r="AR111" s="30">
        <v>1</v>
      </c>
      <c r="AS111" s="30">
        <v>0.98888888899999994</v>
      </c>
      <c r="AT111" s="30">
        <v>1</v>
      </c>
      <c r="AU111" s="30">
        <v>1</v>
      </c>
      <c r="AV111" s="30">
        <v>1</v>
      </c>
      <c r="AW111" s="30">
        <v>1</v>
      </c>
      <c r="AX111" s="30">
        <v>1</v>
      </c>
      <c r="AY111" s="30">
        <v>1</v>
      </c>
      <c r="AZ111" s="30">
        <v>1</v>
      </c>
      <c r="BA111" s="30">
        <v>1</v>
      </c>
      <c r="BB111" s="30">
        <v>1</v>
      </c>
      <c r="BC111" s="30">
        <v>1</v>
      </c>
      <c r="BD111" s="30">
        <v>1</v>
      </c>
      <c r="BE111" s="30">
        <v>0.99999988079071045</v>
      </c>
      <c r="BF111" s="30">
        <v>1</v>
      </c>
      <c r="BG111" s="30">
        <v>0.9999996923180231</v>
      </c>
      <c r="BH111" s="30">
        <v>1</v>
      </c>
      <c r="BI111" s="30">
        <v>1</v>
      </c>
      <c r="BJ111" s="30">
        <v>1</v>
      </c>
      <c r="BK111" s="30">
        <v>1</v>
      </c>
      <c r="BL111" s="30">
        <v>1</v>
      </c>
      <c r="BM111" s="30">
        <v>1</v>
      </c>
      <c r="BN111" s="30">
        <v>1</v>
      </c>
      <c r="BO111" s="30">
        <v>1</v>
      </c>
      <c r="BP111" s="30">
        <v>1</v>
      </c>
      <c r="BQ111" s="30">
        <v>1</v>
      </c>
      <c r="BR111" s="30">
        <v>1</v>
      </c>
      <c r="BS111" s="30">
        <v>1</v>
      </c>
      <c r="BT111" s="30">
        <v>1</v>
      </c>
      <c r="BU111" s="30">
        <v>4.1666667908430099E-2</v>
      </c>
      <c r="BV111" s="30">
        <v>0</v>
      </c>
      <c r="BW111" s="30">
        <v>0</v>
      </c>
      <c r="BX111" s="30">
        <v>0</v>
      </c>
      <c r="BY111" s="30">
        <v>0</v>
      </c>
      <c r="BZ111" s="30">
        <v>0</v>
      </c>
      <c r="CA111" s="30">
        <v>0</v>
      </c>
      <c r="CB111" s="30">
        <v>1</v>
      </c>
      <c r="CC111" s="30">
        <v>0</v>
      </c>
      <c r="CD111" s="30">
        <v>0</v>
      </c>
      <c r="CE111" s="30">
        <v>0</v>
      </c>
      <c r="CF111" s="30">
        <v>1</v>
      </c>
      <c r="CG111" s="30">
        <v>0.25</v>
      </c>
      <c r="CH111" s="30">
        <v>0</v>
      </c>
      <c r="CI111" s="30">
        <v>0</v>
      </c>
      <c r="CJ111" s="30">
        <v>1</v>
      </c>
      <c r="CK111" s="30">
        <v>0</v>
      </c>
    </row>
    <row r="112" spans="1:89">
      <c r="A112" s="29">
        <v>3022</v>
      </c>
      <c r="B112" t="s">
        <v>208</v>
      </c>
      <c r="C112" t="s">
        <v>189</v>
      </c>
      <c r="D112" t="s">
        <v>190</v>
      </c>
      <c r="E112" s="29">
        <v>0.2940102034389368</v>
      </c>
      <c r="F112" s="29">
        <v>15877</v>
      </c>
      <c r="G112" s="29">
        <v>0.95999997854232788</v>
      </c>
      <c r="H112" s="29">
        <v>7</v>
      </c>
      <c r="I112" s="29">
        <v>903</v>
      </c>
      <c r="J112" t="s">
        <v>626</v>
      </c>
      <c r="K112" s="30">
        <v>0.1862642765045166</v>
      </c>
      <c r="L112" s="30">
        <v>2.8073915746062994E-3</v>
      </c>
      <c r="M112" s="30">
        <v>0.93366014957427979</v>
      </c>
      <c r="N112" s="30">
        <v>0.86609756946563721</v>
      </c>
      <c r="O112" s="30">
        <v>0.86666667461395264</v>
      </c>
      <c r="P112" s="30">
        <v>0.74480181932449341</v>
      </c>
      <c r="Q112" s="30" t="s">
        <v>567</v>
      </c>
      <c r="R112" s="30" t="s">
        <v>567</v>
      </c>
      <c r="S112" s="30">
        <v>1</v>
      </c>
      <c r="T112" s="30">
        <v>1</v>
      </c>
      <c r="U112" s="30">
        <v>1</v>
      </c>
      <c r="V112" s="30">
        <v>1</v>
      </c>
      <c r="W112" s="30">
        <v>1</v>
      </c>
      <c r="X112" s="30">
        <v>1</v>
      </c>
      <c r="Y112" s="30">
        <v>1</v>
      </c>
      <c r="Z112" s="30">
        <v>1</v>
      </c>
      <c r="AA112" s="30">
        <v>0.51219999999999999</v>
      </c>
      <c r="AB112" s="30">
        <v>0.23834000000000002</v>
      </c>
      <c r="AC112" s="30">
        <v>0.61224000000000001</v>
      </c>
      <c r="AD112" s="30">
        <v>0.57046999999999992</v>
      </c>
      <c r="AE112" s="30">
        <v>1</v>
      </c>
      <c r="AF112" s="30">
        <v>0.88021308183670044</v>
      </c>
      <c r="AG112" s="30">
        <v>0.98232997550689671</v>
      </c>
      <c r="AH112" s="30">
        <v>0.68</v>
      </c>
      <c r="AI112" s="30">
        <v>0.6507936507936507</v>
      </c>
      <c r="AJ112" s="30">
        <v>0.69387755102040816</v>
      </c>
      <c r="AK112" s="30">
        <v>1</v>
      </c>
      <c r="AL112" s="30">
        <v>0.66666666666666652</v>
      </c>
      <c r="AM112" s="30">
        <v>1</v>
      </c>
      <c r="AN112" s="30">
        <v>1</v>
      </c>
      <c r="AO112" s="30">
        <v>0.75</v>
      </c>
      <c r="AP112" s="30">
        <v>0.96158629655838013</v>
      </c>
      <c r="AQ112" s="30">
        <v>0.94444444450000009</v>
      </c>
      <c r="AR112" s="30" t="s">
        <v>567</v>
      </c>
      <c r="AS112" s="30">
        <v>0.96797542349999999</v>
      </c>
      <c r="AT112" s="30">
        <v>0.97233893550000006</v>
      </c>
      <c r="AU112" s="30">
        <v>1</v>
      </c>
      <c r="AV112" s="30">
        <v>1</v>
      </c>
      <c r="AW112" s="30">
        <v>1</v>
      </c>
      <c r="AX112" s="30">
        <v>1</v>
      </c>
      <c r="AY112" s="30">
        <v>1</v>
      </c>
      <c r="AZ112" s="30">
        <v>1</v>
      </c>
      <c r="BA112" s="30">
        <v>1</v>
      </c>
      <c r="BB112" s="30">
        <v>1</v>
      </c>
      <c r="BC112" s="30">
        <v>1</v>
      </c>
      <c r="BD112" s="30">
        <v>0.66666668653488159</v>
      </c>
      <c r="BE112" s="30">
        <v>1</v>
      </c>
      <c r="BF112" s="30" t="s">
        <v>567</v>
      </c>
      <c r="BG112" s="30">
        <v>0.99999999706627962</v>
      </c>
      <c r="BH112" s="30">
        <v>1</v>
      </c>
      <c r="BI112" s="30">
        <v>1</v>
      </c>
      <c r="BJ112" s="30">
        <v>0.75</v>
      </c>
      <c r="BK112" s="30">
        <v>1</v>
      </c>
      <c r="BL112" s="30">
        <v>0</v>
      </c>
      <c r="BM112" s="30">
        <v>1</v>
      </c>
      <c r="BN112" s="30">
        <v>1</v>
      </c>
      <c r="BO112" s="30">
        <v>1</v>
      </c>
      <c r="BP112" s="30">
        <v>1</v>
      </c>
      <c r="BQ112" s="30">
        <v>1</v>
      </c>
      <c r="BR112" s="30">
        <v>1</v>
      </c>
      <c r="BS112" s="30">
        <v>1</v>
      </c>
      <c r="BT112" s="30">
        <v>1</v>
      </c>
      <c r="BU112" s="30">
        <v>1</v>
      </c>
      <c r="BV112" s="30">
        <v>1</v>
      </c>
      <c r="BW112" s="30">
        <v>1</v>
      </c>
      <c r="BX112" s="30">
        <v>1</v>
      </c>
      <c r="BY112" s="30">
        <v>1</v>
      </c>
      <c r="BZ112" s="30">
        <v>1</v>
      </c>
      <c r="CA112" s="30">
        <v>1</v>
      </c>
      <c r="CB112" s="30">
        <v>1</v>
      </c>
      <c r="CC112" s="30">
        <v>1</v>
      </c>
      <c r="CD112" s="30">
        <v>1</v>
      </c>
      <c r="CE112" s="30">
        <v>1</v>
      </c>
      <c r="CF112" s="30">
        <v>1</v>
      </c>
      <c r="CG112" s="30">
        <v>1</v>
      </c>
      <c r="CH112" s="30">
        <v>1</v>
      </c>
      <c r="CI112" s="30">
        <v>1</v>
      </c>
      <c r="CJ112" s="30">
        <v>1</v>
      </c>
      <c r="CK112" s="30">
        <v>1</v>
      </c>
    </row>
    <row r="113" spans="1:89">
      <c r="A113" s="29">
        <v>3023</v>
      </c>
      <c r="B113" t="s">
        <v>209</v>
      </c>
      <c r="C113" t="s">
        <v>189</v>
      </c>
      <c r="D113" t="s">
        <v>190</v>
      </c>
      <c r="E113" s="29">
        <v>0.34940864600326266</v>
      </c>
      <c r="F113" s="29">
        <v>19616</v>
      </c>
      <c r="G113" s="29">
        <v>0.93999999761581421</v>
      </c>
      <c r="H113" s="29">
        <v>7</v>
      </c>
      <c r="I113" s="29">
        <v>848</v>
      </c>
      <c r="J113" t="s">
        <v>627</v>
      </c>
      <c r="K113" s="30">
        <v>0.13839751482009888</v>
      </c>
      <c r="L113" s="30">
        <v>1.3189786113798618E-2</v>
      </c>
      <c r="M113" s="30">
        <v>0.88420110940933228</v>
      </c>
      <c r="N113" s="30">
        <v>0.86155492067337036</v>
      </c>
      <c r="O113" s="30">
        <v>1</v>
      </c>
      <c r="P113" s="30">
        <v>0.93987166881561279</v>
      </c>
      <c r="Q113" s="30">
        <v>1</v>
      </c>
      <c r="R113" s="30">
        <v>1</v>
      </c>
      <c r="S113" s="30">
        <v>1</v>
      </c>
      <c r="T113" s="30">
        <v>1</v>
      </c>
      <c r="U113" s="30">
        <v>1</v>
      </c>
      <c r="V113" s="30">
        <v>1</v>
      </c>
      <c r="W113" s="30">
        <v>1</v>
      </c>
      <c r="X113" s="30">
        <v>1</v>
      </c>
      <c r="Y113" s="30">
        <v>1</v>
      </c>
      <c r="Z113" s="30">
        <v>1</v>
      </c>
      <c r="AA113" s="30">
        <v>0.88763999999999998</v>
      </c>
      <c r="AB113" s="30">
        <v>0.95959000000000005</v>
      </c>
      <c r="AC113" s="30">
        <v>1</v>
      </c>
      <c r="AD113" s="30">
        <v>0.92</v>
      </c>
      <c r="AE113" s="30">
        <v>1</v>
      </c>
      <c r="AF113" s="30">
        <v>0.79035145044326782</v>
      </c>
      <c r="AG113" s="30">
        <v>0.99106349433854091</v>
      </c>
      <c r="AH113" s="30">
        <v>0.874074074074074</v>
      </c>
      <c r="AI113" s="30">
        <v>0.58914728682170536</v>
      </c>
      <c r="AJ113" s="30">
        <v>0.57317073170731714</v>
      </c>
      <c r="AK113" s="30">
        <v>0.88800000000000001</v>
      </c>
      <c r="AL113" s="30">
        <v>0.42857142857142855</v>
      </c>
      <c r="AM113" s="30">
        <v>1</v>
      </c>
      <c r="AN113" s="30">
        <v>0.75</v>
      </c>
      <c r="AO113" s="30">
        <v>1</v>
      </c>
      <c r="AP113" s="30">
        <v>0.94512110948562622</v>
      </c>
      <c r="AQ113" s="30">
        <v>0.89285714250000003</v>
      </c>
      <c r="AR113" s="30">
        <v>1</v>
      </c>
      <c r="AS113" s="30">
        <v>0.95301811599999997</v>
      </c>
      <c r="AT113" s="30">
        <v>0.93460925000000006</v>
      </c>
      <c r="AU113" s="30">
        <v>1</v>
      </c>
      <c r="AV113" s="30">
        <v>1</v>
      </c>
      <c r="AW113" s="30">
        <v>1</v>
      </c>
      <c r="AX113" s="30">
        <v>1</v>
      </c>
      <c r="AY113" s="30">
        <v>1</v>
      </c>
      <c r="AZ113" s="30">
        <v>1</v>
      </c>
      <c r="BA113" s="30">
        <v>1</v>
      </c>
      <c r="BB113" s="30">
        <v>1</v>
      </c>
      <c r="BC113" s="30">
        <v>1</v>
      </c>
      <c r="BD113" s="30">
        <v>0.66666668653488159</v>
      </c>
      <c r="BE113" s="30">
        <v>1</v>
      </c>
      <c r="BF113" s="30" t="s">
        <v>567</v>
      </c>
      <c r="BG113" s="30">
        <v>0.99999998645041532</v>
      </c>
      <c r="BH113" s="30">
        <v>1</v>
      </c>
      <c r="BI113" s="30">
        <v>1</v>
      </c>
      <c r="BJ113" s="30">
        <v>1</v>
      </c>
      <c r="BK113" s="30">
        <v>1</v>
      </c>
      <c r="BL113" s="30">
        <v>1</v>
      </c>
      <c r="BM113" s="30">
        <v>1</v>
      </c>
      <c r="BN113" s="30">
        <v>1</v>
      </c>
      <c r="BO113" s="30">
        <v>0.5</v>
      </c>
      <c r="BP113" s="30">
        <v>1</v>
      </c>
      <c r="BQ113" s="30">
        <v>1</v>
      </c>
      <c r="BR113" s="30">
        <v>1</v>
      </c>
      <c r="BS113" s="30">
        <v>0</v>
      </c>
      <c r="BT113" s="30">
        <v>1</v>
      </c>
      <c r="BU113" s="30">
        <v>0.66666668653488159</v>
      </c>
      <c r="BV113" s="30">
        <v>1</v>
      </c>
      <c r="BW113" s="30">
        <v>0</v>
      </c>
      <c r="BX113" s="30">
        <v>0</v>
      </c>
      <c r="BY113" s="30">
        <v>0</v>
      </c>
      <c r="BZ113" s="30">
        <v>0</v>
      </c>
      <c r="CA113" s="30">
        <v>0</v>
      </c>
      <c r="CB113" s="30">
        <v>0</v>
      </c>
      <c r="CC113" s="30">
        <v>0</v>
      </c>
      <c r="CD113" s="30">
        <v>0</v>
      </c>
      <c r="CE113" s="30">
        <v>1</v>
      </c>
      <c r="CF113" s="30">
        <v>1</v>
      </c>
      <c r="CG113" s="30">
        <v>1</v>
      </c>
      <c r="CH113" s="30">
        <v>1</v>
      </c>
      <c r="CI113" s="30">
        <v>1</v>
      </c>
      <c r="CJ113" s="30">
        <v>1</v>
      </c>
      <c r="CK113" s="30">
        <v>1</v>
      </c>
    </row>
    <row r="114" spans="1:89">
      <c r="A114" s="29">
        <v>3024</v>
      </c>
      <c r="B114" t="s">
        <v>210</v>
      </c>
      <c r="C114" t="s">
        <v>189</v>
      </c>
      <c r="D114" t="s">
        <v>190</v>
      </c>
      <c r="E114" s="29">
        <v>0.39633291839882251</v>
      </c>
      <c r="F114" s="29">
        <v>127731</v>
      </c>
      <c r="G114" s="29">
        <v>1.0499999523162842</v>
      </c>
      <c r="H114" s="29">
        <v>12</v>
      </c>
      <c r="I114" s="29">
        <v>971</v>
      </c>
      <c r="J114" t="s">
        <v>624</v>
      </c>
      <c r="K114" s="30">
        <v>0.24029217660427094</v>
      </c>
      <c r="L114" s="30">
        <v>1.1413168162107468E-2</v>
      </c>
      <c r="M114" s="30">
        <v>0.89927047491073608</v>
      </c>
      <c r="N114" s="30">
        <v>0.90932130813598633</v>
      </c>
      <c r="O114" s="30">
        <v>1</v>
      </c>
      <c r="P114" s="30">
        <v>0.90011250972747803</v>
      </c>
      <c r="Q114" s="30">
        <v>1</v>
      </c>
      <c r="R114" s="30">
        <v>1</v>
      </c>
      <c r="S114" s="30">
        <v>1</v>
      </c>
      <c r="T114" s="30">
        <v>1</v>
      </c>
      <c r="U114" s="30">
        <v>1</v>
      </c>
      <c r="V114" s="30">
        <v>1</v>
      </c>
      <c r="W114" s="30">
        <v>1</v>
      </c>
      <c r="X114" s="30">
        <v>1</v>
      </c>
      <c r="Y114" s="30">
        <v>1</v>
      </c>
      <c r="Z114" s="30">
        <v>1</v>
      </c>
      <c r="AA114" s="30">
        <v>0.86115000000000008</v>
      </c>
      <c r="AB114" s="30">
        <v>0.79593000000000003</v>
      </c>
      <c r="AC114" s="30">
        <v>0.78305000000000002</v>
      </c>
      <c r="AD114" s="30">
        <v>0.65290000000000004</v>
      </c>
      <c r="AE114" s="30">
        <v>1</v>
      </c>
      <c r="AF114" s="30">
        <v>0.78721529245376587</v>
      </c>
      <c r="AG114" s="30">
        <v>0.93276641008338002</v>
      </c>
      <c r="AH114" s="30">
        <v>0.89682539682539686</v>
      </c>
      <c r="AI114" s="30">
        <v>0.86046511627906985</v>
      </c>
      <c r="AJ114" s="30">
        <v>0.74413646055437099</v>
      </c>
      <c r="AK114" s="30">
        <v>0.88400000000000001</v>
      </c>
      <c r="AL114" s="30">
        <v>0.45161290322580638</v>
      </c>
      <c r="AM114" s="30">
        <v>0.75862068965517238</v>
      </c>
      <c r="AN114" s="30">
        <v>0.64705882352941169</v>
      </c>
      <c r="AO114" s="30">
        <v>1</v>
      </c>
      <c r="AP114" s="30">
        <v>0.97204345464706421</v>
      </c>
      <c r="AQ114" s="30">
        <v>0.99390243899999997</v>
      </c>
      <c r="AR114" s="30">
        <v>1</v>
      </c>
      <c r="AS114" s="30">
        <v>0.962955797</v>
      </c>
      <c r="AT114" s="30">
        <v>0.93131566099999996</v>
      </c>
      <c r="AU114" s="30">
        <v>1</v>
      </c>
      <c r="AV114" s="30">
        <v>1</v>
      </c>
      <c r="AW114" s="30">
        <v>1</v>
      </c>
      <c r="AX114" s="30">
        <v>1</v>
      </c>
      <c r="AY114" s="30">
        <v>1</v>
      </c>
      <c r="AZ114" s="30">
        <v>1</v>
      </c>
      <c r="BA114" s="30">
        <v>1</v>
      </c>
      <c r="BB114" s="30">
        <v>1</v>
      </c>
      <c r="BC114" s="30">
        <v>1</v>
      </c>
      <c r="BD114" s="30">
        <v>1</v>
      </c>
      <c r="BE114" s="30">
        <v>1</v>
      </c>
      <c r="BF114" s="30">
        <v>1</v>
      </c>
      <c r="BG114" s="30">
        <v>0.9999999280233326</v>
      </c>
      <c r="BH114" s="30">
        <v>1</v>
      </c>
      <c r="BI114" s="30">
        <v>1</v>
      </c>
      <c r="BJ114" s="30">
        <v>1</v>
      </c>
      <c r="BK114" s="30">
        <v>1</v>
      </c>
      <c r="BL114" s="30">
        <v>1</v>
      </c>
      <c r="BM114" s="30">
        <v>1</v>
      </c>
      <c r="BN114" s="30">
        <v>1</v>
      </c>
      <c r="BO114" s="30">
        <v>0.5</v>
      </c>
      <c r="BP114" s="30">
        <v>1</v>
      </c>
      <c r="BQ114" s="30">
        <v>1</v>
      </c>
      <c r="BR114" s="30">
        <v>1</v>
      </c>
      <c r="BS114" s="30">
        <v>0</v>
      </c>
      <c r="BT114" s="30">
        <v>1</v>
      </c>
      <c r="BU114" s="30">
        <v>0.83333331346511841</v>
      </c>
      <c r="BV114" s="30">
        <v>1</v>
      </c>
      <c r="BW114" s="30">
        <v>0</v>
      </c>
      <c r="BX114" s="30">
        <v>1</v>
      </c>
      <c r="BY114" s="30">
        <v>1</v>
      </c>
      <c r="BZ114" s="30">
        <v>0</v>
      </c>
      <c r="CA114" s="30">
        <v>0</v>
      </c>
      <c r="CB114" s="30">
        <v>1</v>
      </c>
      <c r="CC114" s="30">
        <v>0</v>
      </c>
      <c r="CD114" s="30">
        <v>1</v>
      </c>
      <c r="CE114" s="30">
        <v>1</v>
      </c>
      <c r="CF114" s="30">
        <v>1</v>
      </c>
      <c r="CG114" s="30">
        <v>1</v>
      </c>
      <c r="CH114" s="30">
        <v>1</v>
      </c>
      <c r="CI114" s="30">
        <v>1</v>
      </c>
      <c r="CJ114" s="30">
        <v>1</v>
      </c>
      <c r="CK114" s="30">
        <v>1</v>
      </c>
    </row>
    <row r="115" spans="1:89">
      <c r="A115" s="29">
        <v>3025</v>
      </c>
      <c r="B115" t="s">
        <v>211</v>
      </c>
      <c r="C115" t="s">
        <v>189</v>
      </c>
      <c r="D115" t="s">
        <v>190</v>
      </c>
      <c r="E115" s="29">
        <v>0.3293061276352432</v>
      </c>
      <c r="F115" s="29">
        <v>94441</v>
      </c>
      <c r="G115" s="29">
        <v>1</v>
      </c>
      <c r="H115" s="29">
        <v>12</v>
      </c>
      <c r="I115" s="29">
        <v>914</v>
      </c>
      <c r="J115" t="s">
        <v>626</v>
      </c>
      <c r="K115" s="30">
        <v>0.24429754912853241</v>
      </c>
      <c r="L115" s="30">
        <v>9.7380215302109718E-3</v>
      </c>
      <c r="M115" s="30">
        <v>0.92551475763320923</v>
      </c>
      <c r="N115" s="30">
        <v>0.90319764614105225</v>
      </c>
      <c r="O115" s="30">
        <v>1</v>
      </c>
      <c r="P115" s="30">
        <v>0.87704330682754517</v>
      </c>
      <c r="Q115" s="30">
        <v>1</v>
      </c>
      <c r="R115" s="30">
        <v>1</v>
      </c>
      <c r="S115" s="30">
        <v>1</v>
      </c>
      <c r="T115" s="30">
        <v>1</v>
      </c>
      <c r="U115" s="30">
        <v>1</v>
      </c>
      <c r="V115" s="30">
        <v>1</v>
      </c>
      <c r="W115" s="30">
        <v>1</v>
      </c>
      <c r="X115" s="30">
        <v>1</v>
      </c>
      <c r="Y115" s="30">
        <v>1</v>
      </c>
      <c r="Z115" s="30">
        <v>1</v>
      </c>
      <c r="AA115" s="30">
        <v>0.92972999999999995</v>
      </c>
      <c r="AB115" s="30">
        <v>0.66014000000000006</v>
      </c>
      <c r="AC115" s="30">
        <v>0.13235</v>
      </c>
      <c r="AD115" s="30">
        <v>0.59155000000000002</v>
      </c>
      <c r="AE115" s="30">
        <v>1</v>
      </c>
      <c r="AF115" s="30">
        <v>0.79347133636474609</v>
      </c>
      <c r="AG115" s="30">
        <v>0.97285369136882882</v>
      </c>
      <c r="AH115" s="30">
        <v>0.84007352941176483</v>
      </c>
      <c r="AI115" s="30">
        <v>0.76264591439688711</v>
      </c>
      <c r="AJ115" s="30">
        <v>0.70285714285714274</v>
      </c>
      <c r="AK115" s="30">
        <v>0.73499999999999999</v>
      </c>
      <c r="AL115" s="30">
        <v>0.70967741935483875</v>
      </c>
      <c r="AM115" s="30">
        <v>0.967741935483871</v>
      </c>
      <c r="AN115" s="30">
        <v>0.8</v>
      </c>
      <c r="AO115" s="30">
        <v>1</v>
      </c>
      <c r="AP115" s="30">
        <v>0.83463287353515625</v>
      </c>
      <c r="AQ115" s="30">
        <v>0.85517120899999999</v>
      </c>
      <c r="AR115" s="30">
        <v>0.93137254899999999</v>
      </c>
      <c r="AS115" s="30">
        <v>0.615492857</v>
      </c>
      <c r="AT115" s="30">
        <v>0.93649476249999997</v>
      </c>
      <c r="AU115" s="30">
        <v>1</v>
      </c>
      <c r="AV115" s="30">
        <v>1</v>
      </c>
      <c r="AW115" s="30">
        <v>1</v>
      </c>
      <c r="AX115" s="30">
        <v>1</v>
      </c>
      <c r="AY115" s="30">
        <v>1</v>
      </c>
      <c r="AZ115" s="30">
        <v>1</v>
      </c>
      <c r="BA115" s="30">
        <v>1</v>
      </c>
      <c r="BB115" s="30">
        <v>1</v>
      </c>
      <c r="BC115" s="30">
        <v>1</v>
      </c>
      <c r="BD115" s="30">
        <v>1</v>
      </c>
      <c r="BE115" s="30">
        <v>0.99999988079071045</v>
      </c>
      <c r="BF115" s="30">
        <v>1</v>
      </c>
      <c r="BG115" s="30">
        <v>0.99999969459743121</v>
      </c>
      <c r="BH115" s="30">
        <v>1</v>
      </c>
      <c r="BI115" s="30">
        <v>1</v>
      </c>
      <c r="BJ115" s="30">
        <v>0.75</v>
      </c>
      <c r="BK115" s="30">
        <v>1</v>
      </c>
      <c r="BL115" s="30">
        <v>0</v>
      </c>
      <c r="BM115" s="30">
        <v>1</v>
      </c>
      <c r="BN115" s="30">
        <v>1</v>
      </c>
      <c r="BO115" s="30">
        <v>1</v>
      </c>
      <c r="BP115" s="30">
        <v>1</v>
      </c>
      <c r="BQ115" s="30">
        <v>1</v>
      </c>
      <c r="BR115" s="30">
        <v>1</v>
      </c>
      <c r="BS115" s="30">
        <v>1</v>
      </c>
      <c r="BT115" s="30">
        <v>1</v>
      </c>
      <c r="BU115" s="30">
        <v>1</v>
      </c>
      <c r="BV115" s="30">
        <v>1</v>
      </c>
      <c r="BW115" s="30">
        <v>1</v>
      </c>
      <c r="BX115" s="30">
        <v>1</v>
      </c>
      <c r="BY115" s="30">
        <v>1</v>
      </c>
      <c r="BZ115" s="30">
        <v>1</v>
      </c>
      <c r="CA115" s="30">
        <v>1</v>
      </c>
      <c r="CB115" s="30">
        <v>1</v>
      </c>
      <c r="CC115" s="30">
        <v>1</v>
      </c>
      <c r="CD115" s="30">
        <v>1</v>
      </c>
      <c r="CE115" s="30">
        <v>1</v>
      </c>
      <c r="CF115" s="30">
        <v>1</v>
      </c>
      <c r="CG115" s="30">
        <v>1</v>
      </c>
      <c r="CH115" s="30">
        <v>1</v>
      </c>
      <c r="CI115" s="30">
        <v>1</v>
      </c>
      <c r="CJ115" s="30">
        <v>1</v>
      </c>
      <c r="CK115" s="30">
        <v>1</v>
      </c>
    </row>
    <row r="116" spans="1:89">
      <c r="A116" s="29">
        <v>3026</v>
      </c>
      <c r="B116" t="s">
        <v>212</v>
      </c>
      <c r="C116" t="s">
        <v>189</v>
      </c>
      <c r="D116" t="s">
        <v>190</v>
      </c>
      <c r="E116" s="29">
        <v>0.14772857964347327</v>
      </c>
      <c r="F116" s="29">
        <v>17390</v>
      </c>
      <c r="G116" s="29">
        <v>0.93999999761581421</v>
      </c>
      <c r="H116" s="29">
        <v>7</v>
      </c>
      <c r="I116" s="29">
        <v>793</v>
      </c>
      <c r="J116" t="s">
        <v>627</v>
      </c>
      <c r="K116" s="30">
        <v>0.25224485993385315</v>
      </c>
      <c r="L116" s="30">
        <v>1.1816459707915783E-2</v>
      </c>
      <c r="M116" s="30">
        <v>0.98599511384963989</v>
      </c>
      <c r="N116" s="30">
        <v>0.86583417654037476</v>
      </c>
      <c r="O116" s="30">
        <v>1</v>
      </c>
      <c r="P116" s="30">
        <v>0.94096499681472778</v>
      </c>
      <c r="Q116" s="30">
        <v>1</v>
      </c>
      <c r="R116" s="30">
        <v>1</v>
      </c>
      <c r="S116" s="30">
        <v>1</v>
      </c>
      <c r="T116" s="30">
        <v>1</v>
      </c>
      <c r="U116" s="30">
        <v>1</v>
      </c>
      <c r="V116" s="30">
        <v>1</v>
      </c>
      <c r="W116" s="30">
        <v>1</v>
      </c>
      <c r="X116" s="30">
        <v>1</v>
      </c>
      <c r="Y116" s="30">
        <v>1</v>
      </c>
      <c r="Z116" s="30">
        <v>1</v>
      </c>
      <c r="AA116" s="30">
        <v>1</v>
      </c>
      <c r="AB116" s="30">
        <v>0.86621999999999999</v>
      </c>
      <c r="AC116" s="30">
        <v>1</v>
      </c>
      <c r="AD116" s="30">
        <v>0.79570000000000007</v>
      </c>
      <c r="AE116" s="30">
        <v>1</v>
      </c>
      <c r="AF116" s="30">
        <v>0.93461096286773682</v>
      </c>
      <c r="AG116" s="30">
        <v>0.95971160109577303</v>
      </c>
      <c r="AH116" s="30">
        <v>0.875</v>
      </c>
      <c r="AI116" s="30">
        <v>0.81395348837209303</v>
      </c>
      <c r="AJ116" s="30">
        <v>0.75714285714285712</v>
      </c>
      <c r="AK116" s="30">
        <v>1</v>
      </c>
      <c r="AL116" s="30">
        <v>0.8571428571428571</v>
      </c>
      <c r="AM116" s="30">
        <v>1</v>
      </c>
      <c r="AN116" s="30">
        <v>1</v>
      </c>
      <c r="AO116" s="30">
        <v>1</v>
      </c>
      <c r="AP116" s="30">
        <v>0.984375</v>
      </c>
      <c r="AQ116" s="30">
        <v>1</v>
      </c>
      <c r="AR116" s="30">
        <v>0.9375</v>
      </c>
      <c r="AS116" s="30">
        <v>1</v>
      </c>
      <c r="AT116" s="30">
        <v>1</v>
      </c>
      <c r="AU116" s="30">
        <v>1</v>
      </c>
      <c r="AV116" s="30">
        <v>1</v>
      </c>
      <c r="AW116" s="30">
        <v>1</v>
      </c>
      <c r="AX116" s="30">
        <v>1</v>
      </c>
      <c r="AY116" s="30">
        <v>1</v>
      </c>
      <c r="AZ116" s="30">
        <v>1</v>
      </c>
      <c r="BA116" s="30">
        <v>1</v>
      </c>
      <c r="BB116" s="30">
        <v>1</v>
      </c>
      <c r="BC116" s="30">
        <v>1</v>
      </c>
      <c r="BD116" s="30">
        <v>1</v>
      </c>
      <c r="BE116" s="30">
        <v>1</v>
      </c>
      <c r="BF116" s="30">
        <v>1</v>
      </c>
      <c r="BG116" s="30">
        <v>1</v>
      </c>
      <c r="BH116" s="30">
        <v>1</v>
      </c>
      <c r="BI116" s="30">
        <v>1</v>
      </c>
      <c r="BJ116" s="30">
        <v>1</v>
      </c>
      <c r="BK116" s="30">
        <v>1</v>
      </c>
      <c r="BL116" s="30">
        <v>1</v>
      </c>
      <c r="BM116" s="30">
        <v>1</v>
      </c>
      <c r="BN116" s="30">
        <v>1</v>
      </c>
      <c r="BO116" s="30">
        <v>1</v>
      </c>
      <c r="BP116" s="30">
        <v>1</v>
      </c>
      <c r="BQ116" s="30">
        <v>1</v>
      </c>
      <c r="BR116" s="30">
        <v>1</v>
      </c>
      <c r="BS116" s="30">
        <v>1</v>
      </c>
      <c r="BT116" s="30">
        <v>1</v>
      </c>
      <c r="BU116" s="30">
        <v>1</v>
      </c>
      <c r="BV116" s="30">
        <v>1</v>
      </c>
      <c r="BW116" s="30">
        <v>1</v>
      </c>
      <c r="BX116" s="30">
        <v>1</v>
      </c>
      <c r="BY116" s="30">
        <v>1</v>
      </c>
      <c r="BZ116" s="30">
        <v>1</v>
      </c>
      <c r="CA116" s="30">
        <v>1</v>
      </c>
      <c r="CB116" s="30">
        <v>1</v>
      </c>
      <c r="CC116" s="30">
        <v>1</v>
      </c>
      <c r="CD116" s="30">
        <v>1</v>
      </c>
      <c r="CE116" s="30">
        <v>1</v>
      </c>
      <c r="CF116" s="30">
        <v>1</v>
      </c>
      <c r="CG116" s="30">
        <v>1</v>
      </c>
      <c r="CH116" s="30">
        <v>1</v>
      </c>
      <c r="CI116" s="30">
        <v>1</v>
      </c>
      <c r="CJ116" s="30">
        <v>1</v>
      </c>
      <c r="CK116" s="30">
        <v>1</v>
      </c>
    </row>
    <row r="117" spans="1:89">
      <c r="A117" s="29">
        <v>3027</v>
      </c>
      <c r="B117" t="s">
        <v>213</v>
      </c>
      <c r="C117" t="s">
        <v>189</v>
      </c>
      <c r="D117" t="s">
        <v>190</v>
      </c>
      <c r="E117" s="29">
        <v>0.23254182406907717</v>
      </c>
      <c r="F117" s="29">
        <v>18530</v>
      </c>
      <c r="G117" s="29">
        <v>0.93000000715255737</v>
      </c>
      <c r="H117" s="29">
        <v>7</v>
      </c>
      <c r="I117" s="29">
        <v>939</v>
      </c>
      <c r="J117" t="s">
        <v>624</v>
      </c>
      <c r="K117" s="30">
        <v>0.26857134699821472</v>
      </c>
      <c r="L117" s="30">
        <v>1.5184963122010231E-2</v>
      </c>
      <c r="M117" s="30">
        <v>0.83242452144622803</v>
      </c>
      <c r="N117" s="30">
        <v>0.88520056009292603</v>
      </c>
      <c r="O117" s="30">
        <v>1</v>
      </c>
      <c r="P117" s="30">
        <v>0.87720799446105957</v>
      </c>
      <c r="Q117" s="30">
        <v>1</v>
      </c>
      <c r="R117" s="30">
        <v>1</v>
      </c>
      <c r="S117" s="30">
        <v>1</v>
      </c>
      <c r="T117" s="30">
        <v>1</v>
      </c>
      <c r="U117" s="30">
        <v>1</v>
      </c>
      <c r="V117" s="30">
        <v>1</v>
      </c>
      <c r="W117" s="30">
        <v>1</v>
      </c>
      <c r="X117" s="30">
        <v>1</v>
      </c>
      <c r="Y117" s="30">
        <v>1</v>
      </c>
      <c r="Z117" s="30">
        <v>1</v>
      </c>
      <c r="AA117" s="30">
        <v>0.85714000000000001</v>
      </c>
      <c r="AB117" s="30">
        <v>0.73333000000000004</v>
      </c>
      <c r="AC117" s="30">
        <v>0.17778000000000005</v>
      </c>
      <c r="AD117" s="30">
        <v>0.55000000000000004</v>
      </c>
      <c r="AE117" s="30">
        <v>1</v>
      </c>
      <c r="AF117" s="30">
        <v>0.83829104900360107</v>
      </c>
      <c r="AG117" s="30">
        <v>0.98060730192789114</v>
      </c>
      <c r="AH117" s="30">
        <v>0.77272727272727271</v>
      </c>
      <c r="AI117" s="30">
        <v>0.80487804878048796</v>
      </c>
      <c r="AJ117" s="30">
        <v>0.58064516129032251</v>
      </c>
      <c r="AK117" s="30">
        <v>1</v>
      </c>
      <c r="AL117" s="30">
        <v>0.8571428571428571</v>
      </c>
      <c r="AM117" s="30">
        <v>0.83333333333333348</v>
      </c>
      <c r="AN117" s="30">
        <v>0.5</v>
      </c>
      <c r="AO117" s="30">
        <v>1</v>
      </c>
      <c r="AP117" s="30">
        <v>0.94207930564880371</v>
      </c>
      <c r="AQ117" s="30">
        <v>0.9375</v>
      </c>
      <c r="AR117" s="30">
        <v>1</v>
      </c>
      <c r="AS117" s="30">
        <v>0.94388023250000008</v>
      </c>
      <c r="AT117" s="30">
        <v>0.88693693699999998</v>
      </c>
      <c r="AU117" s="30">
        <v>1</v>
      </c>
      <c r="AV117" s="30">
        <v>1</v>
      </c>
      <c r="AW117" s="30">
        <v>1</v>
      </c>
      <c r="AX117" s="30">
        <v>1</v>
      </c>
      <c r="AY117" s="30">
        <v>1</v>
      </c>
      <c r="AZ117" s="30">
        <v>1</v>
      </c>
      <c r="BA117" s="30">
        <v>1</v>
      </c>
      <c r="BB117" s="30">
        <v>1</v>
      </c>
      <c r="BC117" s="30">
        <v>1</v>
      </c>
      <c r="BD117" s="30">
        <v>1</v>
      </c>
      <c r="BE117" s="30">
        <v>1</v>
      </c>
      <c r="BF117" s="30">
        <v>1</v>
      </c>
      <c r="BG117" s="30">
        <v>0.9999999750322347</v>
      </c>
      <c r="BH117" s="30">
        <v>1</v>
      </c>
      <c r="BI117" s="30">
        <v>1</v>
      </c>
      <c r="BJ117" s="30">
        <v>1</v>
      </c>
      <c r="BK117" s="30">
        <v>1</v>
      </c>
      <c r="BL117" s="30">
        <v>1</v>
      </c>
      <c r="BM117" s="30">
        <v>1</v>
      </c>
      <c r="BN117" s="30">
        <v>1</v>
      </c>
      <c r="BO117" s="30">
        <v>0.5</v>
      </c>
      <c r="BP117" s="30">
        <v>1</v>
      </c>
      <c r="BQ117" s="30">
        <v>1</v>
      </c>
      <c r="BR117" s="30">
        <v>1</v>
      </c>
      <c r="BS117" s="30">
        <v>0</v>
      </c>
      <c r="BT117" s="30">
        <v>1</v>
      </c>
      <c r="BU117" s="30">
        <v>0.66666668653488159</v>
      </c>
      <c r="BV117" s="30">
        <v>1</v>
      </c>
      <c r="BW117" s="30">
        <v>0</v>
      </c>
      <c r="BX117" s="30">
        <v>0</v>
      </c>
      <c r="BY117" s="30">
        <v>0</v>
      </c>
      <c r="BZ117" s="30">
        <v>0</v>
      </c>
      <c r="CA117" s="30">
        <v>0</v>
      </c>
      <c r="CB117" s="30">
        <v>0</v>
      </c>
      <c r="CC117" s="30">
        <v>0</v>
      </c>
      <c r="CD117" s="30">
        <v>0</v>
      </c>
      <c r="CE117" s="30">
        <v>1</v>
      </c>
      <c r="CF117" s="30">
        <v>1</v>
      </c>
      <c r="CG117" s="30">
        <v>0.5</v>
      </c>
      <c r="CH117" s="30">
        <v>1</v>
      </c>
      <c r="CI117" s="30">
        <v>0</v>
      </c>
      <c r="CJ117" s="30">
        <v>1</v>
      </c>
      <c r="CK117" s="30">
        <v>0</v>
      </c>
    </row>
    <row r="118" spans="1:89">
      <c r="A118" s="29">
        <v>3028</v>
      </c>
      <c r="B118" t="s">
        <v>214</v>
      </c>
      <c r="C118" t="s">
        <v>189</v>
      </c>
      <c r="D118" t="s">
        <v>190</v>
      </c>
      <c r="E118" s="29">
        <v>0.17245724572457247</v>
      </c>
      <c r="F118" s="29">
        <v>11110</v>
      </c>
      <c r="G118" s="29">
        <v>0.9100000262260437</v>
      </c>
      <c r="H118" s="29">
        <v>7</v>
      </c>
      <c r="I118" s="29">
        <v>825</v>
      </c>
      <c r="J118" t="s">
        <v>627</v>
      </c>
      <c r="K118" s="30">
        <v>0.21262001991271973</v>
      </c>
      <c r="L118" s="30">
        <v>6.4225462265312672E-3</v>
      </c>
      <c r="M118" s="30" t="s">
        <v>567</v>
      </c>
      <c r="N118" s="30">
        <v>0.85098695755004883</v>
      </c>
      <c r="O118" s="30">
        <v>1</v>
      </c>
      <c r="P118" s="30">
        <v>0.95079499483108521</v>
      </c>
      <c r="Q118" s="30">
        <v>1</v>
      </c>
      <c r="R118" s="30">
        <v>1</v>
      </c>
      <c r="S118" s="30">
        <v>1</v>
      </c>
      <c r="T118" s="30">
        <v>1</v>
      </c>
      <c r="U118" s="30">
        <v>1</v>
      </c>
      <c r="V118" s="30">
        <v>1</v>
      </c>
      <c r="W118" s="30">
        <v>1</v>
      </c>
      <c r="X118" s="30">
        <v>1</v>
      </c>
      <c r="Y118" s="30">
        <v>1</v>
      </c>
      <c r="Z118" s="30">
        <v>1</v>
      </c>
      <c r="AA118" s="30">
        <v>1</v>
      </c>
      <c r="AB118" s="30">
        <v>0.90477000000000007</v>
      </c>
      <c r="AC118" s="30">
        <v>1</v>
      </c>
      <c r="AD118" s="30">
        <v>1</v>
      </c>
      <c r="AE118" s="30">
        <v>1</v>
      </c>
      <c r="AF118" s="30">
        <v>0.86556386947631836</v>
      </c>
      <c r="AG118" s="30">
        <v>0.87789876361090624</v>
      </c>
      <c r="AH118" s="30">
        <v>0.87692307692307692</v>
      </c>
      <c r="AI118" s="30">
        <v>0.85416666666666652</v>
      </c>
      <c r="AJ118" s="30">
        <v>0.88888888888888884</v>
      </c>
      <c r="AK118" s="30">
        <v>1</v>
      </c>
      <c r="AL118" s="30">
        <v>0.66666666666666652</v>
      </c>
      <c r="AM118" s="30">
        <v>1</v>
      </c>
      <c r="AN118" s="30">
        <v>0.5</v>
      </c>
      <c r="AO118" s="30">
        <v>1</v>
      </c>
      <c r="AP118" s="30">
        <v>0.98708522319793701</v>
      </c>
      <c r="AQ118" s="30">
        <v>0.97058823549999995</v>
      </c>
      <c r="AR118" s="30">
        <v>1</v>
      </c>
      <c r="AS118" s="30">
        <v>0.98392542350000001</v>
      </c>
      <c r="AT118" s="30">
        <v>0.99382716049999997</v>
      </c>
      <c r="AU118" s="30">
        <v>1</v>
      </c>
      <c r="AV118" s="30">
        <v>1</v>
      </c>
      <c r="AW118" s="30">
        <v>1</v>
      </c>
      <c r="AX118" s="30">
        <v>1</v>
      </c>
      <c r="AY118" s="30">
        <v>1</v>
      </c>
      <c r="AZ118" s="30">
        <v>1</v>
      </c>
      <c r="BA118" s="30">
        <v>1</v>
      </c>
      <c r="BB118" s="30">
        <v>1</v>
      </c>
      <c r="BC118" s="30">
        <v>1</v>
      </c>
      <c r="BD118" s="30">
        <v>0</v>
      </c>
      <c r="BE118" s="30" t="s">
        <v>567</v>
      </c>
      <c r="BF118" s="30" t="s">
        <v>567</v>
      </c>
      <c r="BG118" s="30" t="s">
        <v>567</v>
      </c>
      <c r="BH118" s="30" t="s">
        <v>567</v>
      </c>
      <c r="BI118" s="30">
        <v>1</v>
      </c>
      <c r="BJ118" s="30">
        <v>1</v>
      </c>
      <c r="BK118" s="30">
        <v>1</v>
      </c>
      <c r="BL118" s="30">
        <v>1</v>
      </c>
      <c r="BM118" s="30">
        <v>1</v>
      </c>
      <c r="BN118" s="30">
        <v>1</v>
      </c>
      <c r="BO118" s="30">
        <v>1</v>
      </c>
      <c r="BP118" s="30">
        <v>1</v>
      </c>
      <c r="BQ118" s="30">
        <v>1</v>
      </c>
      <c r="BR118" s="30">
        <v>1</v>
      </c>
      <c r="BS118" s="30">
        <v>1</v>
      </c>
      <c r="BT118" s="30">
        <v>1</v>
      </c>
      <c r="BU118" s="30">
        <v>0.95833331346511841</v>
      </c>
      <c r="BV118" s="30">
        <v>1</v>
      </c>
      <c r="BW118" s="30">
        <v>1</v>
      </c>
      <c r="BX118" s="30">
        <v>1</v>
      </c>
      <c r="BY118" s="30">
        <v>1</v>
      </c>
      <c r="BZ118" s="30">
        <v>0</v>
      </c>
      <c r="CA118" s="30">
        <v>1</v>
      </c>
      <c r="CB118" s="30">
        <v>1</v>
      </c>
      <c r="CC118" s="30">
        <v>1</v>
      </c>
      <c r="CD118" s="30">
        <v>1</v>
      </c>
      <c r="CE118" s="30">
        <v>1</v>
      </c>
      <c r="CF118" s="30">
        <v>1</v>
      </c>
      <c r="CG118" s="30">
        <v>0.5</v>
      </c>
      <c r="CH118" s="30">
        <v>1</v>
      </c>
      <c r="CI118" s="30">
        <v>0</v>
      </c>
      <c r="CJ118" s="30">
        <v>1</v>
      </c>
      <c r="CK118" s="30">
        <v>0</v>
      </c>
    </row>
    <row r="119" spans="1:89">
      <c r="A119" s="29">
        <v>3029</v>
      </c>
      <c r="B119" t="s">
        <v>215</v>
      </c>
      <c r="C119" t="s">
        <v>189</v>
      </c>
      <c r="D119" t="s">
        <v>190</v>
      </c>
      <c r="E119" s="29">
        <v>0.25209840810419681</v>
      </c>
      <c r="F119" s="29">
        <v>41460</v>
      </c>
      <c r="G119" s="29">
        <v>0.98000001907348633</v>
      </c>
      <c r="H119" s="29">
        <v>10</v>
      </c>
      <c r="I119" s="29">
        <v>976</v>
      </c>
      <c r="J119" t="s">
        <v>624</v>
      </c>
      <c r="K119" s="30">
        <v>0.20869173109531403</v>
      </c>
      <c r="L119" s="30">
        <v>3.3636841922998428E-2</v>
      </c>
      <c r="M119" s="30">
        <v>0.88837814331054688</v>
      </c>
      <c r="N119" s="30">
        <v>0.90212297439575195</v>
      </c>
      <c r="O119" s="30">
        <v>1</v>
      </c>
      <c r="P119" s="30">
        <v>0.89638048410415649</v>
      </c>
      <c r="Q119" s="30">
        <v>1</v>
      </c>
      <c r="R119" s="30">
        <v>1</v>
      </c>
      <c r="S119" s="30">
        <v>1</v>
      </c>
      <c r="T119" s="30">
        <v>1</v>
      </c>
      <c r="U119" s="30">
        <v>1</v>
      </c>
      <c r="V119" s="30">
        <v>1</v>
      </c>
      <c r="W119" s="30">
        <v>1</v>
      </c>
      <c r="X119" s="30">
        <v>1</v>
      </c>
      <c r="Y119" s="30">
        <v>1</v>
      </c>
      <c r="Z119" s="30">
        <v>1</v>
      </c>
      <c r="AA119" s="30">
        <v>0.87293000000000009</v>
      </c>
      <c r="AB119" s="30">
        <v>0.77201999999999993</v>
      </c>
      <c r="AC119" s="30">
        <v>1</v>
      </c>
      <c r="AD119" s="30">
        <v>0.33332999999999996</v>
      </c>
      <c r="AE119" s="30">
        <v>1</v>
      </c>
      <c r="AF119" s="30">
        <v>0.82247626781463623</v>
      </c>
      <c r="AG119" s="30">
        <v>0.95138160332286814</v>
      </c>
      <c r="AH119" s="30">
        <v>0.76576576576576572</v>
      </c>
      <c r="AI119" s="30">
        <v>0.73134328358208966</v>
      </c>
      <c r="AJ119" s="30">
        <v>0.58503401360544216</v>
      </c>
      <c r="AK119" s="30">
        <v>0.79</v>
      </c>
      <c r="AL119" s="30">
        <v>1</v>
      </c>
      <c r="AM119" s="30">
        <v>0.9</v>
      </c>
      <c r="AN119" s="30">
        <v>0.8571428571428571</v>
      </c>
      <c r="AO119" s="30">
        <v>1</v>
      </c>
      <c r="AP119" s="30">
        <v>0.99825817346572876</v>
      </c>
      <c r="AQ119" s="30">
        <v>1</v>
      </c>
      <c r="AR119" s="30">
        <v>1</v>
      </c>
      <c r="AS119" s="30">
        <v>0.99570642199999992</v>
      </c>
      <c r="AT119" s="30">
        <v>0.99732620300000008</v>
      </c>
      <c r="AU119" s="30">
        <v>1</v>
      </c>
      <c r="AV119" s="30">
        <v>1</v>
      </c>
      <c r="AW119" s="30">
        <v>1</v>
      </c>
      <c r="AX119" s="30">
        <v>1</v>
      </c>
      <c r="AY119" s="30">
        <v>1</v>
      </c>
      <c r="AZ119" s="30">
        <v>1</v>
      </c>
      <c r="BA119" s="30">
        <v>1</v>
      </c>
      <c r="BB119" s="30">
        <v>1</v>
      </c>
      <c r="BC119" s="30">
        <v>1</v>
      </c>
      <c r="BD119" s="30">
        <v>1</v>
      </c>
      <c r="BE119" s="30">
        <v>1</v>
      </c>
      <c r="BF119" s="30">
        <v>1</v>
      </c>
      <c r="BG119" s="30">
        <v>0.99999991753520079</v>
      </c>
      <c r="BH119" s="30">
        <v>1</v>
      </c>
      <c r="BI119" s="30">
        <v>1</v>
      </c>
      <c r="BJ119" s="30">
        <v>0.5</v>
      </c>
      <c r="BK119" s="30">
        <v>1</v>
      </c>
      <c r="BL119" s="30">
        <v>0</v>
      </c>
      <c r="BM119" s="30">
        <v>0</v>
      </c>
      <c r="BN119" s="30">
        <v>1</v>
      </c>
      <c r="BO119" s="30">
        <v>1</v>
      </c>
      <c r="BP119" s="30">
        <v>1</v>
      </c>
      <c r="BQ119" s="30">
        <v>1</v>
      </c>
      <c r="BR119" s="30">
        <v>1</v>
      </c>
      <c r="BS119" s="30">
        <v>1</v>
      </c>
      <c r="BT119" s="30">
        <v>1</v>
      </c>
      <c r="BU119" s="30">
        <v>0.91666668653488159</v>
      </c>
      <c r="BV119" s="30">
        <v>1</v>
      </c>
      <c r="BW119" s="30">
        <v>1</v>
      </c>
      <c r="BX119" s="30">
        <v>1</v>
      </c>
      <c r="BY119" s="30">
        <v>1</v>
      </c>
      <c r="BZ119" s="30">
        <v>1</v>
      </c>
      <c r="CA119" s="30">
        <v>0</v>
      </c>
      <c r="CB119" s="30">
        <v>1</v>
      </c>
      <c r="CC119" s="30">
        <v>0</v>
      </c>
      <c r="CD119" s="30">
        <v>1</v>
      </c>
      <c r="CE119" s="30">
        <v>1</v>
      </c>
      <c r="CF119" s="30">
        <v>1</v>
      </c>
      <c r="CG119" s="30">
        <v>0.75</v>
      </c>
      <c r="CH119" s="30">
        <v>1</v>
      </c>
      <c r="CI119" s="30">
        <v>0</v>
      </c>
      <c r="CJ119" s="30">
        <v>1</v>
      </c>
      <c r="CK119" s="30">
        <v>1</v>
      </c>
    </row>
    <row r="120" spans="1:89">
      <c r="A120" s="29">
        <v>3030</v>
      </c>
      <c r="B120" t="s">
        <v>216</v>
      </c>
      <c r="C120" t="s">
        <v>189</v>
      </c>
      <c r="D120" t="s">
        <v>190</v>
      </c>
      <c r="E120" s="29">
        <v>0.23508135329076679</v>
      </c>
      <c r="F120" s="29">
        <v>85983</v>
      </c>
      <c r="G120" s="29">
        <v>0.95999997854232788</v>
      </c>
      <c r="H120" s="29">
        <v>12</v>
      </c>
      <c r="I120" s="29">
        <v>938</v>
      </c>
      <c r="J120" t="s">
        <v>624</v>
      </c>
      <c r="K120" s="30">
        <v>0.16628101468086243</v>
      </c>
      <c r="L120" s="30">
        <v>1.4496160671114922E-2</v>
      </c>
      <c r="M120" s="30">
        <v>0.90665453672409058</v>
      </c>
      <c r="N120" s="30">
        <v>0.89196813106536865</v>
      </c>
      <c r="O120" s="30">
        <v>1</v>
      </c>
      <c r="P120" s="30">
        <v>0.83255583047866821</v>
      </c>
      <c r="Q120" s="30">
        <v>1</v>
      </c>
      <c r="R120" s="30">
        <v>1</v>
      </c>
      <c r="S120" s="30">
        <v>1</v>
      </c>
      <c r="T120" s="30">
        <v>1</v>
      </c>
      <c r="U120" s="30">
        <v>1</v>
      </c>
      <c r="V120" s="30">
        <v>1</v>
      </c>
      <c r="W120" s="30">
        <v>1</v>
      </c>
      <c r="X120" s="30">
        <v>1</v>
      </c>
      <c r="Y120" s="30">
        <v>1</v>
      </c>
      <c r="Z120" s="30">
        <v>1</v>
      </c>
      <c r="AA120" s="30">
        <v>0.75892999999999999</v>
      </c>
      <c r="AB120" s="30">
        <v>0.48328000000000004</v>
      </c>
      <c r="AC120" s="30">
        <v>1</v>
      </c>
      <c r="AD120" s="30">
        <v>0.53125</v>
      </c>
      <c r="AE120" s="30">
        <v>1</v>
      </c>
      <c r="AF120" s="30">
        <v>0.78952950239181519</v>
      </c>
      <c r="AG120" s="30">
        <v>0.95118418695518447</v>
      </c>
      <c r="AH120" s="30">
        <v>0.76106194690265483</v>
      </c>
      <c r="AI120" s="30">
        <v>0.71074380165289275</v>
      </c>
      <c r="AJ120" s="30">
        <v>0.57401812688821752</v>
      </c>
      <c r="AK120" s="30">
        <v>0.77699999999999991</v>
      </c>
      <c r="AL120" s="30">
        <v>0.73913043478260865</v>
      </c>
      <c r="AM120" s="30">
        <v>0.95454545454545459</v>
      </c>
      <c r="AN120" s="30">
        <v>0.83333333333333348</v>
      </c>
      <c r="AO120" s="30">
        <v>1</v>
      </c>
      <c r="AP120" s="30">
        <v>0.98612689971923828</v>
      </c>
      <c r="AQ120" s="30">
        <v>1</v>
      </c>
      <c r="AR120" s="30">
        <v>1</v>
      </c>
      <c r="AS120" s="30">
        <v>0.98205583149999998</v>
      </c>
      <c r="AT120" s="30">
        <v>0.96245166299999996</v>
      </c>
      <c r="AU120" s="30">
        <v>1</v>
      </c>
      <c r="AV120" s="30">
        <v>1</v>
      </c>
      <c r="AW120" s="30">
        <v>1</v>
      </c>
      <c r="AX120" s="30">
        <v>1</v>
      </c>
      <c r="AY120" s="30">
        <v>1</v>
      </c>
      <c r="AZ120" s="30">
        <v>1</v>
      </c>
      <c r="BA120" s="30">
        <v>1</v>
      </c>
      <c r="BB120" s="30">
        <v>1</v>
      </c>
      <c r="BC120" s="30">
        <v>1</v>
      </c>
      <c r="BD120" s="30">
        <v>0.66666668653488159</v>
      </c>
      <c r="BE120" s="30">
        <v>0.9999997615814209</v>
      </c>
      <c r="BF120" s="30" t="s">
        <v>567</v>
      </c>
      <c r="BG120" s="30">
        <v>0.99999948997123811</v>
      </c>
      <c r="BH120" s="30">
        <v>1</v>
      </c>
      <c r="BI120" s="30">
        <v>1</v>
      </c>
      <c r="BJ120" s="30">
        <v>1</v>
      </c>
      <c r="BK120" s="30">
        <v>1</v>
      </c>
      <c r="BL120" s="30">
        <v>1</v>
      </c>
      <c r="BM120" s="30">
        <v>1</v>
      </c>
      <c r="BN120" s="30">
        <v>1</v>
      </c>
      <c r="BO120" s="30">
        <v>0.83333331346511841</v>
      </c>
      <c r="BP120" s="30">
        <v>1</v>
      </c>
      <c r="BQ120" s="30">
        <v>1</v>
      </c>
      <c r="BR120" s="30">
        <v>0</v>
      </c>
      <c r="BS120" s="30">
        <v>1</v>
      </c>
      <c r="BT120" s="30">
        <v>1</v>
      </c>
      <c r="BU120" s="30">
        <v>0.875</v>
      </c>
      <c r="BV120" s="30">
        <v>1</v>
      </c>
      <c r="BW120" s="30">
        <v>0</v>
      </c>
      <c r="BX120" s="30">
        <v>1</v>
      </c>
      <c r="BY120" s="30">
        <v>1</v>
      </c>
      <c r="BZ120" s="30">
        <v>1</v>
      </c>
      <c r="CA120" s="30">
        <v>0</v>
      </c>
      <c r="CB120" s="30">
        <v>1</v>
      </c>
      <c r="CC120" s="30">
        <v>0</v>
      </c>
      <c r="CD120" s="30">
        <v>1</v>
      </c>
      <c r="CE120" s="30">
        <v>1</v>
      </c>
      <c r="CF120" s="30">
        <v>1</v>
      </c>
      <c r="CG120" s="30">
        <v>0.75</v>
      </c>
      <c r="CH120" s="30">
        <v>1</v>
      </c>
      <c r="CI120" s="30">
        <v>1</v>
      </c>
      <c r="CJ120" s="30">
        <v>1</v>
      </c>
      <c r="CK120" s="30">
        <v>0</v>
      </c>
    </row>
    <row r="121" spans="1:89">
      <c r="A121" s="29">
        <v>3031</v>
      </c>
      <c r="B121" t="s">
        <v>217</v>
      </c>
      <c r="C121" t="s">
        <v>189</v>
      </c>
      <c r="D121" t="s">
        <v>190</v>
      </c>
      <c r="E121" s="29">
        <v>0.26858839539774837</v>
      </c>
      <c r="F121" s="29">
        <v>24249</v>
      </c>
      <c r="G121" s="29">
        <v>0.97000002861022949</v>
      </c>
      <c r="H121" s="29">
        <v>9</v>
      </c>
      <c r="I121" s="29">
        <v>890</v>
      </c>
      <c r="J121" t="s">
        <v>626</v>
      </c>
      <c r="K121" s="30">
        <v>0.17241381108760834</v>
      </c>
      <c r="L121" s="30">
        <v>1.3236066326498985E-2</v>
      </c>
      <c r="M121" s="30">
        <v>0.88059908151626587</v>
      </c>
      <c r="N121" s="30">
        <v>0.87520110607147217</v>
      </c>
      <c r="O121" s="30">
        <v>1</v>
      </c>
      <c r="P121" s="30">
        <v>0.76643866300582886</v>
      </c>
      <c r="Q121" s="30">
        <v>1</v>
      </c>
      <c r="R121" s="30">
        <v>1</v>
      </c>
      <c r="S121" s="30">
        <v>1</v>
      </c>
      <c r="T121" s="30">
        <v>1</v>
      </c>
      <c r="U121" s="30">
        <v>1</v>
      </c>
      <c r="V121" s="30">
        <v>1</v>
      </c>
      <c r="W121" s="30">
        <v>1</v>
      </c>
      <c r="X121" s="30">
        <v>1</v>
      </c>
      <c r="Y121" s="30">
        <v>1</v>
      </c>
      <c r="Z121" s="30">
        <v>0</v>
      </c>
      <c r="AA121" s="30">
        <v>0.76403999999999994</v>
      </c>
      <c r="AB121" s="30">
        <v>0.52186999999999995</v>
      </c>
      <c r="AC121" s="30">
        <v>0.375</v>
      </c>
      <c r="AD121" s="30">
        <v>0.75222000000000011</v>
      </c>
      <c r="AE121" s="30">
        <v>1</v>
      </c>
      <c r="AF121" s="30">
        <v>0.8269687294960022</v>
      </c>
      <c r="AG121" s="30">
        <v>0.97087689585165404</v>
      </c>
      <c r="AH121" s="30">
        <v>0.85294117647058831</v>
      </c>
      <c r="AI121" s="30">
        <v>0.81954887218045114</v>
      </c>
      <c r="AJ121" s="30">
        <v>0.67708333333333326</v>
      </c>
      <c r="AK121" s="30">
        <v>1</v>
      </c>
      <c r="AL121" s="30">
        <v>0.2857142857142857</v>
      </c>
      <c r="AM121" s="30">
        <v>1</v>
      </c>
      <c r="AN121" s="30">
        <v>0.66666666666666652</v>
      </c>
      <c r="AO121" s="30">
        <v>1</v>
      </c>
      <c r="AP121" s="30">
        <v>0.96258324384689331</v>
      </c>
      <c r="AQ121" s="30">
        <v>1</v>
      </c>
      <c r="AR121" s="30">
        <v>1</v>
      </c>
      <c r="AS121" s="30">
        <v>0.87645655750000007</v>
      </c>
      <c r="AT121" s="30">
        <v>0.97387653549999997</v>
      </c>
      <c r="AU121" s="30">
        <v>1</v>
      </c>
      <c r="AV121" s="30">
        <v>1</v>
      </c>
      <c r="AW121" s="30">
        <v>1</v>
      </c>
      <c r="AX121" s="30">
        <v>1</v>
      </c>
      <c r="AY121" s="30">
        <v>1</v>
      </c>
      <c r="AZ121" s="30">
        <v>1</v>
      </c>
      <c r="BA121" s="30">
        <v>1</v>
      </c>
      <c r="BB121" s="30">
        <v>1</v>
      </c>
      <c r="BC121" s="30">
        <v>1</v>
      </c>
      <c r="BD121" s="30">
        <v>1</v>
      </c>
      <c r="BE121" s="30">
        <v>1</v>
      </c>
      <c r="BF121" s="30">
        <v>1</v>
      </c>
      <c r="BG121" s="30">
        <v>0.99999999805785011</v>
      </c>
      <c r="BH121" s="30">
        <v>1</v>
      </c>
      <c r="BI121" s="30">
        <v>1</v>
      </c>
      <c r="BJ121" s="30">
        <v>1</v>
      </c>
      <c r="BK121" s="30">
        <v>1</v>
      </c>
      <c r="BL121" s="30">
        <v>1</v>
      </c>
      <c r="BM121" s="30">
        <v>1</v>
      </c>
      <c r="BN121" s="30">
        <v>1</v>
      </c>
      <c r="BO121" s="30">
        <v>0.5</v>
      </c>
      <c r="BP121" s="30">
        <v>1</v>
      </c>
      <c r="BQ121" s="30">
        <v>1</v>
      </c>
      <c r="BR121" s="30">
        <v>1</v>
      </c>
      <c r="BS121" s="30">
        <v>0</v>
      </c>
      <c r="BT121" s="30">
        <v>0.66666668653488159</v>
      </c>
      <c r="BU121" s="30">
        <v>1</v>
      </c>
      <c r="BV121" s="30" t="s">
        <v>567</v>
      </c>
      <c r="BW121" s="30">
        <v>1</v>
      </c>
      <c r="BX121" s="30">
        <v>1</v>
      </c>
      <c r="BY121" s="30">
        <v>1</v>
      </c>
      <c r="BZ121" s="30">
        <v>1</v>
      </c>
      <c r="CA121" s="30">
        <v>1</v>
      </c>
      <c r="CB121" s="30">
        <v>1</v>
      </c>
      <c r="CC121" s="30">
        <v>1</v>
      </c>
      <c r="CD121" s="30">
        <v>1</v>
      </c>
      <c r="CE121" s="30">
        <v>1</v>
      </c>
      <c r="CF121" s="30">
        <v>1</v>
      </c>
      <c r="CG121" s="30">
        <v>0.75</v>
      </c>
      <c r="CH121" s="30">
        <v>1</v>
      </c>
      <c r="CI121" s="30">
        <v>0</v>
      </c>
      <c r="CJ121" s="30">
        <v>1</v>
      </c>
      <c r="CK121" s="30">
        <v>1</v>
      </c>
    </row>
    <row r="122" spans="1:89">
      <c r="A122" s="29">
        <v>3032</v>
      </c>
      <c r="B122" t="s">
        <v>218</v>
      </c>
      <c r="C122" t="s">
        <v>189</v>
      </c>
      <c r="D122" t="s">
        <v>190</v>
      </c>
      <c r="E122" s="29">
        <v>0.23222060957910015</v>
      </c>
      <c r="F122" s="29">
        <v>6890</v>
      </c>
      <c r="G122" s="29">
        <v>0.95999997854232788</v>
      </c>
      <c r="H122" s="29">
        <v>1</v>
      </c>
      <c r="I122" s="29">
        <v>885</v>
      </c>
      <c r="J122" t="s">
        <v>626</v>
      </c>
      <c r="K122" s="30">
        <v>0.19039998948574066</v>
      </c>
      <c r="L122" s="30">
        <v>1.7227299511432648E-2</v>
      </c>
      <c r="M122" s="30" t="s">
        <v>567</v>
      </c>
      <c r="N122" s="30">
        <v>0.85960561037063599</v>
      </c>
      <c r="O122" s="30">
        <v>0.96666663885116577</v>
      </c>
      <c r="P122" s="30">
        <v>0.75406980514526367</v>
      </c>
      <c r="Q122" s="30">
        <v>1</v>
      </c>
      <c r="R122" s="30">
        <v>1</v>
      </c>
      <c r="S122" s="30">
        <v>1</v>
      </c>
      <c r="T122" s="30">
        <v>1</v>
      </c>
      <c r="U122" s="30">
        <v>1</v>
      </c>
      <c r="V122" s="30">
        <v>1</v>
      </c>
      <c r="W122" s="30">
        <v>1</v>
      </c>
      <c r="X122" s="30">
        <v>1</v>
      </c>
      <c r="Y122" s="30">
        <v>1</v>
      </c>
      <c r="Z122" s="30">
        <v>1</v>
      </c>
      <c r="AA122" s="30">
        <v>0.34483000000000003</v>
      </c>
      <c r="AB122" s="30">
        <v>0.29069999999999996</v>
      </c>
      <c r="AC122" s="30">
        <v>1</v>
      </c>
      <c r="AD122" s="30" t="s">
        <v>567</v>
      </c>
      <c r="AE122" s="30">
        <v>1</v>
      </c>
      <c r="AF122" s="30">
        <v>0.64995402097702026</v>
      </c>
      <c r="AG122" s="30">
        <v>0.96165045536212135</v>
      </c>
      <c r="AH122" s="30">
        <v>0.91666666666666652</v>
      </c>
      <c r="AI122" s="30">
        <v>0.96875</v>
      </c>
      <c r="AJ122" s="30">
        <v>0.95238095238095222</v>
      </c>
      <c r="AK122" s="30">
        <v>1</v>
      </c>
      <c r="AL122" s="30">
        <v>0</v>
      </c>
      <c r="AM122" s="30">
        <v>0</v>
      </c>
      <c r="AN122" s="30">
        <v>0</v>
      </c>
      <c r="AO122" s="30">
        <v>1</v>
      </c>
      <c r="AP122" s="30">
        <v>0.96875</v>
      </c>
      <c r="AQ122" s="30">
        <v>0.875</v>
      </c>
      <c r="AR122" s="30">
        <v>1</v>
      </c>
      <c r="AS122" s="30">
        <v>1</v>
      </c>
      <c r="AT122" s="30">
        <v>1</v>
      </c>
      <c r="AU122" s="30">
        <v>1</v>
      </c>
      <c r="AV122" s="30">
        <v>1</v>
      </c>
      <c r="AW122" s="30">
        <v>1</v>
      </c>
      <c r="AX122" s="30">
        <v>1</v>
      </c>
      <c r="AY122" s="30">
        <v>1</v>
      </c>
      <c r="AZ122" s="30">
        <v>1</v>
      </c>
      <c r="BA122" s="30">
        <v>1</v>
      </c>
      <c r="BB122" s="30">
        <v>1</v>
      </c>
      <c r="BC122" s="30">
        <v>1</v>
      </c>
      <c r="BD122" s="30">
        <v>1</v>
      </c>
      <c r="BE122" s="30">
        <v>0.99999791383743286</v>
      </c>
      <c r="BF122" s="30">
        <v>1</v>
      </c>
      <c r="BG122" s="30">
        <v>0.99999371693634709</v>
      </c>
      <c r="BH122" s="30">
        <v>1</v>
      </c>
      <c r="BI122" s="30">
        <v>1</v>
      </c>
      <c r="BJ122" s="30">
        <v>1</v>
      </c>
      <c r="BK122" s="30">
        <v>1</v>
      </c>
      <c r="BL122" s="30">
        <v>1</v>
      </c>
      <c r="BM122" s="30">
        <v>1</v>
      </c>
      <c r="BN122" s="30">
        <v>1</v>
      </c>
      <c r="BO122" s="30">
        <v>0.5</v>
      </c>
      <c r="BP122" s="30">
        <v>1</v>
      </c>
      <c r="BQ122" s="30">
        <v>1</v>
      </c>
      <c r="BR122" s="30">
        <v>1</v>
      </c>
      <c r="BS122" s="30">
        <v>0</v>
      </c>
      <c r="BT122" s="30">
        <v>1</v>
      </c>
      <c r="BU122" s="30">
        <v>0</v>
      </c>
      <c r="BV122" s="30">
        <v>0</v>
      </c>
      <c r="BW122" s="30">
        <v>0</v>
      </c>
      <c r="BX122" s="30">
        <v>0</v>
      </c>
      <c r="BY122" s="30">
        <v>0</v>
      </c>
      <c r="BZ122" s="30">
        <v>0</v>
      </c>
      <c r="CA122" s="30">
        <v>0</v>
      </c>
      <c r="CB122" s="30">
        <v>0</v>
      </c>
      <c r="CC122" s="30">
        <v>0</v>
      </c>
      <c r="CD122" s="30">
        <v>0</v>
      </c>
      <c r="CE122" s="30">
        <v>0</v>
      </c>
      <c r="CF122" s="30">
        <v>0</v>
      </c>
      <c r="CG122" s="30" t="s">
        <v>567</v>
      </c>
      <c r="CH122" s="30" t="s">
        <v>567</v>
      </c>
      <c r="CI122" s="30" t="s">
        <v>567</v>
      </c>
      <c r="CJ122" s="30" t="s">
        <v>567</v>
      </c>
      <c r="CK122" s="30" t="s">
        <v>567</v>
      </c>
    </row>
    <row r="123" spans="1:89">
      <c r="A123" s="29">
        <v>3033</v>
      </c>
      <c r="B123" t="s">
        <v>219</v>
      </c>
      <c r="C123" t="s">
        <v>189</v>
      </c>
      <c r="D123" t="s">
        <v>190</v>
      </c>
      <c r="E123" s="29">
        <v>0.18980441640378548</v>
      </c>
      <c r="F123" s="29">
        <v>39625</v>
      </c>
      <c r="G123" s="29">
        <v>0.93000000715255737</v>
      </c>
      <c r="H123" s="29">
        <v>10</v>
      </c>
      <c r="I123" s="29">
        <v>915</v>
      </c>
      <c r="J123" t="s">
        <v>626</v>
      </c>
      <c r="K123" s="30">
        <v>0.20197531580924988</v>
      </c>
      <c r="L123" s="30">
        <v>3.5330310463905334E-2</v>
      </c>
      <c r="M123" s="30">
        <v>0.88503074645996094</v>
      </c>
      <c r="N123" s="30">
        <v>0.89478385448455811</v>
      </c>
      <c r="O123" s="30">
        <v>1</v>
      </c>
      <c r="P123" s="30">
        <v>0.8190571665763855</v>
      </c>
      <c r="Q123" s="30">
        <v>1</v>
      </c>
      <c r="R123" s="30">
        <v>1</v>
      </c>
      <c r="S123" s="30">
        <v>1</v>
      </c>
      <c r="T123" s="30">
        <v>1</v>
      </c>
      <c r="U123" s="30">
        <v>1</v>
      </c>
      <c r="V123" s="30">
        <v>1</v>
      </c>
      <c r="W123" s="30">
        <v>1</v>
      </c>
      <c r="X123" s="30">
        <v>1</v>
      </c>
      <c r="Y123" s="30">
        <v>1</v>
      </c>
      <c r="Z123" s="30">
        <v>1</v>
      </c>
      <c r="AA123" s="30">
        <v>0.63309000000000004</v>
      </c>
      <c r="AB123" s="30">
        <v>0.51239999999999997</v>
      </c>
      <c r="AC123" s="30">
        <v>0.68853000000000009</v>
      </c>
      <c r="AD123" s="30">
        <v>1</v>
      </c>
      <c r="AE123" s="30">
        <v>1</v>
      </c>
      <c r="AF123" s="30">
        <v>0.88189405202865601</v>
      </c>
      <c r="AG123" s="30">
        <v>0.94974860286259888</v>
      </c>
      <c r="AH123" s="30">
        <v>0.82954545454545459</v>
      </c>
      <c r="AI123" s="30">
        <v>0.78823529411764715</v>
      </c>
      <c r="AJ123" s="30">
        <v>0.64550264550264558</v>
      </c>
      <c r="AK123" s="30">
        <v>1</v>
      </c>
      <c r="AL123" s="30">
        <v>0.81818181818181823</v>
      </c>
      <c r="AM123" s="30">
        <v>0.90909090909090906</v>
      </c>
      <c r="AN123" s="30">
        <v>0.8</v>
      </c>
      <c r="AO123" s="30">
        <v>1</v>
      </c>
      <c r="AP123" s="30">
        <v>0.98268991708755493</v>
      </c>
      <c r="AQ123" s="30">
        <v>0.98717948699999991</v>
      </c>
      <c r="AR123" s="30">
        <v>1</v>
      </c>
      <c r="AS123" s="30">
        <v>0.98642695049999995</v>
      </c>
      <c r="AT123" s="30">
        <v>0.95715328450000003</v>
      </c>
      <c r="AU123" s="30">
        <v>1</v>
      </c>
      <c r="AV123" s="30">
        <v>1</v>
      </c>
      <c r="AW123" s="30">
        <v>1</v>
      </c>
      <c r="AX123" s="30">
        <v>1</v>
      </c>
      <c r="AY123" s="30">
        <v>1</v>
      </c>
      <c r="AZ123" s="30">
        <v>1</v>
      </c>
      <c r="BA123" s="30">
        <v>1</v>
      </c>
      <c r="BB123" s="30">
        <v>1</v>
      </c>
      <c r="BC123" s="30">
        <v>1</v>
      </c>
      <c r="BD123" s="30">
        <v>1</v>
      </c>
      <c r="BE123" s="30">
        <v>0.99999994039535522</v>
      </c>
      <c r="BF123" s="30">
        <v>1</v>
      </c>
      <c r="BG123" s="30">
        <v>0.99999984832217159</v>
      </c>
      <c r="BH123" s="30">
        <v>1</v>
      </c>
      <c r="BI123" s="30">
        <v>1</v>
      </c>
      <c r="BJ123" s="30">
        <v>1</v>
      </c>
      <c r="BK123" s="30">
        <v>1</v>
      </c>
      <c r="BL123" s="30">
        <v>1</v>
      </c>
      <c r="BM123" s="30">
        <v>1</v>
      </c>
      <c r="BN123" s="30">
        <v>1</v>
      </c>
      <c r="BO123" s="30">
        <v>0.5</v>
      </c>
      <c r="BP123" s="30">
        <v>1</v>
      </c>
      <c r="BQ123" s="30">
        <v>1</v>
      </c>
      <c r="BR123" s="30">
        <v>1</v>
      </c>
      <c r="BS123" s="30">
        <v>0</v>
      </c>
      <c r="BT123" s="30">
        <v>1</v>
      </c>
      <c r="BU123" s="30">
        <v>0.66666668653488159</v>
      </c>
      <c r="BV123" s="30">
        <v>0</v>
      </c>
      <c r="BW123" s="30">
        <v>1</v>
      </c>
      <c r="BX123" s="30">
        <v>1</v>
      </c>
      <c r="BY123" s="30">
        <v>1</v>
      </c>
      <c r="BZ123" s="30">
        <v>1</v>
      </c>
      <c r="CA123" s="30">
        <v>1</v>
      </c>
      <c r="CB123" s="30">
        <v>1</v>
      </c>
      <c r="CC123" s="30">
        <v>1</v>
      </c>
      <c r="CD123" s="30">
        <v>1</v>
      </c>
      <c r="CE123" s="30">
        <v>1</v>
      </c>
      <c r="CF123" s="30">
        <v>0.75</v>
      </c>
      <c r="CG123" s="30">
        <v>1</v>
      </c>
      <c r="CH123" s="30">
        <v>1</v>
      </c>
      <c r="CI123" s="30" t="s">
        <v>567</v>
      </c>
      <c r="CJ123" s="30">
        <v>1</v>
      </c>
      <c r="CK123" s="30">
        <v>1</v>
      </c>
    </row>
    <row r="124" spans="1:89">
      <c r="A124" s="29">
        <v>3034</v>
      </c>
      <c r="B124" t="s">
        <v>220</v>
      </c>
      <c r="C124" t="s">
        <v>189</v>
      </c>
      <c r="D124" t="s">
        <v>190</v>
      </c>
      <c r="E124" s="29">
        <v>0.1654685605404469</v>
      </c>
      <c r="F124" s="29">
        <v>23092</v>
      </c>
      <c r="G124" s="29">
        <v>0.93000000715255737</v>
      </c>
      <c r="H124" s="29">
        <v>9</v>
      </c>
      <c r="I124" s="29">
        <v>820</v>
      </c>
      <c r="J124" t="s">
        <v>627</v>
      </c>
      <c r="K124" s="30">
        <v>0.20489796996116638</v>
      </c>
      <c r="L124" s="30">
        <v>2.4999629706144333E-2</v>
      </c>
      <c r="M124" s="30" t="s">
        <v>567</v>
      </c>
      <c r="N124" s="30">
        <v>0.87476050853729248</v>
      </c>
      <c r="O124" s="30">
        <v>0.96666663885116577</v>
      </c>
      <c r="P124" s="30">
        <v>0.87598389387130737</v>
      </c>
      <c r="Q124" s="30">
        <v>1</v>
      </c>
      <c r="R124" s="30">
        <v>1</v>
      </c>
      <c r="S124" s="30">
        <v>1</v>
      </c>
      <c r="T124" s="30">
        <v>1</v>
      </c>
      <c r="U124" s="30">
        <v>1</v>
      </c>
      <c r="V124" s="30">
        <v>1</v>
      </c>
      <c r="W124" s="30">
        <v>1</v>
      </c>
      <c r="X124" s="30">
        <v>1</v>
      </c>
      <c r="Y124" s="30">
        <v>1</v>
      </c>
      <c r="Z124" s="30">
        <v>1</v>
      </c>
      <c r="AA124" s="30">
        <v>0.70455000000000001</v>
      </c>
      <c r="AB124" s="30">
        <v>0.68966000000000005</v>
      </c>
      <c r="AC124" s="30">
        <v>0.75524000000000002</v>
      </c>
      <c r="AD124" s="30" t="s">
        <v>567</v>
      </c>
      <c r="AE124" s="30">
        <v>1</v>
      </c>
      <c r="AF124" s="30">
        <v>0.66218483448028564</v>
      </c>
      <c r="AG124" s="30">
        <v>0.87421149776548779</v>
      </c>
      <c r="AH124" s="30">
        <v>0.9007633587786259</v>
      </c>
      <c r="AI124" s="30">
        <v>0.84955752212389379</v>
      </c>
      <c r="AJ124" s="30">
        <v>0.58227848101265822</v>
      </c>
      <c r="AK124" s="30">
        <v>0.33300000000000002</v>
      </c>
      <c r="AL124" s="30">
        <v>0.55555555555555558</v>
      </c>
      <c r="AM124" s="30">
        <v>1</v>
      </c>
      <c r="AN124" s="30">
        <v>1</v>
      </c>
      <c r="AO124" s="30">
        <v>1</v>
      </c>
      <c r="AP124" s="30">
        <v>0.90995466709136963</v>
      </c>
      <c r="AQ124" s="30">
        <v>0.96399535400000003</v>
      </c>
      <c r="AR124" s="30">
        <v>0.80555555600000006</v>
      </c>
      <c r="AS124" s="30">
        <v>0.94434183649999992</v>
      </c>
      <c r="AT124" s="30">
        <v>0.92592592600000001</v>
      </c>
      <c r="AU124" s="30">
        <v>1</v>
      </c>
      <c r="AV124" s="30">
        <v>1</v>
      </c>
      <c r="AW124" s="30">
        <v>1</v>
      </c>
      <c r="AX124" s="30">
        <v>1</v>
      </c>
      <c r="AY124" s="30">
        <v>1</v>
      </c>
      <c r="AZ124" s="30">
        <v>0.5</v>
      </c>
      <c r="BA124" s="30">
        <v>0</v>
      </c>
      <c r="BB124" s="30">
        <v>1</v>
      </c>
      <c r="BC124" s="30">
        <v>1</v>
      </c>
      <c r="BD124" s="30">
        <v>1</v>
      </c>
      <c r="BE124" s="30">
        <v>0.99999958276748657</v>
      </c>
      <c r="BF124" s="30">
        <v>1</v>
      </c>
      <c r="BG124" s="30">
        <v>0.99999870426179605</v>
      </c>
      <c r="BH124" s="30">
        <v>1</v>
      </c>
      <c r="BI124" s="30">
        <v>1</v>
      </c>
      <c r="BJ124" s="30">
        <v>1</v>
      </c>
      <c r="BK124" s="30">
        <v>1</v>
      </c>
      <c r="BL124" s="30">
        <v>1</v>
      </c>
      <c r="BM124" s="30">
        <v>1</v>
      </c>
      <c r="BN124" s="30">
        <v>0.5</v>
      </c>
      <c r="BO124" s="30">
        <v>1</v>
      </c>
      <c r="BP124" s="30" t="s">
        <v>567</v>
      </c>
      <c r="BQ124" s="30" t="s">
        <v>567</v>
      </c>
      <c r="BR124" s="30" t="s">
        <v>567</v>
      </c>
      <c r="BS124" s="30">
        <v>1</v>
      </c>
      <c r="BT124" s="30">
        <v>1</v>
      </c>
      <c r="BU124" s="30">
        <v>0.1666666716337204</v>
      </c>
      <c r="BV124" s="30">
        <v>0</v>
      </c>
      <c r="BW124" s="30">
        <v>0</v>
      </c>
      <c r="BX124" s="30">
        <v>1</v>
      </c>
      <c r="BY124" s="30">
        <v>1</v>
      </c>
      <c r="BZ124" s="30">
        <v>0</v>
      </c>
      <c r="CA124" s="30">
        <v>0</v>
      </c>
      <c r="CB124" s="30">
        <v>1</v>
      </c>
      <c r="CC124" s="30">
        <v>1</v>
      </c>
      <c r="CD124" s="30">
        <v>0</v>
      </c>
      <c r="CE124" s="30">
        <v>0</v>
      </c>
      <c r="CF124" s="30">
        <v>0</v>
      </c>
      <c r="CG124" s="30" t="s">
        <v>567</v>
      </c>
      <c r="CH124" s="30" t="s">
        <v>567</v>
      </c>
      <c r="CI124" s="30" t="s">
        <v>567</v>
      </c>
      <c r="CJ124" s="30" t="s">
        <v>567</v>
      </c>
      <c r="CK124" s="30" t="s">
        <v>567</v>
      </c>
    </row>
    <row r="125" spans="1:89">
      <c r="A125" s="29">
        <v>3035</v>
      </c>
      <c r="B125" t="s">
        <v>221</v>
      </c>
      <c r="C125" t="s">
        <v>189</v>
      </c>
      <c r="D125" t="s">
        <v>190</v>
      </c>
      <c r="E125" s="29">
        <v>0.18572102531844631</v>
      </c>
      <c r="F125" s="29">
        <v>25436</v>
      </c>
      <c r="G125" s="29">
        <v>0.92000001668930054</v>
      </c>
      <c r="H125" s="29">
        <v>9</v>
      </c>
      <c r="I125" s="29">
        <v>845</v>
      </c>
      <c r="J125" t="s">
        <v>627</v>
      </c>
      <c r="K125" s="30">
        <v>0.17224490642547607</v>
      </c>
      <c r="L125" s="30">
        <v>1.8239671364426613E-2</v>
      </c>
      <c r="M125" s="30">
        <v>0.86567473411560059</v>
      </c>
      <c r="N125" s="30">
        <v>0.87064152956008911</v>
      </c>
      <c r="O125" s="30">
        <v>1</v>
      </c>
      <c r="P125" s="30">
        <v>0.94610333442687988</v>
      </c>
      <c r="Q125" s="30">
        <v>1</v>
      </c>
      <c r="R125" s="30">
        <v>1</v>
      </c>
      <c r="S125" s="30">
        <v>1</v>
      </c>
      <c r="T125" s="30">
        <v>1</v>
      </c>
      <c r="U125" s="30">
        <v>1</v>
      </c>
      <c r="V125" s="30">
        <v>1</v>
      </c>
      <c r="W125" s="30">
        <v>1</v>
      </c>
      <c r="X125" s="30">
        <v>1</v>
      </c>
      <c r="Y125" s="30">
        <v>1</v>
      </c>
      <c r="Z125" s="30">
        <v>1</v>
      </c>
      <c r="AA125" s="30">
        <v>0.96825000000000006</v>
      </c>
      <c r="AB125" s="30">
        <v>0.9396199999999999</v>
      </c>
      <c r="AC125" s="30">
        <v>0.6875</v>
      </c>
      <c r="AD125" s="30">
        <v>1</v>
      </c>
      <c r="AE125" s="30">
        <v>1</v>
      </c>
      <c r="AF125" s="30">
        <v>0.87630832195281982</v>
      </c>
      <c r="AG125" s="30">
        <v>0.95883982553243385</v>
      </c>
      <c r="AH125" s="30">
        <v>0.83333333333333348</v>
      </c>
      <c r="AI125" s="30">
        <v>0.78749999999999998</v>
      </c>
      <c r="AJ125" s="30">
        <v>0.67676767676767668</v>
      </c>
      <c r="AK125" s="30">
        <v>1</v>
      </c>
      <c r="AL125" s="30">
        <v>0.7777777777777779</v>
      </c>
      <c r="AM125" s="30">
        <v>0.66666666666666652</v>
      </c>
      <c r="AN125" s="30">
        <v>1</v>
      </c>
      <c r="AO125" s="30">
        <v>0.75</v>
      </c>
      <c r="AP125" s="30">
        <v>0.87600225210189819</v>
      </c>
      <c r="AQ125" s="30">
        <v>0.92812499999999998</v>
      </c>
      <c r="AR125" s="30" t="s">
        <v>567</v>
      </c>
      <c r="AS125" s="30">
        <v>0.82981612900000001</v>
      </c>
      <c r="AT125" s="30">
        <v>0.87006556950000002</v>
      </c>
      <c r="AU125" s="30">
        <v>1</v>
      </c>
      <c r="AV125" s="30">
        <v>1</v>
      </c>
      <c r="AW125" s="30">
        <v>1</v>
      </c>
      <c r="AX125" s="30">
        <v>1</v>
      </c>
      <c r="AY125" s="30">
        <v>1</v>
      </c>
      <c r="AZ125" s="30">
        <v>1</v>
      </c>
      <c r="BA125" s="30">
        <v>1</v>
      </c>
      <c r="BB125" s="30">
        <v>1</v>
      </c>
      <c r="BC125" s="30">
        <v>1</v>
      </c>
      <c r="BD125" s="30">
        <v>1</v>
      </c>
      <c r="BE125" s="30">
        <v>0.99999988079071045</v>
      </c>
      <c r="BF125" s="30">
        <v>1</v>
      </c>
      <c r="BG125" s="30">
        <v>0.99999965602701957</v>
      </c>
      <c r="BH125" s="30">
        <v>1</v>
      </c>
      <c r="BI125" s="30">
        <v>1</v>
      </c>
      <c r="BJ125" s="30">
        <v>1</v>
      </c>
      <c r="BK125" s="30">
        <v>1</v>
      </c>
      <c r="BL125" s="30">
        <v>1</v>
      </c>
      <c r="BM125" s="30">
        <v>1</v>
      </c>
      <c r="BN125" s="30">
        <v>1</v>
      </c>
      <c r="BO125" s="30">
        <v>0.5</v>
      </c>
      <c r="BP125" s="30">
        <v>1</v>
      </c>
      <c r="BQ125" s="30">
        <v>1</v>
      </c>
      <c r="BR125" s="30">
        <v>1</v>
      </c>
      <c r="BS125" s="30">
        <v>0</v>
      </c>
      <c r="BT125" s="30">
        <v>1</v>
      </c>
      <c r="BU125" s="30">
        <v>0.4583333432674408</v>
      </c>
      <c r="BV125" s="30">
        <v>0</v>
      </c>
      <c r="BW125" s="30">
        <v>0</v>
      </c>
      <c r="BX125" s="30">
        <v>1</v>
      </c>
      <c r="BY125" s="30">
        <v>1</v>
      </c>
      <c r="BZ125" s="30">
        <v>0</v>
      </c>
      <c r="CA125" s="30">
        <v>0</v>
      </c>
      <c r="CB125" s="30">
        <v>0</v>
      </c>
      <c r="CC125" s="30">
        <v>0</v>
      </c>
      <c r="CD125" s="30">
        <v>1</v>
      </c>
      <c r="CE125" s="30">
        <v>1</v>
      </c>
      <c r="CF125" s="30">
        <v>1</v>
      </c>
      <c r="CG125" s="30">
        <v>1</v>
      </c>
      <c r="CH125" s="30">
        <v>1</v>
      </c>
      <c r="CI125" s="30">
        <v>1</v>
      </c>
      <c r="CJ125" s="30">
        <v>1</v>
      </c>
      <c r="CK125" s="30">
        <v>1</v>
      </c>
    </row>
    <row r="126" spans="1:89">
      <c r="A126" s="29">
        <v>3036</v>
      </c>
      <c r="B126" t="s">
        <v>222</v>
      </c>
      <c r="C126" t="s">
        <v>189</v>
      </c>
      <c r="D126" t="s">
        <v>190</v>
      </c>
      <c r="E126" s="29">
        <v>0.16238772190395359</v>
      </c>
      <c r="F126" s="29">
        <v>14139</v>
      </c>
      <c r="G126" s="29">
        <v>0.92000001668930054</v>
      </c>
      <c r="H126" s="29">
        <v>7</v>
      </c>
      <c r="I126" s="29">
        <v>835</v>
      </c>
      <c r="J126" t="s">
        <v>627</v>
      </c>
      <c r="K126" s="30">
        <v>0.17377729713916779</v>
      </c>
      <c r="L126" s="30">
        <v>3.5394441336393356E-2</v>
      </c>
      <c r="M126" s="30">
        <v>0.8963162899017334</v>
      </c>
      <c r="N126" s="30">
        <v>0.86798012256622314</v>
      </c>
      <c r="O126" s="30">
        <v>0.96666663885116577</v>
      </c>
      <c r="P126" s="30">
        <v>0.7666657567024231</v>
      </c>
      <c r="Q126" s="30">
        <v>1</v>
      </c>
      <c r="R126" s="30">
        <v>1</v>
      </c>
      <c r="S126" s="30">
        <v>1</v>
      </c>
      <c r="T126" s="30">
        <v>1</v>
      </c>
      <c r="U126" s="30">
        <v>1</v>
      </c>
      <c r="V126" s="30">
        <v>1</v>
      </c>
      <c r="W126" s="30">
        <v>1</v>
      </c>
      <c r="X126" s="30">
        <v>1</v>
      </c>
      <c r="Y126" s="30">
        <v>0</v>
      </c>
      <c r="Z126" s="30">
        <v>1</v>
      </c>
      <c r="AA126" s="30">
        <v>0.71111000000000002</v>
      </c>
      <c r="AB126" s="30">
        <v>0.44444</v>
      </c>
      <c r="AC126" s="30" t="s">
        <v>567</v>
      </c>
      <c r="AD126" s="30">
        <v>1</v>
      </c>
      <c r="AE126" s="30">
        <v>1</v>
      </c>
      <c r="AF126" s="30">
        <v>0.82414114475250244</v>
      </c>
      <c r="AG126" s="30">
        <v>0.90306960910905032</v>
      </c>
      <c r="AH126" s="30">
        <v>0.67307692307692302</v>
      </c>
      <c r="AI126" s="30">
        <v>0.6272727272727272</v>
      </c>
      <c r="AJ126" s="30">
        <v>0.3529411764705882</v>
      </c>
      <c r="AK126" s="30">
        <v>1</v>
      </c>
      <c r="AL126" s="30">
        <v>0.75</v>
      </c>
      <c r="AM126" s="30">
        <v>0.75</v>
      </c>
      <c r="AN126" s="30">
        <v>1</v>
      </c>
      <c r="AO126" s="30">
        <v>1</v>
      </c>
      <c r="AP126" s="30">
        <v>0.99735593795776367</v>
      </c>
      <c r="AQ126" s="30">
        <v>1</v>
      </c>
      <c r="AR126" s="30">
        <v>1</v>
      </c>
      <c r="AS126" s="30">
        <v>0.98942365600000004</v>
      </c>
      <c r="AT126" s="30">
        <v>1</v>
      </c>
      <c r="AU126" s="30">
        <v>1</v>
      </c>
      <c r="AV126" s="30">
        <v>0.5</v>
      </c>
      <c r="AW126" s="30">
        <v>1</v>
      </c>
      <c r="AX126" s="30">
        <v>0</v>
      </c>
      <c r="AY126" s="30">
        <v>1</v>
      </c>
      <c r="AZ126" s="30">
        <v>1</v>
      </c>
      <c r="BA126" s="30">
        <v>1</v>
      </c>
      <c r="BB126" s="30">
        <v>1</v>
      </c>
      <c r="BC126" s="30">
        <v>1</v>
      </c>
      <c r="BD126" s="30">
        <v>0.66666668653488159</v>
      </c>
      <c r="BE126" s="30">
        <v>0.9999997615814209</v>
      </c>
      <c r="BF126" s="30" t="s">
        <v>567</v>
      </c>
      <c r="BG126" s="30">
        <v>0.99999954888262743</v>
      </c>
      <c r="BH126" s="30">
        <v>1</v>
      </c>
      <c r="BI126" s="30">
        <v>1</v>
      </c>
      <c r="BJ126" s="30">
        <v>1</v>
      </c>
      <c r="BK126" s="30">
        <v>1</v>
      </c>
      <c r="BL126" s="30">
        <v>1</v>
      </c>
      <c r="BM126" s="30">
        <v>1</v>
      </c>
      <c r="BN126" s="30">
        <v>1</v>
      </c>
      <c r="BO126" s="30">
        <v>1</v>
      </c>
      <c r="BP126" s="30">
        <v>1</v>
      </c>
      <c r="BQ126" s="30">
        <v>1</v>
      </c>
      <c r="BR126" s="30">
        <v>1</v>
      </c>
      <c r="BS126" s="30">
        <v>1</v>
      </c>
      <c r="BT126" s="30">
        <v>1</v>
      </c>
      <c r="BU126" s="30">
        <v>0.875</v>
      </c>
      <c r="BV126" s="30">
        <v>1</v>
      </c>
      <c r="BW126" s="30">
        <v>1</v>
      </c>
      <c r="BX126" s="30">
        <v>1</v>
      </c>
      <c r="BY126" s="30">
        <v>1</v>
      </c>
      <c r="BZ126" s="30">
        <v>0</v>
      </c>
      <c r="CA126" s="30">
        <v>0</v>
      </c>
      <c r="CB126" s="30">
        <v>1</v>
      </c>
      <c r="CC126" s="30">
        <v>0</v>
      </c>
      <c r="CD126" s="30">
        <v>1</v>
      </c>
      <c r="CE126" s="30">
        <v>1</v>
      </c>
      <c r="CF126" s="30">
        <v>1</v>
      </c>
      <c r="CG126" s="30">
        <v>1</v>
      </c>
      <c r="CH126" s="30">
        <v>1</v>
      </c>
      <c r="CI126" s="30">
        <v>1</v>
      </c>
      <c r="CJ126" s="30">
        <v>1</v>
      </c>
      <c r="CK126" s="30">
        <v>1</v>
      </c>
    </row>
    <row r="127" spans="1:89">
      <c r="A127" s="29">
        <v>3037</v>
      </c>
      <c r="B127" t="s">
        <v>223</v>
      </c>
      <c r="C127" t="s">
        <v>189</v>
      </c>
      <c r="D127" t="s">
        <v>190</v>
      </c>
      <c r="E127" s="29">
        <v>0.17133847231955152</v>
      </c>
      <c r="F127" s="29">
        <v>2854</v>
      </c>
      <c r="G127" s="29">
        <v>0.95999997854232788</v>
      </c>
      <c r="H127" s="29">
        <v>4</v>
      </c>
      <c r="I127" s="29">
        <v>729</v>
      </c>
      <c r="J127" t="s">
        <v>625</v>
      </c>
      <c r="K127" s="30">
        <v>0.14186850190162659</v>
      </c>
      <c r="L127" s="30">
        <v>7.3052742518484592E-3</v>
      </c>
      <c r="M127" s="30" t="s">
        <v>567</v>
      </c>
      <c r="N127" s="30">
        <v>0.79820233583450317</v>
      </c>
      <c r="O127" s="30">
        <v>0.89999997615814209</v>
      </c>
      <c r="P127" s="30">
        <v>0.73339593410491943</v>
      </c>
      <c r="Q127" s="30" t="s">
        <v>567</v>
      </c>
      <c r="R127" s="30">
        <v>1</v>
      </c>
      <c r="S127" s="30">
        <v>1</v>
      </c>
      <c r="T127" s="30">
        <v>0</v>
      </c>
      <c r="U127" s="30">
        <v>1</v>
      </c>
      <c r="V127" s="30">
        <v>1</v>
      </c>
      <c r="W127" s="30">
        <v>0</v>
      </c>
      <c r="X127" s="30">
        <v>1</v>
      </c>
      <c r="Y127" s="30">
        <v>0</v>
      </c>
      <c r="Z127" s="30">
        <v>0</v>
      </c>
      <c r="AA127" s="30">
        <v>1</v>
      </c>
      <c r="AB127" s="30">
        <v>0.84482000000000002</v>
      </c>
      <c r="AC127" s="30">
        <v>1</v>
      </c>
      <c r="AD127" s="30" t="s">
        <v>567</v>
      </c>
      <c r="AE127" s="30">
        <v>1</v>
      </c>
      <c r="AF127" s="30">
        <v>0.8456655740737915</v>
      </c>
      <c r="AG127" s="30">
        <v>0.88213020049516966</v>
      </c>
      <c r="AH127" s="30">
        <v>0.66666666666666674</v>
      </c>
      <c r="AI127" s="30">
        <v>0.36842105263157898</v>
      </c>
      <c r="AJ127" s="30">
        <v>0.23076923076923073</v>
      </c>
      <c r="AK127" s="30">
        <v>1</v>
      </c>
      <c r="AL127" s="30">
        <v>1</v>
      </c>
      <c r="AM127" s="30">
        <v>1</v>
      </c>
      <c r="AN127" s="30">
        <v>1</v>
      </c>
      <c r="AO127" s="30">
        <v>1</v>
      </c>
      <c r="AP127" s="30">
        <v>0.98273271322250366</v>
      </c>
      <c r="AQ127" s="30">
        <v>0.94444444450000009</v>
      </c>
      <c r="AR127" s="30">
        <v>1</v>
      </c>
      <c r="AS127" s="30">
        <v>1</v>
      </c>
      <c r="AT127" s="30">
        <v>0.98648648650000004</v>
      </c>
      <c r="AU127" s="30">
        <v>1</v>
      </c>
      <c r="AV127" s="30">
        <v>0.5</v>
      </c>
      <c r="AW127" s="30">
        <v>1</v>
      </c>
      <c r="AX127" s="30">
        <v>0</v>
      </c>
      <c r="AY127" s="30">
        <v>1</v>
      </c>
      <c r="AZ127" s="30">
        <v>1</v>
      </c>
      <c r="BA127" s="30">
        <v>1</v>
      </c>
      <c r="BB127" s="30">
        <v>1</v>
      </c>
      <c r="BC127" s="30">
        <v>1</v>
      </c>
      <c r="BD127" s="30">
        <v>1</v>
      </c>
      <c r="BE127" s="30">
        <v>1</v>
      </c>
      <c r="BF127" s="30">
        <v>1</v>
      </c>
      <c r="BG127" s="30">
        <v>0.99999996277546155</v>
      </c>
      <c r="BH127" s="30">
        <v>1</v>
      </c>
      <c r="BI127" s="30">
        <v>1</v>
      </c>
      <c r="BJ127" s="30">
        <v>0.5</v>
      </c>
      <c r="BK127" s="30">
        <v>0</v>
      </c>
      <c r="BL127" s="30">
        <v>1</v>
      </c>
      <c r="BM127" s="30">
        <v>1</v>
      </c>
      <c r="BN127" s="30">
        <v>1</v>
      </c>
      <c r="BO127" s="30">
        <v>0.5</v>
      </c>
      <c r="BP127" s="30">
        <v>1</v>
      </c>
      <c r="BQ127" s="30">
        <v>1</v>
      </c>
      <c r="BR127" s="30">
        <v>1</v>
      </c>
      <c r="BS127" s="30">
        <v>0</v>
      </c>
      <c r="BT127" s="30">
        <v>1</v>
      </c>
      <c r="BU127" s="30">
        <v>0.75</v>
      </c>
      <c r="BV127" s="30">
        <v>1</v>
      </c>
      <c r="BW127" s="30">
        <v>0</v>
      </c>
      <c r="BX127" s="30">
        <v>0</v>
      </c>
      <c r="BY127" s="30">
        <v>1</v>
      </c>
      <c r="BZ127" s="30">
        <v>0</v>
      </c>
      <c r="CA127" s="30">
        <v>0</v>
      </c>
      <c r="CB127" s="30">
        <v>1</v>
      </c>
      <c r="CC127" s="30">
        <v>0</v>
      </c>
      <c r="CD127" s="30">
        <v>0</v>
      </c>
      <c r="CE127" s="30">
        <v>1</v>
      </c>
      <c r="CF127" s="30">
        <v>0</v>
      </c>
      <c r="CG127" s="30" t="s">
        <v>567</v>
      </c>
      <c r="CH127" s="30" t="s">
        <v>567</v>
      </c>
      <c r="CI127" s="30" t="s">
        <v>567</v>
      </c>
      <c r="CJ127" s="30" t="s">
        <v>567</v>
      </c>
      <c r="CK127" s="30" t="s">
        <v>567</v>
      </c>
    </row>
    <row r="128" spans="1:89">
      <c r="A128" s="29">
        <v>3038</v>
      </c>
      <c r="B128" t="s">
        <v>224</v>
      </c>
      <c r="C128" t="s">
        <v>189</v>
      </c>
      <c r="D128" t="s">
        <v>190</v>
      </c>
      <c r="E128" s="29">
        <v>0.2913663774084424</v>
      </c>
      <c r="F128" s="29">
        <v>6799</v>
      </c>
      <c r="G128" s="29">
        <v>0.94999998807907104</v>
      </c>
      <c r="H128" s="29">
        <v>1</v>
      </c>
      <c r="I128" s="29">
        <v>833</v>
      </c>
      <c r="J128" t="s">
        <v>627</v>
      </c>
      <c r="K128" s="30">
        <v>0.24385632574558258</v>
      </c>
      <c r="L128" s="30">
        <v>2.9977981466799974E-3</v>
      </c>
      <c r="M128" s="30">
        <v>0.80373132228851318</v>
      </c>
      <c r="N128" s="30">
        <v>0.84818357229232788</v>
      </c>
      <c r="O128" s="30">
        <v>1</v>
      </c>
      <c r="P128" s="30">
        <v>0.92385333776473999</v>
      </c>
      <c r="Q128" s="30">
        <v>1</v>
      </c>
      <c r="R128" s="30">
        <v>1</v>
      </c>
      <c r="S128" s="30">
        <v>1</v>
      </c>
      <c r="T128" s="30">
        <v>1</v>
      </c>
      <c r="U128" s="30">
        <v>1</v>
      </c>
      <c r="V128" s="30">
        <v>1</v>
      </c>
      <c r="W128" s="30">
        <v>1</v>
      </c>
      <c r="X128" s="30">
        <v>1</v>
      </c>
      <c r="Y128" s="30">
        <v>1</v>
      </c>
      <c r="Z128" s="30">
        <v>1</v>
      </c>
      <c r="AA128" s="30">
        <v>1</v>
      </c>
      <c r="AB128" s="30">
        <v>0.76812000000000002</v>
      </c>
      <c r="AC128" s="30">
        <v>0.75</v>
      </c>
      <c r="AD128" s="30">
        <v>1</v>
      </c>
      <c r="AE128" s="30">
        <v>1</v>
      </c>
      <c r="AF128" s="30">
        <v>0.78422486782073975</v>
      </c>
      <c r="AG128" s="30">
        <v>0.99144945276497698</v>
      </c>
      <c r="AH128" s="30">
        <v>0.92105263157894735</v>
      </c>
      <c r="AI128" s="30">
        <v>0.82352941176470584</v>
      </c>
      <c r="AJ128" s="30">
        <v>0.72</v>
      </c>
      <c r="AK128" s="30">
        <v>0.57199999999999995</v>
      </c>
      <c r="AL128" s="30">
        <v>0.75</v>
      </c>
      <c r="AM128" s="30">
        <v>1</v>
      </c>
      <c r="AN128" s="30">
        <v>1</v>
      </c>
      <c r="AO128" s="30">
        <v>1</v>
      </c>
      <c r="AP128" s="30">
        <v>0.99590164422988892</v>
      </c>
      <c r="AQ128" s="30">
        <v>1</v>
      </c>
      <c r="AR128" s="30">
        <v>1</v>
      </c>
      <c r="AS128" s="30">
        <v>1</v>
      </c>
      <c r="AT128" s="30">
        <v>0.98360655750000003</v>
      </c>
      <c r="AU128" s="30">
        <v>1</v>
      </c>
      <c r="AV128" s="30">
        <v>1</v>
      </c>
      <c r="AW128" s="30">
        <v>1</v>
      </c>
      <c r="AX128" s="30">
        <v>1</v>
      </c>
      <c r="AY128" s="30">
        <v>1</v>
      </c>
      <c r="AZ128" s="30">
        <v>1</v>
      </c>
      <c r="BA128" s="30">
        <v>1</v>
      </c>
      <c r="BB128" s="30">
        <v>1</v>
      </c>
      <c r="BC128" s="30">
        <v>1</v>
      </c>
      <c r="BD128" s="30">
        <v>1</v>
      </c>
      <c r="BE128" s="30">
        <v>0.99999994039535522</v>
      </c>
      <c r="BF128" s="30">
        <v>1</v>
      </c>
      <c r="BG128" s="30">
        <v>0.99999989614696949</v>
      </c>
      <c r="BH128" s="30">
        <v>1</v>
      </c>
      <c r="BI128" s="30">
        <v>1</v>
      </c>
      <c r="BJ128" s="30">
        <v>0.25</v>
      </c>
      <c r="BK128" s="30">
        <v>0</v>
      </c>
      <c r="BL128" s="30">
        <v>0</v>
      </c>
      <c r="BM128" s="30">
        <v>1</v>
      </c>
      <c r="BN128" s="30">
        <v>1</v>
      </c>
      <c r="BO128" s="30">
        <v>1</v>
      </c>
      <c r="BP128" s="30">
        <v>1</v>
      </c>
      <c r="BQ128" s="30">
        <v>1</v>
      </c>
      <c r="BR128" s="30">
        <v>1</v>
      </c>
      <c r="BS128" s="30">
        <v>1</v>
      </c>
      <c r="BT128" s="30">
        <v>1</v>
      </c>
      <c r="BU128" s="30">
        <v>8.3333335816860199E-2</v>
      </c>
      <c r="BV128" s="30">
        <v>0</v>
      </c>
      <c r="BW128" s="30">
        <v>0</v>
      </c>
      <c r="BX128" s="30">
        <v>0</v>
      </c>
      <c r="BY128" s="30">
        <v>1</v>
      </c>
      <c r="BZ128" s="30">
        <v>0</v>
      </c>
      <c r="CA128" s="30">
        <v>0</v>
      </c>
      <c r="CB128" s="30">
        <v>1</v>
      </c>
      <c r="CC128" s="30">
        <v>0</v>
      </c>
      <c r="CD128" s="30">
        <v>0</v>
      </c>
      <c r="CE128" s="30">
        <v>0</v>
      </c>
      <c r="CF128" s="30">
        <v>1</v>
      </c>
      <c r="CG128" s="30">
        <v>1</v>
      </c>
      <c r="CH128" s="30">
        <v>1</v>
      </c>
      <c r="CI128" s="30">
        <v>1</v>
      </c>
      <c r="CJ128" s="30">
        <v>1</v>
      </c>
      <c r="CK128" s="30">
        <v>1</v>
      </c>
    </row>
    <row r="129" spans="1:89">
      <c r="A129" s="29">
        <v>3039</v>
      </c>
      <c r="B129" t="s">
        <v>225</v>
      </c>
      <c r="C129" t="s">
        <v>189</v>
      </c>
      <c r="D129" t="s">
        <v>190</v>
      </c>
      <c r="E129" s="29">
        <v>0.15714285714285714</v>
      </c>
      <c r="F129" s="29">
        <v>1050</v>
      </c>
      <c r="G129" s="29">
        <v>1.2000000476837158</v>
      </c>
      <c r="H129" s="29">
        <v>15</v>
      </c>
      <c r="I129" s="29">
        <v>613</v>
      </c>
      <c r="J129" t="s">
        <v>628</v>
      </c>
      <c r="K129" s="30">
        <v>0.38461536169052124</v>
      </c>
      <c r="L129" s="30">
        <v>3.269929438829422E-3</v>
      </c>
      <c r="M129" s="30">
        <v>0.76241695880889893</v>
      </c>
      <c r="N129" s="30">
        <v>0.78095316886901855</v>
      </c>
      <c r="O129" s="30">
        <v>0.80000001192092896</v>
      </c>
      <c r="P129" s="30">
        <v>0.76068329811096191</v>
      </c>
      <c r="Q129" s="30">
        <v>1</v>
      </c>
      <c r="R129" s="30" t="s">
        <v>567</v>
      </c>
      <c r="S129" s="30">
        <v>1</v>
      </c>
      <c r="T129" s="30">
        <v>1</v>
      </c>
      <c r="U129" s="30">
        <v>1</v>
      </c>
      <c r="V129" s="30" t="s">
        <v>567</v>
      </c>
      <c r="W129" s="30">
        <v>1</v>
      </c>
      <c r="X129" s="30">
        <v>1</v>
      </c>
      <c r="Y129" s="30">
        <v>1</v>
      </c>
      <c r="Z129" s="30" t="s">
        <v>567</v>
      </c>
      <c r="AA129" s="30">
        <v>0.25</v>
      </c>
      <c r="AB129" s="30">
        <v>0.56409999999999993</v>
      </c>
      <c r="AC129" s="30">
        <v>1</v>
      </c>
      <c r="AD129" s="30">
        <v>1</v>
      </c>
      <c r="AE129" s="30">
        <v>1</v>
      </c>
      <c r="AF129" s="30">
        <v>1</v>
      </c>
      <c r="AG129" s="30">
        <v>1</v>
      </c>
      <c r="AH129" s="30">
        <v>1</v>
      </c>
      <c r="AI129" s="30">
        <v>1</v>
      </c>
      <c r="AJ129" s="30">
        <v>1</v>
      </c>
      <c r="AK129" s="30">
        <v>1</v>
      </c>
      <c r="AL129" s="30">
        <v>1</v>
      </c>
      <c r="AM129" s="30">
        <v>1</v>
      </c>
      <c r="AN129" s="30">
        <v>1</v>
      </c>
      <c r="AO129" s="30">
        <v>0.75</v>
      </c>
      <c r="AP129" s="30">
        <v>0.85523504018783569</v>
      </c>
      <c r="AQ129" s="30">
        <v>1</v>
      </c>
      <c r="AR129" s="30" t="s">
        <v>567</v>
      </c>
      <c r="AS129" s="30">
        <v>0.8125</v>
      </c>
      <c r="AT129" s="30">
        <v>0.75320512800000006</v>
      </c>
      <c r="AU129" s="30">
        <v>1</v>
      </c>
      <c r="AV129" s="30">
        <v>1</v>
      </c>
      <c r="AW129" s="30">
        <v>1</v>
      </c>
      <c r="AX129" s="30">
        <v>1</v>
      </c>
      <c r="AY129" s="30">
        <v>1</v>
      </c>
      <c r="AZ129" s="30">
        <v>0.5</v>
      </c>
      <c r="BA129" s="30">
        <v>0</v>
      </c>
      <c r="BB129" s="30">
        <v>1</v>
      </c>
      <c r="BC129" s="30">
        <v>1</v>
      </c>
      <c r="BD129" s="30">
        <v>0.66666668653488159</v>
      </c>
      <c r="BE129" s="30">
        <v>0.54991811513900757</v>
      </c>
      <c r="BF129" s="30" t="s">
        <v>567</v>
      </c>
      <c r="BG129" s="30">
        <v>0.99999993460828496</v>
      </c>
      <c r="BH129" s="30">
        <v>9.9836333878887074E-2</v>
      </c>
      <c r="BI129" s="30">
        <v>1</v>
      </c>
      <c r="BJ129" s="30">
        <v>1</v>
      </c>
      <c r="BK129" s="30">
        <v>1</v>
      </c>
      <c r="BL129" s="30">
        <v>1</v>
      </c>
      <c r="BM129" s="30">
        <v>1</v>
      </c>
      <c r="BN129" s="30">
        <v>1</v>
      </c>
      <c r="BO129" s="30">
        <v>0.5</v>
      </c>
      <c r="BP129" s="30">
        <v>1</v>
      </c>
      <c r="BQ129" s="30">
        <v>1</v>
      </c>
      <c r="BR129" s="30">
        <v>1</v>
      </c>
      <c r="BS129" s="30">
        <v>0</v>
      </c>
      <c r="BT129" s="30">
        <v>1</v>
      </c>
      <c r="BU129" s="30">
        <v>0.4583333432674408</v>
      </c>
      <c r="BV129" s="30">
        <v>1</v>
      </c>
      <c r="BW129" s="30">
        <v>0</v>
      </c>
      <c r="BX129" s="30">
        <v>1</v>
      </c>
      <c r="BY129" s="30">
        <v>0</v>
      </c>
      <c r="BZ129" s="30">
        <v>0</v>
      </c>
      <c r="CA129" s="30">
        <v>0</v>
      </c>
      <c r="CB129" s="30">
        <v>1</v>
      </c>
      <c r="CC129" s="30">
        <v>0</v>
      </c>
      <c r="CD129" s="30">
        <v>1</v>
      </c>
      <c r="CE129" s="30">
        <v>0</v>
      </c>
      <c r="CF129" s="30">
        <v>1</v>
      </c>
      <c r="CG129" s="30">
        <v>1</v>
      </c>
      <c r="CH129" s="30">
        <v>1</v>
      </c>
      <c r="CI129" s="30">
        <v>1</v>
      </c>
      <c r="CJ129" s="30">
        <v>1</v>
      </c>
      <c r="CK129" s="30">
        <v>1</v>
      </c>
    </row>
    <row r="130" spans="1:89">
      <c r="A130" s="29">
        <v>3040</v>
      </c>
      <c r="B130" t="s">
        <v>226</v>
      </c>
      <c r="C130" t="s">
        <v>189</v>
      </c>
      <c r="D130" t="s">
        <v>190</v>
      </c>
      <c r="E130" s="29">
        <v>0.1894286587228842</v>
      </c>
      <c r="F130" s="29">
        <v>3273</v>
      </c>
      <c r="G130" s="29">
        <v>1.0700000524520874</v>
      </c>
      <c r="H130" s="29">
        <v>4</v>
      </c>
      <c r="I130" s="29">
        <v>636</v>
      </c>
      <c r="J130" t="s">
        <v>628</v>
      </c>
      <c r="K130" s="30">
        <v>0.31972789764404297</v>
      </c>
      <c r="L130" s="30">
        <v>-8.4000462666153908E-3</v>
      </c>
      <c r="M130" s="30" t="s">
        <v>567</v>
      </c>
      <c r="N130" s="30">
        <v>0.80167263746261597</v>
      </c>
      <c r="O130" s="30">
        <v>1</v>
      </c>
      <c r="P130" s="30">
        <v>0.890625</v>
      </c>
      <c r="Q130" s="30">
        <v>1</v>
      </c>
      <c r="R130" s="30">
        <v>1</v>
      </c>
      <c r="S130" s="30">
        <v>1</v>
      </c>
      <c r="T130" s="30">
        <v>1</v>
      </c>
      <c r="U130" s="30">
        <v>1</v>
      </c>
      <c r="V130" s="30">
        <v>1</v>
      </c>
      <c r="W130" s="30">
        <v>1</v>
      </c>
      <c r="X130" s="30">
        <v>1</v>
      </c>
      <c r="Y130" s="30">
        <v>0</v>
      </c>
      <c r="Z130" s="30">
        <v>1</v>
      </c>
      <c r="AA130" s="30">
        <v>1</v>
      </c>
      <c r="AB130" s="30">
        <v>1</v>
      </c>
      <c r="AC130" s="30">
        <v>1</v>
      </c>
      <c r="AD130" s="30">
        <v>0.4375</v>
      </c>
      <c r="AE130" s="30">
        <v>1</v>
      </c>
      <c r="AF130" s="30">
        <v>0.93621736764907837</v>
      </c>
      <c r="AG130" s="30">
        <v>1</v>
      </c>
      <c r="AH130" s="30">
        <v>0.89655172413793105</v>
      </c>
      <c r="AI130" s="30">
        <v>0.65384615384615385</v>
      </c>
      <c r="AJ130" s="30">
        <v>0.68421052631578949</v>
      </c>
      <c r="AK130" s="30">
        <v>1</v>
      </c>
      <c r="AL130" s="30">
        <v>1</v>
      </c>
      <c r="AM130" s="30">
        <v>1</v>
      </c>
      <c r="AN130" s="30">
        <v>1</v>
      </c>
      <c r="AO130" s="30">
        <v>1</v>
      </c>
      <c r="AP130" s="30">
        <v>0.93060421943664551</v>
      </c>
      <c r="AQ130" s="30">
        <v>0.95454545449999995</v>
      </c>
      <c r="AR130" s="30">
        <v>1</v>
      </c>
      <c r="AS130" s="30">
        <v>0.96430000000000005</v>
      </c>
      <c r="AT130" s="30">
        <v>0.80357142850000007</v>
      </c>
      <c r="AU130" s="30">
        <v>1</v>
      </c>
      <c r="AV130" s="30">
        <v>0.5</v>
      </c>
      <c r="AW130" s="30">
        <v>1</v>
      </c>
      <c r="AX130" s="30">
        <v>0</v>
      </c>
      <c r="AY130" s="30">
        <v>1</v>
      </c>
      <c r="AZ130" s="30">
        <v>1</v>
      </c>
      <c r="BA130" s="30">
        <v>1</v>
      </c>
      <c r="BB130" s="30">
        <v>1</v>
      </c>
      <c r="BC130" s="30">
        <v>1</v>
      </c>
      <c r="BD130" s="30">
        <v>0.3333333432674408</v>
      </c>
      <c r="BE130" s="30" t="s">
        <v>567</v>
      </c>
      <c r="BF130" s="30" t="s">
        <v>567</v>
      </c>
      <c r="BG130" s="30">
        <v>0.99999999143835616</v>
      </c>
      <c r="BH130" s="30" t="s">
        <v>567</v>
      </c>
      <c r="BI130" s="30">
        <v>1</v>
      </c>
      <c r="BJ130" s="30">
        <v>1</v>
      </c>
      <c r="BK130" s="30">
        <v>1</v>
      </c>
      <c r="BL130" s="30">
        <v>1</v>
      </c>
      <c r="BM130" s="30">
        <v>1</v>
      </c>
      <c r="BN130" s="30">
        <v>1</v>
      </c>
      <c r="BO130" s="30">
        <v>1</v>
      </c>
      <c r="BP130" s="30">
        <v>1</v>
      </c>
      <c r="BQ130" s="30">
        <v>1</v>
      </c>
      <c r="BR130" s="30">
        <v>1</v>
      </c>
      <c r="BS130" s="30">
        <v>1</v>
      </c>
      <c r="BT130" s="30">
        <v>1</v>
      </c>
      <c r="BU130" s="30">
        <v>0.2083333283662796</v>
      </c>
      <c r="BV130" s="30">
        <v>0</v>
      </c>
      <c r="BW130" s="30">
        <v>1</v>
      </c>
      <c r="BX130" s="30">
        <v>1</v>
      </c>
      <c r="BY130" s="30">
        <v>0</v>
      </c>
      <c r="BZ130" s="30">
        <v>1</v>
      </c>
      <c r="CA130" s="30">
        <v>0</v>
      </c>
      <c r="CB130" s="30">
        <v>1</v>
      </c>
      <c r="CC130" s="30">
        <v>0</v>
      </c>
      <c r="CD130" s="30">
        <v>1</v>
      </c>
      <c r="CE130" s="30">
        <v>0</v>
      </c>
      <c r="CF130" s="30">
        <v>0</v>
      </c>
      <c r="CG130" s="30" t="s">
        <v>567</v>
      </c>
      <c r="CH130" s="30" t="s">
        <v>567</v>
      </c>
      <c r="CI130" s="30" t="s">
        <v>567</v>
      </c>
      <c r="CJ130" s="30" t="s">
        <v>567</v>
      </c>
      <c r="CK130" s="30" t="s">
        <v>567</v>
      </c>
    </row>
    <row r="131" spans="1:89">
      <c r="A131" s="29">
        <v>3041</v>
      </c>
      <c r="B131" t="s">
        <v>227</v>
      </c>
      <c r="C131" t="s">
        <v>189</v>
      </c>
      <c r="D131" t="s">
        <v>190</v>
      </c>
      <c r="E131" s="29">
        <v>0.1740451388888889</v>
      </c>
      <c r="F131" s="29">
        <v>4608</v>
      </c>
      <c r="G131" s="29">
        <v>1.1200000047683716</v>
      </c>
      <c r="H131" s="29">
        <v>5</v>
      </c>
      <c r="I131" s="29">
        <v>679</v>
      </c>
      <c r="J131" t="s">
        <v>625</v>
      </c>
      <c r="K131" s="30">
        <v>0.28344669938087463</v>
      </c>
      <c r="L131" s="30">
        <v>8.7032333249226213E-4</v>
      </c>
      <c r="M131" s="30">
        <v>0.85932773351669312</v>
      </c>
      <c r="N131" s="30">
        <v>0.82658857107162476</v>
      </c>
      <c r="O131" s="30">
        <v>1</v>
      </c>
      <c r="P131" s="30">
        <v>0.74101549386978149</v>
      </c>
      <c r="Q131" s="30">
        <v>1</v>
      </c>
      <c r="R131" s="30">
        <v>1</v>
      </c>
      <c r="S131" s="30">
        <v>1</v>
      </c>
      <c r="T131" s="30">
        <v>1</v>
      </c>
      <c r="U131" s="30">
        <v>1</v>
      </c>
      <c r="V131" s="30">
        <v>1</v>
      </c>
      <c r="W131" s="30">
        <v>1</v>
      </c>
      <c r="X131" s="30">
        <v>1</v>
      </c>
      <c r="Y131" s="30">
        <v>1</v>
      </c>
      <c r="Z131" s="30">
        <v>1</v>
      </c>
      <c r="AA131" s="30">
        <v>0.45832999999999996</v>
      </c>
      <c r="AB131" s="30">
        <v>0.33620999999999995</v>
      </c>
      <c r="AC131" s="30">
        <v>0.42857000000000001</v>
      </c>
      <c r="AD131" s="30">
        <v>8.6959999999999982E-2</v>
      </c>
      <c r="AE131" s="30">
        <v>1</v>
      </c>
      <c r="AF131" s="30">
        <v>0.98142856359481812</v>
      </c>
      <c r="AG131" s="30">
        <v>1</v>
      </c>
      <c r="AH131" s="30">
        <v>0.92</v>
      </c>
      <c r="AI131" s="30">
        <v>0.85714285714285721</v>
      </c>
      <c r="AJ131" s="30">
        <v>1</v>
      </c>
      <c r="AK131" s="30">
        <v>1</v>
      </c>
      <c r="AL131" s="30">
        <v>1</v>
      </c>
      <c r="AM131" s="30">
        <v>1</v>
      </c>
      <c r="AN131" s="30">
        <v>1</v>
      </c>
      <c r="AO131" s="30">
        <v>0.75</v>
      </c>
      <c r="AP131" s="30">
        <v>0.95416665077209473</v>
      </c>
      <c r="AQ131" s="30">
        <v>0.96666666649999999</v>
      </c>
      <c r="AR131" s="30" t="s">
        <v>567</v>
      </c>
      <c r="AS131" s="30">
        <v>1</v>
      </c>
      <c r="AT131" s="30">
        <v>0.89583333350000005</v>
      </c>
      <c r="AU131" s="30">
        <v>1</v>
      </c>
      <c r="AV131" s="30">
        <v>1</v>
      </c>
      <c r="AW131" s="30">
        <v>1</v>
      </c>
      <c r="AX131" s="30">
        <v>1</v>
      </c>
      <c r="AY131" s="30">
        <v>1</v>
      </c>
      <c r="AZ131" s="30">
        <v>0.5</v>
      </c>
      <c r="BA131" s="30">
        <v>0</v>
      </c>
      <c r="BB131" s="30">
        <v>1</v>
      </c>
      <c r="BC131" s="30">
        <v>1</v>
      </c>
      <c r="BD131" s="30">
        <v>1</v>
      </c>
      <c r="BE131" s="30">
        <v>0.99999988079071045</v>
      </c>
      <c r="BF131" s="30">
        <v>1</v>
      </c>
      <c r="BG131" s="30">
        <v>0.99999967384213961</v>
      </c>
      <c r="BH131" s="30">
        <v>1</v>
      </c>
      <c r="BI131" s="30">
        <v>1</v>
      </c>
      <c r="BJ131" s="30">
        <v>1</v>
      </c>
      <c r="BK131" s="30">
        <v>1</v>
      </c>
      <c r="BL131" s="30">
        <v>1</v>
      </c>
      <c r="BM131" s="30">
        <v>1</v>
      </c>
      <c r="BN131" s="30">
        <v>1</v>
      </c>
      <c r="BO131" s="30">
        <v>1</v>
      </c>
      <c r="BP131" s="30">
        <v>1</v>
      </c>
      <c r="BQ131" s="30">
        <v>1</v>
      </c>
      <c r="BR131" s="30">
        <v>1</v>
      </c>
      <c r="BS131" s="30">
        <v>1</v>
      </c>
      <c r="BT131" s="30">
        <v>1</v>
      </c>
      <c r="BU131" s="30">
        <v>0.4166666567325592</v>
      </c>
      <c r="BV131" s="30">
        <v>1</v>
      </c>
      <c r="BW131" s="30">
        <v>0</v>
      </c>
      <c r="BX131" s="30">
        <v>0</v>
      </c>
      <c r="BY131" s="30">
        <v>0</v>
      </c>
      <c r="BZ131" s="30">
        <v>0</v>
      </c>
      <c r="CA131" s="30">
        <v>0</v>
      </c>
      <c r="CB131" s="30">
        <v>1</v>
      </c>
      <c r="CC131" s="30">
        <v>0</v>
      </c>
      <c r="CD131" s="30">
        <v>1</v>
      </c>
      <c r="CE131" s="30">
        <v>0</v>
      </c>
      <c r="CF131" s="30">
        <v>1</v>
      </c>
      <c r="CG131" s="30">
        <v>1</v>
      </c>
      <c r="CH131" s="30">
        <v>1</v>
      </c>
      <c r="CI131" s="30">
        <v>1</v>
      </c>
      <c r="CJ131" s="30">
        <v>1</v>
      </c>
      <c r="CK131" s="30">
        <v>1</v>
      </c>
    </row>
    <row r="132" spans="1:89">
      <c r="A132" s="29">
        <v>3042</v>
      </c>
      <c r="B132" t="s">
        <v>228</v>
      </c>
      <c r="C132" t="s">
        <v>189</v>
      </c>
      <c r="D132" t="s">
        <v>190</v>
      </c>
      <c r="E132" s="29">
        <v>0.2075623491552695</v>
      </c>
      <c r="F132" s="29">
        <v>2486</v>
      </c>
      <c r="G132" s="29">
        <v>1.1399999856948853</v>
      </c>
      <c r="H132" s="29">
        <v>4</v>
      </c>
      <c r="I132" s="29">
        <v>611</v>
      </c>
      <c r="J132" t="s">
        <v>628</v>
      </c>
      <c r="K132" s="30">
        <v>0.23875434696674347</v>
      </c>
      <c r="L132" s="30">
        <v>1.1832683347165585E-2</v>
      </c>
      <c r="M132" s="30">
        <v>0.78339779376983643</v>
      </c>
      <c r="N132" s="30">
        <v>0.79306823015213013</v>
      </c>
      <c r="O132" s="30">
        <v>0.93333333730697632</v>
      </c>
      <c r="P132" s="30">
        <v>0.70734143257141113</v>
      </c>
      <c r="Q132" s="30">
        <v>1</v>
      </c>
      <c r="R132" s="30">
        <v>1</v>
      </c>
      <c r="S132" s="30">
        <v>1</v>
      </c>
      <c r="T132" s="30">
        <v>1</v>
      </c>
      <c r="U132" s="30">
        <v>1</v>
      </c>
      <c r="V132" s="30">
        <v>1</v>
      </c>
      <c r="W132" s="30">
        <v>1</v>
      </c>
      <c r="X132" s="30">
        <v>1</v>
      </c>
      <c r="Y132" s="30">
        <v>0</v>
      </c>
      <c r="Z132" s="30" t="s">
        <v>567</v>
      </c>
      <c r="AA132" s="30">
        <v>0.66666999999999998</v>
      </c>
      <c r="AB132" s="30">
        <v>0.38095000000000001</v>
      </c>
      <c r="AC132" s="30">
        <v>1</v>
      </c>
      <c r="AD132" s="30">
        <v>0.57142999999999999</v>
      </c>
      <c r="AE132" s="30">
        <v>1</v>
      </c>
      <c r="AF132" s="30">
        <v>0.8939976692199707</v>
      </c>
      <c r="AG132" s="30">
        <v>0.96812362030905075</v>
      </c>
      <c r="AH132" s="30">
        <v>0.81818181818181812</v>
      </c>
      <c r="AI132" s="30">
        <v>0.875</v>
      </c>
      <c r="AJ132" s="30">
        <v>0.73333333333333339</v>
      </c>
      <c r="AK132" s="30">
        <v>1</v>
      </c>
      <c r="AL132" s="30">
        <v>0.5</v>
      </c>
      <c r="AM132" s="30">
        <v>1</v>
      </c>
      <c r="AN132" s="30">
        <v>1</v>
      </c>
      <c r="AO132" s="30">
        <v>1</v>
      </c>
      <c r="AP132" s="30">
        <v>0.94097220897674561</v>
      </c>
      <c r="AQ132" s="30">
        <v>1</v>
      </c>
      <c r="AR132" s="30">
        <v>1</v>
      </c>
      <c r="AS132" s="30">
        <v>0.9375</v>
      </c>
      <c r="AT132" s="30">
        <v>0.82638888899999996</v>
      </c>
      <c r="AU132" s="30">
        <v>1</v>
      </c>
      <c r="AV132" s="30">
        <v>0.5</v>
      </c>
      <c r="AW132" s="30">
        <v>1</v>
      </c>
      <c r="AX132" s="30">
        <v>0</v>
      </c>
      <c r="AY132" s="30">
        <v>1</v>
      </c>
      <c r="AZ132" s="30">
        <v>0.5</v>
      </c>
      <c r="BA132" s="30">
        <v>0</v>
      </c>
      <c r="BB132" s="30">
        <v>1</v>
      </c>
      <c r="BC132" s="30">
        <v>1</v>
      </c>
      <c r="BD132" s="30">
        <v>1</v>
      </c>
      <c r="BE132" s="30">
        <v>1</v>
      </c>
      <c r="BF132" s="30">
        <v>1</v>
      </c>
      <c r="BG132" s="30">
        <v>1</v>
      </c>
      <c r="BH132" s="30">
        <v>1</v>
      </c>
      <c r="BI132" s="30">
        <v>1</v>
      </c>
      <c r="BJ132" s="30">
        <v>1</v>
      </c>
      <c r="BK132" s="30">
        <v>1</v>
      </c>
      <c r="BL132" s="30">
        <v>1</v>
      </c>
      <c r="BM132" s="30">
        <v>1</v>
      </c>
      <c r="BN132" s="30">
        <v>1</v>
      </c>
      <c r="BO132" s="30">
        <v>1</v>
      </c>
      <c r="BP132" s="30">
        <v>1</v>
      </c>
      <c r="BQ132" s="30">
        <v>1</v>
      </c>
      <c r="BR132" s="30">
        <v>1</v>
      </c>
      <c r="BS132" s="30">
        <v>1</v>
      </c>
      <c r="BT132" s="30">
        <v>1</v>
      </c>
      <c r="BU132" s="30">
        <v>0.79166668653488159</v>
      </c>
      <c r="BV132" s="30">
        <v>1</v>
      </c>
      <c r="BW132" s="30">
        <v>0</v>
      </c>
      <c r="BX132" s="30">
        <v>1</v>
      </c>
      <c r="BY132" s="30">
        <v>0</v>
      </c>
      <c r="BZ132" s="30">
        <v>0</v>
      </c>
      <c r="CA132" s="30">
        <v>0</v>
      </c>
      <c r="CB132" s="30">
        <v>0</v>
      </c>
      <c r="CC132" s="30">
        <v>1</v>
      </c>
      <c r="CD132" s="30">
        <v>1</v>
      </c>
      <c r="CE132" s="30">
        <v>1</v>
      </c>
      <c r="CF132" s="30">
        <v>1</v>
      </c>
      <c r="CG132" s="30">
        <v>0.5</v>
      </c>
      <c r="CH132" s="30">
        <v>1</v>
      </c>
      <c r="CI132" s="30">
        <v>0</v>
      </c>
      <c r="CJ132" s="30">
        <v>1</v>
      </c>
      <c r="CK132" s="30">
        <v>0</v>
      </c>
    </row>
    <row r="133" spans="1:89">
      <c r="A133" s="29">
        <v>3043</v>
      </c>
      <c r="B133" t="s">
        <v>229</v>
      </c>
      <c r="C133" t="s">
        <v>189</v>
      </c>
      <c r="D133" t="s">
        <v>190</v>
      </c>
      <c r="E133" s="29">
        <v>0.21031236628155756</v>
      </c>
      <c r="F133" s="29">
        <v>4674</v>
      </c>
      <c r="G133" s="29">
        <v>1.1000000238418579</v>
      </c>
      <c r="H133" s="29">
        <v>5</v>
      </c>
      <c r="I133" s="29">
        <v>651</v>
      </c>
      <c r="J133" t="s">
        <v>628</v>
      </c>
      <c r="K133" s="30">
        <v>0.26719999313354492</v>
      </c>
      <c r="L133" s="30">
        <v>-1.7875496996566653E-3</v>
      </c>
      <c r="M133" s="30">
        <v>0.88221621513366699</v>
      </c>
      <c r="N133" s="30">
        <v>0.81636655330657959</v>
      </c>
      <c r="O133" s="30">
        <v>1</v>
      </c>
      <c r="P133" s="30">
        <v>0.82621598243713379</v>
      </c>
      <c r="Q133" s="30">
        <v>1</v>
      </c>
      <c r="R133" s="30">
        <v>1</v>
      </c>
      <c r="S133" s="30">
        <v>1</v>
      </c>
      <c r="T133" s="30">
        <v>1</v>
      </c>
      <c r="U133" s="30">
        <v>1</v>
      </c>
      <c r="V133" s="30">
        <v>1</v>
      </c>
      <c r="W133" s="30">
        <v>1</v>
      </c>
      <c r="X133" s="30">
        <v>1</v>
      </c>
      <c r="Y133" s="30">
        <v>1</v>
      </c>
      <c r="Z133" s="30">
        <v>1</v>
      </c>
      <c r="AA133" s="30">
        <v>0.80769000000000002</v>
      </c>
      <c r="AB133" s="30">
        <v>0.40972000000000003</v>
      </c>
      <c r="AC133" s="30">
        <v>0.76471</v>
      </c>
      <c r="AD133" s="30">
        <v>0.63414999999999999</v>
      </c>
      <c r="AE133" s="30">
        <v>1</v>
      </c>
      <c r="AF133" s="30">
        <v>0.88945966958999634</v>
      </c>
      <c r="AG133" s="30">
        <v>0.94356973665877109</v>
      </c>
      <c r="AH133" s="30">
        <v>0.74509803921568629</v>
      </c>
      <c r="AI133" s="30">
        <v>0.59090909090909083</v>
      </c>
      <c r="AJ133" s="30">
        <v>0.39393939393939392</v>
      </c>
      <c r="AK133" s="30">
        <v>1</v>
      </c>
      <c r="AL133" s="30">
        <v>1</v>
      </c>
      <c r="AM133" s="30">
        <v>1</v>
      </c>
      <c r="AN133" s="30">
        <v>1</v>
      </c>
      <c r="AO133" s="30">
        <v>0.75</v>
      </c>
      <c r="AP133" s="30">
        <v>0.89815372228622437</v>
      </c>
      <c r="AQ133" s="30">
        <v>1</v>
      </c>
      <c r="AR133" s="30" t="s">
        <v>567</v>
      </c>
      <c r="AS133" s="30">
        <v>0.83335000000000004</v>
      </c>
      <c r="AT133" s="30">
        <v>0.86111111100000004</v>
      </c>
      <c r="AU133" s="30">
        <v>1</v>
      </c>
      <c r="AV133" s="30">
        <v>1</v>
      </c>
      <c r="AW133" s="30">
        <v>1</v>
      </c>
      <c r="AX133" s="30">
        <v>1</v>
      </c>
      <c r="AY133" s="30">
        <v>1</v>
      </c>
      <c r="AZ133" s="30">
        <v>0.5</v>
      </c>
      <c r="BA133" s="30">
        <v>0</v>
      </c>
      <c r="BB133" s="30">
        <v>1</v>
      </c>
      <c r="BC133" s="30">
        <v>1</v>
      </c>
      <c r="BD133" s="30">
        <v>1</v>
      </c>
      <c r="BE133" s="30">
        <v>0.99999970197677612</v>
      </c>
      <c r="BF133" s="30">
        <v>1</v>
      </c>
      <c r="BG133" s="30">
        <v>0.9999991784973018</v>
      </c>
      <c r="BH133" s="30">
        <v>1</v>
      </c>
      <c r="BI133" s="30">
        <v>0.5</v>
      </c>
      <c r="BJ133" s="30">
        <v>1</v>
      </c>
      <c r="BK133" s="30">
        <v>1</v>
      </c>
      <c r="BL133" s="30" t="s">
        <v>567</v>
      </c>
      <c r="BM133" s="30" t="s">
        <v>567</v>
      </c>
      <c r="BN133" s="30">
        <v>1</v>
      </c>
      <c r="BO133" s="30">
        <v>1</v>
      </c>
      <c r="BP133" s="30">
        <v>1</v>
      </c>
      <c r="BQ133" s="30">
        <v>1</v>
      </c>
      <c r="BR133" s="30">
        <v>1</v>
      </c>
      <c r="BS133" s="30">
        <v>1</v>
      </c>
      <c r="BT133" s="30">
        <v>1</v>
      </c>
      <c r="BU133" s="30">
        <v>0.95833331346511841</v>
      </c>
      <c r="BV133" s="30">
        <v>1</v>
      </c>
      <c r="BW133" s="30">
        <v>1</v>
      </c>
      <c r="BX133" s="30">
        <v>1</v>
      </c>
      <c r="BY133" s="30">
        <v>1</v>
      </c>
      <c r="BZ133" s="30">
        <v>1</v>
      </c>
      <c r="CA133" s="30">
        <v>1</v>
      </c>
      <c r="CB133" s="30">
        <v>1</v>
      </c>
      <c r="CC133" s="30">
        <v>0</v>
      </c>
      <c r="CD133" s="30">
        <v>1</v>
      </c>
      <c r="CE133" s="30">
        <v>1</v>
      </c>
      <c r="CF133" s="30">
        <v>1</v>
      </c>
      <c r="CG133" s="30">
        <v>0.75</v>
      </c>
      <c r="CH133" s="30">
        <v>1</v>
      </c>
      <c r="CI133" s="30">
        <v>0</v>
      </c>
      <c r="CJ133" s="30">
        <v>1</v>
      </c>
      <c r="CK133" s="30">
        <v>1</v>
      </c>
    </row>
    <row r="134" spans="1:89">
      <c r="A134" s="29">
        <v>3044</v>
      </c>
      <c r="B134" t="s">
        <v>230</v>
      </c>
      <c r="C134" t="s">
        <v>189</v>
      </c>
      <c r="D134" t="s">
        <v>190</v>
      </c>
      <c r="E134" s="29">
        <v>0.19747804548525108</v>
      </c>
      <c r="F134" s="29">
        <v>4441</v>
      </c>
      <c r="G134" s="29">
        <v>1.3799999952316284</v>
      </c>
      <c r="H134" s="29">
        <v>3</v>
      </c>
      <c r="I134" s="29">
        <v>622</v>
      </c>
      <c r="J134" t="s">
        <v>628</v>
      </c>
      <c r="K134" s="30">
        <v>0.31065759062767029</v>
      </c>
      <c r="L134" s="30">
        <v>-1.3455980224534869E-3</v>
      </c>
      <c r="M134" s="30">
        <v>0.8079717755317688</v>
      </c>
      <c r="N134" s="30">
        <v>0.83700382709503174</v>
      </c>
      <c r="O134" s="30">
        <v>0.86666667461395264</v>
      </c>
      <c r="P134" s="30">
        <v>0.73028415441513062</v>
      </c>
      <c r="Q134" s="30">
        <v>1</v>
      </c>
      <c r="R134" s="30" t="s">
        <v>567</v>
      </c>
      <c r="S134" s="30">
        <v>1</v>
      </c>
      <c r="T134" s="30">
        <v>1</v>
      </c>
      <c r="U134" s="30">
        <v>1</v>
      </c>
      <c r="V134" s="30">
        <v>1</v>
      </c>
      <c r="W134" s="30">
        <v>1</v>
      </c>
      <c r="X134" s="30">
        <v>1</v>
      </c>
      <c r="Y134" s="30">
        <v>1</v>
      </c>
      <c r="Z134" s="30" t="s">
        <v>567</v>
      </c>
      <c r="AA134" s="30">
        <v>0.65217000000000003</v>
      </c>
      <c r="AB134" s="30">
        <v>0.13820999999999997</v>
      </c>
      <c r="AC134" s="30">
        <v>0.29310000000000003</v>
      </c>
      <c r="AD134" s="30">
        <v>0.4375</v>
      </c>
      <c r="AE134" s="30">
        <v>1</v>
      </c>
      <c r="AF134" s="30">
        <v>0.80672508478164673</v>
      </c>
      <c r="AG134" s="30">
        <v>0.94828508878618356</v>
      </c>
      <c r="AH134" s="30">
        <v>0.64516129032258063</v>
      </c>
      <c r="AI134" s="30">
        <v>0.47058823529411759</v>
      </c>
      <c r="AJ134" s="30">
        <v>0.41666666666666663</v>
      </c>
      <c r="AK134" s="30">
        <v>0.8</v>
      </c>
      <c r="AL134" s="30">
        <v>1</v>
      </c>
      <c r="AM134" s="30">
        <v>1</v>
      </c>
      <c r="AN134" s="30">
        <v>1</v>
      </c>
      <c r="AO134" s="30">
        <v>1</v>
      </c>
      <c r="AP134" s="30">
        <v>0.95937502384185791</v>
      </c>
      <c r="AQ134" s="30">
        <v>1</v>
      </c>
      <c r="AR134" s="30">
        <v>1</v>
      </c>
      <c r="AS134" s="30">
        <v>1</v>
      </c>
      <c r="AT134" s="30">
        <v>0.83750000000000002</v>
      </c>
      <c r="AU134" s="30">
        <v>1</v>
      </c>
      <c r="AV134" s="30">
        <v>0.5</v>
      </c>
      <c r="AW134" s="30">
        <v>0</v>
      </c>
      <c r="AX134" s="30">
        <v>1</v>
      </c>
      <c r="AY134" s="30">
        <v>1</v>
      </c>
      <c r="AZ134" s="30">
        <v>1</v>
      </c>
      <c r="BA134" s="30">
        <v>1</v>
      </c>
      <c r="BB134" s="30">
        <v>1</v>
      </c>
      <c r="BC134" s="30">
        <v>1</v>
      </c>
      <c r="BD134" s="30">
        <v>1</v>
      </c>
      <c r="BE134" s="30">
        <v>1</v>
      </c>
      <c r="BF134" s="30">
        <v>1</v>
      </c>
      <c r="BG134" s="30">
        <v>0.99999999666017403</v>
      </c>
      <c r="BH134" s="30">
        <v>1</v>
      </c>
      <c r="BI134" s="30">
        <v>1</v>
      </c>
      <c r="BJ134" s="30">
        <v>1</v>
      </c>
      <c r="BK134" s="30">
        <v>1</v>
      </c>
      <c r="BL134" s="30">
        <v>1</v>
      </c>
      <c r="BM134" s="30">
        <v>1</v>
      </c>
      <c r="BN134" s="30">
        <v>1</v>
      </c>
      <c r="BO134" s="30">
        <v>1</v>
      </c>
      <c r="BP134" s="30">
        <v>1</v>
      </c>
      <c r="BQ134" s="30">
        <v>1</v>
      </c>
      <c r="BR134" s="30">
        <v>1</v>
      </c>
      <c r="BS134" s="30">
        <v>1</v>
      </c>
      <c r="BT134" s="30">
        <v>1</v>
      </c>
      <c r="BU134" s="30">
        <v>0.3333333432674408</v>
      </c>
      <c r="BV134" s="30">
        <v>0</v>
      </c>
      <c r="BW134" s="30">
        <v>0</v>
      </c>
      <c r="BX134" s="30">
        <v>0</v>
      </c>
      <c r="BY134" s="30">
        <v>0</v>
      </c>
      <c r="BZ134" s="30">
        <v>0</v>
      </c>
      <c r="CA134" s="30">
        <v>0</v>
      </c>
      <c r="CB134" s="30">
        <v>0</v>
      </c>
      <c r="CC134" s="30">
        <v>0</v>
      </c>
      <c r="CD134" s="30">
        <v>0</v>
      </c>
      <c r="CE134" s="30">
        <v>1</v>
      </c>
      <c r="CF134" s="30">
        <v>1</v>
      </c>
      <c r="CG134" s="30">
        <v>0.75</v>
      </c>
      <c r="CH134" s="30">
        <v>1</v>
      </c>
      <c r="CI134" s="30">
        <v>0</v>
      </c>
      <c r="CJ134" s="30">
        <v>1</v>
      </c>
      <c r="CK134" s="30">
        <v>1</v>
      </c>
    </row>
    <row r="135" spans="1:89">
      <c r="A135" s="29">
        <v>3045</v>
      </c>
      <c r="B135" t="s">
        <v>231</v>
      </c>
      <c r="C135" t="s">
        <v>189</v>
      </c>
      <c r="D135" t="s">
        <v>190</v>
      </c>
      <c r="E135" s="29">
        <v>0.13498702047880012</v>
      </c>
      <c r="F135" s="29">
        <v>3467</v>
      </c>
      <c r="G135" s="29">
        <v>1</v>
      </c>
      <c r="H135" s="29">
        <v>4</v>
      </c>
      <c r="I135" s="29">
        <v>656</v>
      </c>
      <c r="J135" t="s">
        <v>628</v>
      </c>
      <c r="K135" s="30">
        <v>0.34240362048149109</v>
      </c>
      <c r="L135" s="30">
        <v>-3.0296659097075462E-3</v>
      </c>
      <c r="M135" s="30">
        <v>0.75424176454544067</v>
      </c>
      <c r="N135" s="30">
        <v>0.80769872665405273</v>
      </c>
      <c r="O135" s="30">
        <v>0.93333333730697632</v>
      </c>
      <c r="P135" s="30">
        <v>0.81149184703826904</v>
      </c>
      <c r="Q135" s="30">
        <v>1</v>
      </c>
      <c r="R135" s="30" t="s">
        <v>567</v>
      </c>
      <c r="S135" s="30">
        <v>1</v>
      </c>
      <c r="T135" s="30">
        <v>1</v>
      </c>
      <c r="U135" s="30">
        <v>1</v>
      </c>
      <c r="V135" s="30">
        <v>1</v>
      </c>
      <c r="W135" s="30">
        <v>1</v>
      </c>
      <c r="X135" s="30">
        <v>0</v>
      </c>
      <c r="Y135" s="30">
        <v>1</v>
      </c>
      <c r="Z135" s="30">
        <v>1</v>
      </c>
      <c r="AA135" s="30">
        <v>1</v>
      </c>
      <c r="AB135" s="30">
        <v>0.49037999999999998</v>
      </c>
      <c r="AC135" s="30">
        <v>0.78571000000000002</v>
      </c>
      <c r="AD135" s="30">
        <v>1</v>
      </c>
      <c r="AE135" s="30">
        <v>0.66666668653488159</v>
      </c>
      <c r="AF135" s="30">
        <v>0.61992597579956055</v>
      </c>
      <c r="AG135" s="30">
        <v>0.97545760485923017</v>
      </c>
      <c r="AH135" s="30">
        <v>0.84615384615384615</v>
      </c>
      <c r="AI135" s="30">
        <v>0.68</v>
      </c>
      <c r="AJ135" s="30">
        <v>0.9375</v>
      </c>
      <c r="AK135" s="30" t="s">
        <v>567</v>
      </c>
      <c r="AL135" s="30">
        <v>1</v>
      </c>
      <c r="AM135" s="30">
        <v>1</v>
      </c>
      <c r="AN135" s="30">
        <v>1</v>
      </c>
      <c r="AO135" s="30">
        <v>1</v>
      </c>
      <c r="AP135" s="30">
        <v>1</v>
      </c>
      <c r="AQ135" s="30">
        <v>1</v>
      </c>
      <c r="AR135" s="30">
        <v>1</v>
      </c>
      <c r="AS135" s="30">
        <v>1</v>
      </c>
      <c r="AT135" s="30">
        <v>1</v>
      </c>
      <c r="AU135" s="30">
        <v>1</v>
      </c>
      <c r="AV135" s="30">
        <v>1</v>
      </c>
      <c r="AW135" s="30">
        <v>1</v>
      </c>
      <c r="AX135" s="30">
        <v>1</v>
      </c>
      <c r="AY135" s="30">
        <v>1</v>
      </c>
      <c r="AZ135" s="30">
        <v>1</v>
      </c>
      <c r="BA135" s="30">
        <v>1</v>
      </c>
      <c r="BB135" s="30">
        <v>1</v>
      </c>
      <c r="BC135" s="30">
        <v>1</v>
      </c>
      <c r="BD135" s="30">
        <v>1</v>
      </c>
      <c r="BE135" s="30">
        <v>0.77766662836074829</v>
      </c>
      <c r="BF135" s="30">
        <v>0.33299999999999996</v>
      </c>
      <c r="BG135" s="30">
        <v>0.99999997198644142</v>
      </c>
      <c r="BH135" s="30">
        <v>1</v>
      </c>
      <c r="BI135" s="30">
        <v>1</v>
      </c>
      <c r="BJ135" s="30">
        <v>0.75</v>
      </c>
      <c r="BK135" s="30">
        <v>1</v>
      </c>
      <c r="BL135" s="30">
        <v>0</v>
      </c>
      <c r="BM135" s="30">
        <v>1</v>
      </c>
      <c r="BN135" s="30">
        <v>1</v>
      </c>
      <c r="BO135" s="30">
        <v>0.5</v>
      </c>
      <c r="BP135" s="30">
        <v>1</v>
      </c>
      <c r="BQ135" s="30">
        <v>1</v>
      </c>
      <c r="BR135" s="30">
        <v>1</v>
      </c>
      <c r="BS135" s="30">
        <v>0</v>
      </c>
      <c r="BT135" s="30">
        <v>1</v>
      </c>
      <c r="BU135" s="30">
        <v>8.3333335816860199E-2</v>
      </c>
      <c r="BV135" s="30">
        <v>0</v>
      </c>
      <c r="BW135" s="30">
        <v>0</v>
      </c>
      <c r="BX135" s="30">
        <v>0</v>
      </c>
      <c r="BY135" s="30">
        <v>0</v>
      </c>
      <c r="BZ135" s="30">
        <v>0</v>
      </c>
      <c r="CA135" s="30">
        <v>0</v>
      </c>
      <c r="CB135" s="30">
        <v>0</v>
      </c>
      <c r="CC135" s="30">
        <v>1</v>
      </c>
      <c r="CD135" s="30">
        <v>1</v>
      </c>
      <c r="CE135" s="30">
        <v>0</v>
      </c>
      <c r="CF135" s="30">
        <v>1</v>
      </c>
      <c r="CG135" s="30">
        <v>1</v>
      </c>
      <c r="CH135" s="30">
        <v>1</v>
      </c>
      <c r="CI135" s="30">
        <v>1</v>
      </c>
      <c r="CJ135" s="30">
        <v>1</v>
      </c>
      <c r="CK135" s="30">
        <v>1</v>
      </c>
    </row>
    <row r="136" spans="1:89">
      <c r="A136" s="29">
        <v>3046</v>
      </c>
      <c r="B136" t="s">
        <v>232</v>
      </c>
      <c r="C136" t="s">
        <v>189</v>
      </c>
      <c r="D136" t="s">
        <v>190</v>
      </c>
      <c r="E136" s="29">
        <v>0.168625678119349</v>
      </c>
      <c r="F136" s="29">
        <v>2212</v>
      </c>
      <c r="G136" s="29">
        <v>1.0399999618530273</v>
      </c>
      <c r="H136" s="29">
        <v>4</v>
      </c>
      <c r="I136" s="29">
        <v>633</v>
      </c>
      <c r="J136" t="s">
        <v>628</v>
      </c>
      <c r="K136" s="30">
        <v>0.34948098659515381</v>
      </c>
      <c r="L136" s="30">
        <v>-4.9877800047397614E-3</v>
      </c>
      <c r="M136" s="30">
        <v>0.83575445413589478</v>
      </c>
      <c r="N136" s="30">
        <v>0.79061168432235718</v>
      </c>
      <c r="O136" s="30">
        <v>0.93333333730697632</v>
      </c>
      <c r="P136" s="30">
        <v>0.66800218820571899</v>
      </c>
      <c r="Q136" s="30">
        <v>1</v>
      </c>
      <c r="R136" s="30" t="s">
        <v>567</v>
      </c>
      <c r="S136" s="30">
        <v>1</v>
      </c>
      <c r="T136" s="30">
        <v>1</v>
      </c>
      <c r="U136" s="30">
        <v>1</v>
      </c>
      <c r="V136" s="30">
        <v>1</v>
      </c>
      <c r="W136" s="30">
        <v>0</v>
      </c>
      <c r="X136" s="30">
        <v>1</v>
      </c>
      <c r="Y136" s="30">
        <v>1</v>
      </c>
      <c r="Z136" s="30">
        <v>0</v>
      </c>
      <c r="AA136" s="30">
        <v>1</v>
      </c>
      <c r="AB136" s="30">
        <v>8.6959999999999982E-2</v>
      </c>
      <c r="AC136" s="30">
        <v>0.21052999999999997</v>
      </c>
      <c r="AD136" s="30">
        <v>1</v>
      </c>
      <c r="AE136" s="30">
        <v>1</v>
      </c>
      <c r="AF136" s="30">
        <v>0.9950980544090271</v>
      </c>
      <c r="AG136" s="30">
        <v>1</v>
      </c>
      <c r="AH136" s="30">
        <v>1</v>
      </c>
      <c r="AI136" s="30">
        <v>0.94117647058823517</v>
      </c>
      <c r="AJ136" s="30">
        <v>1</v>
      </c>
      <c r="AK136" s="30">
        <v>1</v>
      </c>
      <c r="AL136" s="30">
        <v>1</v>
      </c>
      <c r="AM136" s="30">
        <v>1</v>
      </c>
      <c r="AN136" s="30">
        <v>1</v>
      </c>
      <c r="AO136" s="30">
        <v>0.75</v>
      </c>
      <c r="AP136" s="30">
        <v>0.94444441795349121</v>
      </c>
      <c r="AQ136" s="30">
        <v>1</v>
      </c>
      <c r="AR136" s="30" t="s">
        <v>567</v>
      </c>
      <c r="AS136" s="30">
        <v>1</v>
      </c>
      <c r="AT136" s="30">
        <v>0.83333333300000012</v>
      </c>
      <c r="AU136" s="30">
        <v>1</v>
      </c>
      <c r="AV136" s="30">
        <v>1</v>
      </c>
      <c r="AW136" s="30">
        <v>1</v>
      </c>
      <c r="AX136" s="30">
        <v>1</v>
      </c>
      <c r="AY136" s="30">
        <v>1</v>
      </c>
      <c r="AZ136" s="30">
        <v>1</v>
      </c>
      <c r="BA136" s="30">
        <v>1</v>
      </c>
      <c r="BB136" s="30">
        <v>1</v>
      </c>
      <c r="BC136" s="30">
        <v>1</v>
      </c>
      <c r="BD136" s="30">
        <v>1</v>
      </c>
      <c r="BE136" s="30">
        <v>1</v>
      </c>
      <c r="BF136" s="30">
        <v>1</v>
      </c>
      <c r="BG136" s="30">
        <v>1</v>
      </c>
      <c r="BH136" s="30">
        <v>1</v>
      </c>
      <c r="BI136" s="30">
        <v>1</v>
      </c>
      <c r="BJ136" s="30">
        <v>1</v>
      </c>
      <c r="BK136" s="30">
        <v>1</v>
      </c>
      <c r="BL136" s="30">
        <v>1</v>
      </c>
      <c r="BM136" s="30">
        <v>1</v>
      </c>
      <c r="BN136" s="30">
        <v>1</v>
      </c>
      <c r="BO136" s="30">
        <v>0.5</v>
      </c>
      <c r="BP136" s="30">
        <v>1</v>
      </c>
      <c r="BQ136" s="30">
        <v>1</v>
      </c>
      <c r="BR136" s="30">
        <v>1</v>
      </c>
      <c r="BS136" s="30">
        <v>0</v>
      </c>
      <c r="BT136" s="30">
        <v>1</v>
      </c>
      <c r="BU136" s="30">
        <v>0.75</v>
      </c>
      <c r="BV136" s="30">
        <v>1</v>
      </c>
      <c r="BW136" s="30">
        <v>0</v>
      </c>
      <c r="BX136" s="30">
        <v>1</v>
      </c>
      <c r="BY136" s="30">
        <v>0</v>
      </c>
      <c r="BZ136" s="30">
        <v>0</v>
      </c>
      <c r="CA136" s="30">
        <v>0</v>
      </c>
      <c r="CB136" s="30">
        <v>1</v>
      </c>
      <c r="CC136" s="30">
        <v>0</v>
      </c>
      <c r="CD136" s="30">
        <v>0</v>
      </c>
      <c r="CE136" s="30">
        <v>1</v>
      </c>
      <c r="CF136" s="30">
        <v>1</v>
      </c>
      <c r="CG136" s="30">
        <v>0.5</v>
      </c>
      <c r="CH136" s="30">
        <v>1</v>
      </c>
      <c r="CI136" s="30">
        <v>0</v>
      </c>
      <c r="CJ136" s="30">
        <v>1</v>
      </c>
      <c r="CK136" s="30">
        <v>0</v>
      </c>
    </row>
    <row r="137" spans="1:89">
      <c r="A137" s="29">
        <v>3047</v>
      </c>
      <c r="B137" t="s">
        <v>233</v>
      </c>
      <c r="C137" t="s">
        <v>189</v>
      </c>
      <c r="D137" t="s">
        <v>190</v>
      </c>
      <c r="E137" s="29">
        <v>0.17265320580942259</v>
      </c>
      <c r="F137" s="29">
        <v>14115</v>
      </c>
      <c r="G137" s="29">
        <v>0.93000000715255737</v>
      </c>
      <c r="H137" s="29">
        <v>7</v>
      </c>
      <c r="I137" s="29">
        <v>810</v>
      </c>
      <c r="J137" t="s">
        <v>627</v>
      </c>
      <c r="K137" s="30">
        <v>0.24897961318492889</v>
      </c>
      <c r="L137" s="30">
        <v>6.2067261897027493E-3</v>
      </c>
      <c r="M137" s="30">
        <v>0.80650436878204346</v>
      </c>
      <c r="N137" s="30">
        <v>0.85940921306610107</v>
      </c>
      <c r="O137" s="30">
        <v>1</v>
      </c>
      <c r="P137" s="30">
        <v>0.81729400157928467</v>
      </c>
      <c r="Q137" s="30">
        <v>1</v>
      </c>
      <c r="R137" s="30">
        <v>1</v>
      </c>
      <c r="S137" s="30">
        <v>1</v>
      </c>
      <c r="T137" s="30">
        <v>1</v>
      </c>
      <c r="U137" s="30">
        <v>1</v>
      </c>
      <c r="V137" s="30">
        <v>1</v>
      </c>
      <c r="W137" s="30">
        <v>1</v>
      </c>
      <c r="X137" s="30">
        <v>1</v>
      </c>
      <c r="Y137" s="30">
        <v>0</v>
      </c>
      <c r="Z137" s="30">
        <v>1</v>
      </c>
      <c r="AA137" s="30">
        <v>1</v>
      </c>
      <c r="AB137" s="30">
        <v>0.59343999999999997</v>
      </c>
      <c r="AC137" s="30">
        <v>0.52632000000000001</v>
      </c>
      <c r="AD137" s="30">
        <v>0.5769200000000001</v>
      </c>
      <c r="AE137" s="30">
        <v>1</v>
      </c>
      <c r="AF137" s="30">
        <v>0.89060664176940918</v>
      </c>
      <c r="AG137" s="30">
        <v>0.95940063338592896</v>
      </c>
      <c r="AH137" s="30">
        <v>0.9</v>
      </c>
      <c r="AI137" s="30">
        <v>0.64</v>
      </c>
      <c r="AJ137" s="30">
        <v>0.45454545454545459</v>
      </c>
      <c r="AK137" s="30">
        <v>1</v>
      </c>
      <c r="AL137" s="30">
        <v>0.8</v>
      </c>
      <c r="AM137" s="30">
        <v>1</v>
      </c>
      <c r="AN137" s="30">
        <v>1</v>
      </c>
      <c r="AO137" s="30">
        <v>1</v>
      </c>
      <c r="AP137" s="30">
        <v>0.89880961179733276</v>
      </c>
      <c r="AQ137" s="30">
        <v>0.97297297299999996</v>
      </c>
      <c r="AR137" s="30">
        <v>0.6666666670000001</v>
      </c>
      <c r="AS137" s="30">
        <v>0.98765000000000003</v>
      </c>
      <c r="AT137" s="30">
        <v>0.96794871800000015</v>
      </c>
      <c r="AU137" s="30">
        <v>1</v>
      </c>
      <c r="AV137" s="30">
        <v>0.5</v>
      </c>
      <c r="AW137" s="30">
        <v>1</v>
      </c>
      <c r="AX137" s="30">
        <v>0</v>
      </c>
      <c r="AY137" s="30">
        <v>1</v>
      </c>
      <c r="AZ137" s="30">
        <v>1</v>
      </c>
      <c r="BA137" s="30">
        <v>1</v>
      </c>
      <c r="BB137" s="30">
        <v>1</v>
      </c>
      <c r="BC137" s="30">
        <v>1</v>
      </c>
      <c r="BD137" s="30">
        <v>1</v>
      </c>
      <c r="BE137" s="30">
        <v>1</v>
      </c>
      <c r="BF137" s="30">
        <v>1</v>
      </c>
      <c r="BG137" s="30">
        <v>0.99999999368991077</v>
      </c>
      <c r="BH137" s="30">
        <v>1</v>
      </c>
      <c r="BI137" s="30">
        <v>1</v>
      </c>
      <c r="BJ137" s="30">
        <v>1</v>
      </c>
      <c r="BK137" s="30">
        <v>1</v>
      </c>
      <c r="BL137" s="30">
        <v>1</v>
      </c>
      <c r="BM137" s="30">
        <v>1</v>
      </c>
      <c r="BN137" s="30">
        <v>1</v>
      </c>
      <c r="BO137" s="30">
        <v>0.5</v>
      </c>
      <c r="BP137" s="30">
        <v>1</v>
      </c>
      <c r="BQ137" s="30">
        <v>1</v>
      </c>
      <c r="BR137" s="30">
        <v>1</v>
      </c>
      <c r="BS137" s="30">
        <v>0</v>
      </c>
      <c r="BT137" s="30">
        <v>1</v>
      </c>
      <c r="BU137" s="30">
        <v>0.70833331346511841</v>
      </c>
      <c r="BV137" s="30">
        <v>1</v>
      </c>
      <c r="BW137" s="30">
        <v>0</v>
      </c>
      <c r="BX137" s="30">
        <v>0</v>
      </c>
      <c r="BY137" s="30">
        <v>0</v>
      </c>
      <c r="BZ137" s="30">
        <v>0</v>
      </c>
      <c r="CA137" s="30">
        <v>0</v>
      </c>
      <c r="CB137" s="30">
        <v>0</v>
      </c>
      <c r="CC137" s="30">
        <v>1</v>
      </c>
      <c r="CD137" s="30">
        <v>0</v>
      </c>
      <c r="CE137" s="30">
        <v>1</v>
      </c>
      <c r="CF137" s="30">
        <v>1</v>
      </c>
      <c r="CG137" s="30">
        <v>0.75</v>
      </c>
      <c r="CH137" s="30">
        <v>1</v>
      </c>
      <c r="CI137" s="30">
        <v>0</v>
      </c>
      <c r="CJ137" s="30">
        <v>1</v>
      </c>
      <c r="CK137" s="30">
        <v>1</v>
      </c>
    </row>
    <row r="138" spans="1:89">
      <c r="A138" s="29">
        <v>3048</v>
      </c>
      <c r="B138" t="s">
        <v>234</v>
      </c>
      <c r="C138" t="s">
        <v>189</v>
      </c>
      <c r="D138" t="s">
        <v>190</v>
      </c>
      <c r="E138" s="29">
        <v>0.19229779127838131</v>
      </c>
      <c r="F138" s="29">
        <v>19423</v>
      </c>
      <c r="G138" s="29">
        <v>0.9100000262260437</v>
      </c>
      <c r="H138" s="29">
        <v>7</v>
      </c>
      <c r="I138" s="29">
        <v>849</v>
      </c>
      <c r="J138" t="s">
        <v>627</v>
      </c>
      <c r="K138" s="30">
        <v>0.21110297739505768</v>
      </c>
      <c r="L138" s="30">
        <v>1.4894199557602406E-2</v>
      </c>
      <c r="M138" s="30">
        <v>0.90811765193939209</v>
      </c>
      <c r="N138" s="30">
        <v>0.86822247505187988</v>
      </c>
      <c r="O138" s="30">
        <v>1</v>
      </c>
      <c r="P138" s="30">
        <v>0.94696033000946045</v>
      </c>
      <c r="Q138" s="30">
        <v>1</v>
      </c>
      <c r="R138" s="30">
        <v>1</v>
      </c>
      <c r="S138" s="30">
        <v>1</v>
      </c>
      <c r="T138" s="30">
        <v>1</v>
      </c>
      <c r="U138" s="30">
        <v>1</v>
      </c>
      <c r="V138" s="30">
        <v>1</v>
      </c>
      <c r="W138" s="30">
        <v>1</v>
      </c>
      <c r="X138" s="30">
        <v>1</v>
      </c>
      <c r="Y138" s="30">
        <v>1</v>
      </c>
      <c r="Z138" s="30">
        <v>1</v>
      </c>
      <c r="AA138" s="30">
        <v>0.91954000000000002</v>
      </c>
      <c r="AB138" s="30">
        <v>1</v>
      </c>
      <c r="AC138" s="30">
        <v>0.62222</v>
      </c>
      <c r="AD138" s="30">
        <v>1</v>
      </c>
      <c r="AE138" s="30">
        <v>1</v>
      </c>
      <c r="AF138" s="30">
        <v>0.72362905740737915</v>
      </c>
      <c r="AG138" s="30">
        <v>0.95786333550852987</v>
      </c>
      <c r="AH138" s="30">
        <v>0.82727272727272738</v>
      </c>
      <c r="AI138" s="30">
        <v>0.80952380952380953</v>
      </c>
      <c r="AJ138" s="30">
        <v>0.66666666666666674</v>
      </c>
      <c r="AK138" s="30">
        <v>0.8</v>
      </c>
      <c r="AL138" s="30">
        <v>0.33333333333333326</v>
      </c>
      <c r="AM138" s="30">
        <v>0.66666666666666652</v>
      </c>
      <c r="AN138" s="30">
        <v>0.66666666666666652</v>
      </c>
      <c r="AO138" s="30">
        <v>1</v>
      </c>
      <c r="AP138" s="30">
        <v>0.99392062425613403</v>
      </c>
      <c r="AQ138" s="30">
        <v>1</v>
      </c>
      <c r="AR138" s="30">
        <v>1</v>
      </c>
      <c r="AS138" s="30">
        <v>0.9951000000000001</v>
      </c>
      <c r="AT138" s="30">
        <v>0.98058252449999994</v>
      </c>
      <c r="AU138" s="30">
        <v>1</v>
      </c>
      <c r="AV138" s="30">
        <v>1</v>
      </c>
      <c r="AW138" s="30">
        <v>1</v>
      </c>
      <c r="AX138" s="30">
        <v>1</v>
      </c>
      <c r="AY138" s="30">
        <v>1</v>
      </c>
      <c r="AZ138" s="30">
        <v>1</v>
      </c>
      <c r="BA138" s="30">
        <v>1</v>
      </c>
      <c r="BB138" s="30">
        <v>1</v>
      </c>
      <c r="BC138" s="30">
        <v>1</v>
      </c>
      <c r="BD138" s="30">
        <v>0.66666668653488159</v>
      </c>
      <c r="BE138" s="30">
        <v>0.99999994039535522</v>
      </c>
      <c r="BF138" s="30" t="s">
        <v>567</v>
      </c>
      <c r="BG138" s="30">
        <v>0.99999988968984566</v>
      </c>
      <c r="BH138" s="30">
        <v>1</v>
      </c>
      <c r="BI138" s="30">
        <v>1</v>
      </c>
      <c r="BJ138" s="30">
        <v>1</v>
      </c>
      <c r="BK138" s="30">
        <v>1</v>
      </c>
      <c r="BL138" s="30">
        <v>1</v>
      </c>
      <c r="BM138" s="30">
        <v>1</v>
      </c>
      <c r="BN138" s="30">
        <v>1</v>
      </c>
      <c r="BO138" s="30">
        <v>1</v>
      </c>
      <c r="BP138" s="30">
        <v>1</v>
      </c>
      <c r="BQ138" s="30">
        <v>1</v>
      </c>
      <c r="BR138" s="30">
        <v>1</v>
      </c>
      <c r="BS138" s="30">
        <v>1</v>
      </c>
      <c r="BT138" s="30">
        <v>1</v>
      </c>
      <c r="BU138" s="30">
        <v>0.91666668653488159</v>
      </c>
      <c r="BV138" s="30">
        <v>1</v>
      </c>
      <c r="BW138" s="30">
        <v>0</v>
      </c>
      <c r="BX138" s="30">
        <v>1</v>
      </c>
      <c r="BY138" s="30">
        <v>1</v>
      </c>
      <c r="BZ138" s="30">
        <v>1</v>
      </c>
      <c r="CA138" s="30">
        <v>1</v>
      </c>
      <c r="CB138" s="30">
        <v>1</v>
      </c>
      <c r="CC138" s="30">
        <v>0</v>
      </c>
      <c r="CD138" s="30">
        <v>1</v>
      </c>
      <c r="CE138" s="30">
        <v>1</v>
      </c>
      <c r="CF138" s="30">
        <v>1</v>
      </c>
      <c r="CG138" s="30">
        <v>0.5</v>
      </c>
      <c r="CH138" s="30">
        <v>1</v>
      </c>
      <c r="CI138" s="30">
        <v>1</v>
      </c>
      <c r="CJ138" s="30">
        <v>0</v>
      </c>
      <c r="CK138" s="30">
        <v>0</v>
      </c>
    </row>
    <row r="139" spans="1:89">
      <c r="A139" s="29">
        <v>3049</v>
      </c>
      <c r="B139" t="s">
        <v>235</v>
      </c>
      <c r="C139" t="s">
        <v>189</v>
      </c>
      <c r="D139" t="s">
        <v>190</v>
      </c>
      <c r="E139" s="29">
        <v>0.26384692849949648</v>
      </c>
      <c r="F139" s="29">
        <v>26811</v>
      </c>
      <c r="G139" s="29">
        <v>0.94999998807907104</v>
      </c>
      <c r="H139" s="29">
        <v>9</v>
      </c>
      <c r="I139" s="29">
        <v>890</v>
      </c>
      <c r="J139" t="s">
        <v>626</v>
      </c>
      <c r="K139" s="30">
        <v>0.23378941416740417</v>
      </c>
      <c r="L139" s="30">
        <v>1.1046485975384712E-2</v>
      </c>
      <c r="M139" s="30">
        <v>0.85761338472366333</v>
      </c>
      <c r="N139" s="30">
        <v>0.88091415166854858</v>
      </c>
      <c r="O139" s="30">
        <v>1</v>
      </c>
      <c r="P139" s="30">
        <v>0.85695701837539673</v>
      </c>
      <c r="Q139" s="30">
        <v>1</v>
      </c>
      <c r="R139" s="30">
        <v>1</v>
      </c>
      <c r="S139" s="30">
        <v>1</v>
      </c>
      <c r="T139" s="30">
        <v>1</v>
      </c>
      <c r="U139" s="30">
        <v>1</v>
      </c>
      <c r="V139" s="30">
        <v>1</v>
      </c>
      <c r="W139" s="30">
        <v>1</v>
      </c>
      <c r="X139" s="30">
        <v>1</v>
      </c>
      <c r="Y139" s="30">
        <v>1</v>
      </c>
      <c r="Z139" s="30">
        <v>1</v>
      </c>
      <c r="AA139" s="30">
        <v>0.85882000000000003</v>
      </c>
      <c r="AB139" s="30">
        <v>0.58578999999999992</v>
      </c>
      <c r="AC139" s="30">
        <v>0.42253999999999997</v>
      </c>
      <c r="AD139" s="30">
        <v>0.54878000000000005</v>
      </c>
      <c r="AE139" s="30">
        <v>1</v>
      </c>
      <c r="AF139" s="30">
        <v>0.82361686229705811</v>
      </c>
      <c r="AG139" s="30">
        <v>0.97988241308793467</v>
      </c>
      <c r="AH139" s="30">
        <v>0.91428571428571426</v>
      </c>
      <c r="AI139" s="30">
        <v>0.91304347826086962</v>
      </c>
      <c r="AJ139" s="30">
        <v>0.87619047619047619</v>
      </c>
      <c r="AK139" s="30">
        <v>1</v>
      </c>
      <c r="AL139" s="30">
        <v>0.5</v>
      </c>
      <c r="AM139" s="30">
        <v>0.9</v>
      </c>
      <c r="AN139" s="30">
        <v>0.25</v>
      </c>
      <c r="AO139" s="30">
        <v>1</v>
      </c>
      <c r="AP139" s="30">
        <v>0.87496960163116455</v>
      </c>
      <c r="AQ139" s="30">
        <v>0.94365079350000003</v>
      </c>
      <c r="AR139" s="30">
        <v>0.76798029549999991</v>
      </c>
      <c r="AS139" s="30">
        <v>0.97868333350000003</v>
      </c>
      <c r="AT139" s="30">
        <v>0.80956394050000002</v>
      </c>
      <c r="AU139" s="30">
        <v>1</v>
      </c>
      <c r="AV139" s="30">
        <v>1</v>
      </c>
      <c r="AW139" s="30">
        <v>1</v>
      </c>
      <c r="AX139" s="30">
        <v>1</v>
      </c>
      <c r="AY139" s="30">
        <v>1</v>
      </c>
      <c r="AZ139" s="30">
        <v>1</v>
      </c>
      <c r="BA139" s="30">
        <v>1</v>
      </c>
      <c r="BB139" s="30">
        <v>1</v>
      </c>
      <c r="BC139" s="30">
        <v>1</v>
      </c>
      <c r="BD139" s="30">
        <v>1</v>
      </c>
      <c r="BE139" s="30">
        <v>0.81225717067718506</v>
      </c>
      <c r="BF139" s="30">
        <v>0.5</v>
      </c>
      <c r="BG139" s="30">
        <v>0.99999997696641307</v>
      </c>
      <c r="BH139" s="30">
        <v>0.93677161245433993</v>
      </c>
      <c r="BI139" s="30">
        <v>1</v>
      </c>
      <c r="BJ139" s="30">
        <v>1</v>
      </c>
      <c r="BK139" s="30">
        <v>1</v>
      </c>
      <c r="BL139" s="30">
        <v>1</v>
      </c>
      <c r="BM139" s="30">
        <v>1</v>
      </c>
      <c r="BN139" s="30">
        <v>1</v>
      </c>
      <c r="BO139" s="30">
        <v>0.5</v>
      </c>
      <c r="BP139" s="30">
        <v>1</v>
      </c>
      <c r="BQ139" s="30">
        <v>1</v>
      </c>
      <c r="BR139" s="30">
        <v>1</v>
      </c>
      <c r="BS139" s="30">
        <v>0</v>
      </c>
      <c r="BT139" s="30">
        <v>1</v>
      </c>
      <c r="BU139" s="30">
        <v>0.95833331346511841</v>
      </c>
      <c r="BV139" s="30">
        <v>1</v>
      </c>
      <c r="BW139" s="30">
        <v>1</v>
      </c>
      <c r="BX139" s="30">
        <v>1</v>
      </c>
      <c r="BY139" s="30">
        <v>1</v>
      </c>
      <c r="BZ139" s="30">
        <v>1</v>
      </c>
      <c r="CA139" s="30">
        <v>0</v>
      </c>
      <c r="CB139" s="30">
        <v>1</v>
      </c>
      <c r="CC139" s="30">
        <v>1</v>
      </c>
      <c r="CD139" s="30">
        <v>1</v>
      </c>
      <c r="CE139" s="30">
        <v>1</v>
      </c>
      <c r="CF139" s="30">
        <v>1</v>
      </c>
      <c r="CG139" s="30">
        <v>0.75</v>
      </c>
      <c r="CH139" s="30">
        <v>1</v>
      </c>
      <c r="CI139" s="30">
        <v>1</v>
      </c>
      <c r="CJ139" s="30">
        <v>1</v>
      </c>
      <c r="CK139" s="30">
        <v>0</v>
      </c>
    </row>
    <row r="140" spans="1:89">
      <c r="A140" s="29">
        <v>3050</v>
      </c>
      <c r="B140" t="s">
        <v>236</v>
      </c>
      <c r="C140" t="s">
        <v>189</v>
      </c>
      <c r="D140" t="s">
        <v>190</v>
      </c>
      <c r="E140" s="29">
        <v>0.16257440476190477</v>
      </c>
      <c r="F140" s="29">
        <v>2688</v>
      </c>
      <c r="G140" s="29">
        <v>1.0499999523162842</v>
      </c>
      <c r="H140" s="29">
        <v>4</v>
      </c>
      <c r="I140" s="29">
        <v>695</v>
      </c>
      <c r="J140" t="s">
        <v>625</v>
      </c>
      <c r="K140" s="30">
        <v>0.30612245202064514</v>
      </c>
      <c r="L140" s="30">
        <v>1.2697031488642097E-3</v>
      </c>
      <c r="M140" s="30">
        <v>0.81550699472427368</v>
      </c>
      <c r="N140" s="30">
        <v>0.81145507097244263</v>
      </c>
      <c r="O140" s="30">
        <v>0.83333331346511841</v>
      </c>
      <c r="P140" s="30">
        <v>0.82352685928344727</v>
      </c>
      <c r="Q140" s="30" t="s">
        <v>567</v>
      </c>
      <c r="R140" s="30" t="s">
        <v>567</v>
      </c>
      <c r="S140" s="30">
        <v>1</v>
      </c>
      <c r="T140" s="30">
        <v>1</v>
      </c>
      <c r="U140" s="30">
        <v>1</v>
      </c>
      <c r="V140" s="30">
        <v>1</v>
      </c>
      <c r="W140" s="30">
        <v>1</v>
      </c>
      <c r="X140" s="30">
        <v>1</v>
      </c>
      <c r="Y140" s="30">
        <v>1</v>
      </c>
      <c r="Z140" s="30">
        <v>1</v>
      </c>
      <c r="AA140" s="30">
        <v>0.58823999999999999</v>
      </c>
      <c r="AB140" s="30">
        <v>0.46988000000000002</v>
      </c>
      <c r="AC140" s="30" t="s">
        <v>567</v>
      </c>
      <c r="AD140" s="30">
        <v>0.94736999999999993</v>
      </c>
      <c r="AE140" s="30">
        <v>1</v>
      </c>
      <c r="AF140" s="30">
        <v>0.96488046646118164</v>
      </c>
      <c r="AG140" s="30">
        <v>0.97856557969269309</v>
      </c>
      <c r="AH140" s="30">
        <v>1</v>
      </c>
      <c r="AI140" s="30">
        <v>1</v>
      </c>
      <c r="AJ140" s="30">
        <v>0.6</v>
      </c>
      <c r="AK140" s="30">
        <v>1</v>
      </c>
      <c r="AL140" s="30">
        <v>1</v>
      </c>
      <c r="AM140" s="30">
        <v>1</v>
      </c>
      <c r="AN140" s="30">
        <v>1</v>
      </c>
      <c r="AO140" s="30">
        <v>1</v>
      </c>
      <c r="AP140" s="30">
        <v>0.99166250228881836</v>
      </c>
      <c r="AQ140" s="30">
        <v>1</v>
      </c>
      <c r="AR140" s="30">
        <v>1</v>
      </c>
      <c r="AS140" s="30">
        <v>0.96665000000000001</v>
      </c>
      <c r="AT140" s="30">
        <v>1</v>
      </c>
      <c r="AU140" s="30">
        <v>1</v>
      </c>
      <c r="AV140" s="30">
        <v>1</v>
      </c>
      <c r="AW140" s="30">
        <v>1</v>
      </c>
      <c r="AX140" s="30">
        <v>1</v>
      </c>
      <c r="AY140" s="30">
        <v>1</v>
      </c>
      <c r="AZ140" s="30">
        <v>1</v>
      </c>
      <c r="BA140" s="30">
        <v>1</v>
      </c>
      <c r="BB140" s="30">
        <v>1</v>
      </c>
      <c r="BC140" s="30">
        <v>1</v>
      </c>
      <c r="BD140" s="30">
        <v>1</v>
      </c>
      <c r="BE140" s="30">
        <v>0.99999994039535522</v>
      </c>
      <c r="BF140" s="30">
        <v>1</v>
      </c>
      <c r="BG140" s="30">
        <v>0.99999989643172782</v>
      </c>
      <c r="BH140" s="30">
        <v>1</v>
      </c>
      <c r="BI140" s="30">
        <v>1</v>
      </c>
      <c r="BJ140" s="30">
        <v>0.5</v>
      </c>
      <c r="BK140" s="30">
        <v>0</v>
      </c>
      <c r="BL140" s="30">
        <v>1</v>
      </c>
      <c r="BM140" s="30">
        <v>1</v>
      </c>
      <c r="BN140" s="30">
        <v>1</v>
      </c>
      <c r="BO140" s="30">
        <v>0.5</v>
      </c>
      <c r="BP140" s="30">
        <v>0</v>
      </c>
      <c r="BQ140" s="30">
        <v>0</v>
      </c>
      <c r="BR140" s="30">
        <v>0</v>
      </c>
      <c r="BS140" s="30">
        <v>1</v>
      </c>
      <c r="BT140" s="30">
        <v>1</v>
      </c>
      <c r="BU140" s="30">
        <v>0.875</v>
      </c>
      <c r="BV140" s="30">
        <v>1</v>
      </c>
      <c r="BW140" s="30">
        <v>1</v>
      </c>
      <c r="BX140" s="30">
        <v>1</v>
      </c>
      <c r="BY140" s="30">
        <v>1</v>
      </c>
      <c r="BZ140" s="30">
        <v>0</v>
      </c>
      <c r="CA140" s="30">
        <v>1</v>
      </c>
      <c r="CB140" s="30">
        <v>0</v>
      </c>
      <c r="CC140" s="30">
        <v>0</v>
      </c>
      <c r="CD140" s="30">
        <v>1</v>
      </c>
      <c r="CE140" s="30">
        <v>1</v>
      </c>
      <c r="CF140" s="30">
        <v>1</v>
      </c>
      <c r="CG140" s="30">
        <v>0.5</v>
      </c>
      <c r="CH140" s="30">
        <v>1</v>
      </c>
      <c r="CI140" s="30">
        <v>1</v>
      </c>
      <c r="CJ140" s="30">
        <v>0</v>
      </c>
      <c r="CK140" s="30">
        <v>0</v>
      </c>
    </row>
    <row r="141" spans="1:89">
      <c r="A141" s="29">
        <v>3051</v>
      </c>
      <c r="B141" t="s">
        <v>237</v>
      </c>
      <c r="C141" t="s">
        <v>189</v>
      </c>
      <c r="D141" t="s">
        <v>190</v>
      </c>
      <c r="E141" s="29">
        <v>0.18992805755395684</v>
      </c>
      <c r="F141" s="29">
        <v>1390</v>
      </c>
      <c r="G141" s="29">
        <v>1.1499999761581421</v>
      </c>
      <c r="H141" s="29">
        <v>14</v>
      </c>
      <c r="I141" s="29">
        <v>578</v>
      </c>
      <c r="J141" t="s">
        <v>628</v>
      </c>
      <c r="K141" s="30">
        <v>0.51557093858718872</v>
      </c>
      <c r="L141" s="30">
        <v>2.1723592653870583E-3</v>
      </c>
      <c r="M141" s="30">
        <v>0.84319609403610229</v>
      </c>
      <c r="N141" s="30">
        <v>0.79069739580154419</v>
      </c>
      <c r="O141" s="30">
        <v>0.93333333730697632</v>
      </c>
      <c r="P141" s="30">
        <v>0.67787104845046997</v>
      </c>
      <c r="Q141" s="30">
        <v>1</v>
      </c>
      <c r="R141" s="30">
        <v>1</v>
      </c>
      <c r="S141" s="30">
        <v>1</v>
      </c>
      <c r="T141" s="30">
        <v>1</v>
      </c>
      <c r="U141" s="30">
        <v>1</v>
      </c>
      <c r="V141" s="30">
        <v>1</v>
      </c>
      <c r="W141" s="30">
        <v>0</v>
      </c>
      <c r="X141" s="30">
        <v>0</v>
      </c>
      <c r="Y141" s="30">
        <v>1</v>
      </c>
      <c r="Z141" s="30" t="s">
        <v>567</v>
      </c>
      <c r="AA141" s="30">
        <v>1</v>
      </c>
      <c r="AB141" s="30">
        <v>0.35293999999999998</v>
      </c>
      <c r="AC141" s="30">
        <v>1</v>
      </c>
      <c r="AD141" s="30">
        <v>0.71428999999999998</v>
      </c>
      <c r="AE141" s="30">
        <v>1</v>
      </c>
      <c r="AF141" s="30">
        <v>0.91481482982635498</v>
      </c>
      <c r="AG141" s="30">
        <v>1</v>
      </c>
      <c r="AH141" s="30">
        <v>0.7777777777777779</v>
      </c>
      <c r="AI141" s="30">
        <v>0.7</v>
      </c>
      <c r="AJ141" s="30">
        <v>0.5</v>
      </c>
      <c r="AK141" s="30">
        <v>1</v>
      </c>
      <c r="AL141" s="30">
        <v>1</v>
      </c>
      <c r="AM141" s="30">
        <v>1</v>
      </c>
      <c r="AN141" s="30">
        <v>1</v>
      </c>
      <c r="AO141" s="30">
        <v>1</v>
      </c>
      <c r="AP141" s="30">
        <v>0.96427500247955322</v>
      </c>
      <c r="AQ141" s="30">
        <v>1</v>
      </c>
      <c r="AR141" s="30">
        <v>1</v>
      </c>
      <c r="AS141" s="30">
        <v>0.85710000000000008</v>
      </c>
      <c r="AT141" s="30">
        <v>1</v>
      </c>
      <c r="AU141" s="30">
        <v>1</v>
      </c>
      <c r="AV141" s="30">
        <v>1</v>
      </c>
      <c r="AW141" s="30">
        <v>1</v>
      </c>
      <c r="AX141" s="30">
        <v>1</v>
      </c>
      <c r="AY141" s="30">
        <v>1</v>
      </c>
      <c r="AZ141" s="30">
        <v>1</v>
      </c>
      <c r="BA141" s="30">
        <v>1</v>
      </c>
      <c r="BB141" s="30">
        <v>1</v>
      </c>
      <c r="BC141" s="30">
        <v>1</v>
      </c>
      <c r="BD141" s="30">
        <v>1</v>
      </c>
      <c r="BE141" s="30">
        <v>1</v>
      </c>
      <c r="BF141" s="30">
        <v>1</v>
      </c>
      <c r="BG141" s="30">
        <v>0.99999998581922345</v>
      </c>
      <c r="BH141" s="30">
        <v>1</v>
      </c>
      <c r="BI141" s="30">
        <v>1</v>
      </c>
      <c r="BJ141" s="30">
        <v>1</v>
      </c>
      <c r="BK141" s="30">
        <v>1</v>
      </c>
      <c r="BL141" s="30">
        <v>1</v>
      </c>
      <c r="BM141" s="30">
        <v>1</v>
      </c>
      <c r="BN141" s="30">
        <v>1</v>
      </c>
      <c r="BO141" s="30">
        <v>0.5</v>
      </c>
      <c r="BP141" s="30">
        <v>1</v>
      </c>
      <c r="BQ141" s="30">
        <v>1</v>
      </c>
      <c r="BR141" s="30">
        <v>1</v>
      </c>
      <c r="BS141" s="30">
        <v>0</v>
      </c>
      <c r="BT141" s="30">
        <v>1</v>
      </c>
      <c r="BU141" s="30">
        <v>0.875</v>
      </c>
      <c r="BV141" s="30">
        <v>1</v>
      </c>
      <c r="BW141" s="30">
        <v>1</v>
      </c>
      <c r="BX141" s="30">
        <v>1</v>
      </c>
      <c r="BY141" s="30">
        <v>0</v>
      </c>
      <c r="BZ141" s="30">
        <v>1</v>
      </c>
      <c r="CA141" s="30">
        <v>0</v>
      </c>
      <c r="CB141" s="30">
        <v>0</v>
      </c>
      <c r="CC141" s="30">
        <v>1</v>
      </c>
      <c r="CD141" s="30">
        <v>1</v>
      </c>
      <c r="CE141" s="30">
        <v>1</v>
      </c>
      <c r="CF141" s="30">
        <v>1</v>
      </c>
      <c r="CG141" s="30">
        <v>0.5</v>
      </c>
      <c r="CH141" s="30">
        <v>0</v>
      </c>
      <c r="CI141" s="30">
        <v>0</v>
      </c>
      <c r="CJ141" s="30">
        <v>1</v>
      </c>
      <c r="CK141" s="30">
        <v>1</v>
      </c>
    </row>
    <row r="142" spans="1:89">
      <c r="A142" s="29">
        <v>3052</v>
      </c>
      <c r="B142" t="s">
        <v>238</v>
      </c>
      <c r="C142" t="s">
        <v>189</v>
      </c>
      <c r="D142" t="s">
        <v>190</v>
      </c>
      <c r="E142" s="29">
        <v>0.15621156211562115</v>
      </c>
      <c r="F142" s="29">
        <v>2439</v>
      </c>
      <c r="G142" s="29">
        <v>1.3700000047683716</v>
      </c>
      <c r="H142" s="29">
        <v>6</v>
      </c>
      <c r="I142" s="29">
        <v>532</v>
      </c>
      <c r="J142" t="s">
        <v>629</v>
      </c>
      <c r="K142" s="30">
        <v>0.30812853574752808</v>
      </c>
      <c r="L142" s="30">
        <v>-8.1604383885860443E-3</v>
      </c>
      <c r="M142" s="30">
        <v>0.89266246557235718</v>
      </c>
      <c r="N142" s="30">
        <v>0.78909605741500854</v>
      </c>
      <c r="O142" s="30">
        <v>0.80000001192092896</v>
      </c>
      <c r="P142" s="30">
        <v>0.83333331346511841</v>
      </c>
      <c r="Q142" s="30">
        <v>1</v>
      </c>
      <c r="R142" s="30" t="s">
        <v>567</v>
      </c>
      <c r="S142" s="30">
        <v>1</v>
      </c>
      <c r="T142" s="30">
        <v>1</v>
      </c>
      <c r="U142" s="30">
        <v>1</v>
      </c>
      <c r="V142" s="30" t="s">
        <v>567</v>
      </c>
      <c r="W142" s="30">
        <v>1</v>
      </c>
      <c r="X142" s="30">
        <v>0</v>
      </c>
      <c r="Y142" s="30">
        <v>0</v>
      </c>
      <c r="Z142" s="30">
        <v>1</v>
      </c>
      <c r="AA142" s="30">
        <v>1</v>
      </c>
      <c r="AB142" s="30">
        <v>1</v>
      </c>
      <c r="AC142" s="30" t="s">
        <v>567</v>
      </c>
      <c r="AD142" s="30" t="s">
        <v>567</v>
      </c>
      <c r="AE142" s="30">
        <v>1</v>
      </c>
      <c r="AF142" s="30">
        <v>0.92662477493286133</v>
      </c>
      <c r="AG142" s="30">
        <v>0.80223550818819855</v>
      </c>
      <c r="AH142" s="30">
        <v>0.93333333333333324</v>
      </c>
      <c r="AI142" s="30">
        <v>0.8125</v>
      </c>
      <c r="AJ142" s="30">
        <v>0.5714285714285714</v>
      </c>
      <c r="AK142" s="30">
        <v>1</v>
      </c>
      <c r="AL142" s="30">
        <v>1</v>
      </c>
      <c r="AM142" s="30">
        <v>1</v>
      </c>
      <c r="AN142" s="30">
        <v>1</v>
      </c>
      <c r="AO142" s="30">
        <v>0.75</v>
      </c>
      <c r="AP142" s="30">
        <v>1</v>
      </c>
      <c r="AQ142" s="30">
        <v>1</v>
      </c>
      <c r="AR142" s="30" t="s">
        <v>567</v>
      </c>
      <c r="AS142" s="30">
        <v>1</v>
      </c>
      <c r="AT142" s="30">
        <v>1</v>
      </c>
      <c r="AU142" s="30">
        <v>1</v>
      </c>
      <c r="AV142" s="30">
        <v>0.5</v>
      </c>
      <c r="AW142" s="30">
        <v>1</v>
      </c>
      <c r="AX142" s="30">
        <v>0</v>
      </c>
      <c r="AY142" s="30">
        <v>1</v>
      </c>
      <c r="AZ142" s="30">
        <v>1</v>
      </c>
      <c r="BA142" s="30">
        <v>1</v>
      </c>
      <c r="BB142" s="30">
        <v>1</v>
      </c>
      <c r="BC142" s="30">
        <v>1</v>
      </c>
      <c r="BD142" s="30">
        <v>1</v>
      </c>
      <c r="BE142" s="30">
        <v>1</v>
      </c>
      <c r="BF142" s="30">
        <v>1</v>
      </c>
      <c r="BG142" s="30">
        <v>1</v>
      </c>
      <c r="BH142" s="30">
        <v>1</v>
      </c>
      <c r="BI142" s="30">
        <v>1</v>
      </c>
      <c r="BJ142" s="30">
        <v>1</v>
      </c>
      <c r="BK142" s="30">
        <v>1</v>
      </c>
      <c r="BL142" s="30">
        <v>1</v>
      </c>
      <c r="BM142" s="30">
        <v>1</v>
      </c>
      <c r="BN142" s="30">
        <v>1</v>
      </c>
      <c r="BO142" s="30">
        <v>1</v>
      </c>
      <c r="BP142" s="30">
        <v>1</v>
      </c>
      <c r="BQ142" s="30">
        <v>1</v>
      </c>
      <c r="BR142" s="30">
        <v>1</v>
      </c>
      <c r="BS142" s="30">
        <v>1</v>
      </c>
      <c r="BT142" s="30">
        <v>1</v>
      </c>
      <c r="BU142" s="30">
        <v>0.91666668653488159</v>
      </c>
      <c r="BV142" s="30">
        <v>1</v>
      </c>
      <c r="BW142" s="30">
        <v>1</v>
      </c>
      <c r="BX142" s="30">
        <v>1</v>
      </c>
      <c r="BY142" s="30">
        <v>1</v>
      </c>
      <c r="BZ142" s="30">
        <v>1</v>
      </c>
      <c r="CA142" s="30">
        <v>0</v>
      </c>
      <c r="CB142" s="30">
        <v>1</v>
      </c>
      <c r="CC142" s="30">
        <v>0</v>
      </c>
      <c r="CD142" s="30">
        <v>1</v>
      </c>
      <c r="CE142" s="30">
        <v>1</v>
      </c>
      <c r="CF142" s="30">
        <v>1</v>
      </c>
      <c r="CG142" s="30">
        <v>0.75</v>
      </c>
      <c r="CH142" s="30">
        <v>1</v>
      </c>
      <c r="CI142" s="30">
        <v>0</v>
      </c>
      <c r="CJ142" s="30">
        <v>1</v>
      </c>
      <c r="CK142" s="30">
        <v>1</v>
      </c>
    </row>
    <row r="143" spans="1:89">
      <c r="A143" s="29">
        <v>3053</v>
      </c>
      <c r="B143" t="s">
        <v>239</v>
      </c>
      <c r="C143" t="s">
        <v>189</v>
      </c>
      <c r="D143" t="s">
        <v>190</v>
      </c>
      <c r="E143" s="29">
        <v>0.18549328663164039</v>
      </c>
      <c r="F143" s="29">
        <v>6852</v>
      </c>
      <c r="G143" s="29">
        <v>0.93999999761581421</v>
      </c>
      <c r="H143" s="29">
        <v>1</v>
      </c>
      <c r="I143" s="29">
        <v>794</v>
      </c>
      <c r="J143" t="s">
        <v>627</v>
      </c>
      <c r="K143" s="30">
        <v>0.28531855344772339</v>
      </c>
      <c r="L143" s="30">
        <v>7.5528719462454319E-3</v>
      </c>
      <c r="M143" s="30">
        <v>0.87945884466171265</v>
      </c>
      <c r="N143" s="30">
        <v>0.847648024559021</v>
      </c>
      <c r="O143" s="30">
        <v>1</v>
      </c>
      <c r="P143" s="30">
        <v>0.87218517065048218</v>
      </c>
      <c r="Q143" s="30">
        <v>1</v>
      </c>
      <c r="R143" s="30">
        <v>1</v>
      </c>
      <c r="S143" s="30">
        <v>1</v>
      </c>
      <c r="T143" s="30">
        <v>1</v>
      </c>
      <c r="U143" s="30">
        <v>1</v>
      </c>
      <c r="V143" s="30">
        <v>1</v>
      </c>
      <c r="W143" s="30">
        <v>1</v>
      </c>
      <c r="X143" s="30">
        <v>1</v>
      </c>
      <c r="Y143" s="30">
        <v>1</v>
      </c>
      <c r="Z143" s="30">
        <v>1</v>
      </c>
      <c r="AA143" s="30">
        <v>1</v>
      </c>
      <c r="AB143" s="30">
        <v>0.45454</v>
      </c>
      <c r="AC143" s="30">
        <v>1</v>
      </c>
      <c r="AD143" s="30">
        <v>0.78571000000000002</v>
      </c>
      <c r="AE143" s="30">
        <v>1</v>
      </c>
      <c r="AF143" s="30">
        <v>0.87267220020294189</v>
      </c>
      <c r="AG143" s="30">
        <v>0.96697938526107885</v>
      </c>
      <c r="AH143" s="30">
        <v>0.86</v>
      </c>
      <c r="AI143" s="30">
        <v>0.7441860465116279</v>
      </c>
      <c r="AJ143" s="30">
        <v>0.56756756756756754</v>
      </c>
      <c r="AK143" s="30">
        <v>1</v>
      </c>
      <c r="AL143" s="30">
        <v>0.5</v>
      </c>
      <c r="AM143" s="30">
        <v>1</v>
      </c>
      <c r="AN143" s="30">
        <v>1</v>
      </c>
      <c r="AO143" s="30">
        <v>1</v>
      </c>
      <c r="AP143" s="30">
        <v>0.88306450843811035</v>
      </c>
      <c r="AQ143" s="30">
        <v>1</v>
      </c>
      <c r="AR143" s="30">
        <v>0.53225806450000002</v>
      </c>
      <c r="AS143" s="30">
        <v>1</v>
      </c>
      <c r="AT143" s="30">
        <v>1</v>
      </c>
      <c r="AU143" s="30">
        <v>1</v>
      </c>
      <c r="AV143" s="30">
        <v>1</v>
      </c>
      <c r="AW143" s="30">
        <v>1</v>
      </c>
      <c r="AX143" s="30">
        <v>1</v>
      </c>
      <c r="AY143" s="30">
        <v>1</v>
      </c>
      <c r="AZ143" s="30">
        <v>1</v>
      </c>
      <c r="BA143" s="30">
        <v>1</v>
      </c>
      <c r="BB143" s="30">
        <v>1</v>
      </c>
      <c r="BC143" s="30">
        <v>1</v>
      </c>
      <c r="BD143" s="30">
        <v>1</v>
      </c>
      <c r="BE143" s="30">
        <v>1</v>
      </c>
      <c r="BF143" s="30">
        <v>1</v>
      </c>
      <c r="BG143" s="30">
        <v>0.99999991490829387</v>
      </c>
      <c r="BH143" s="30">
        <v>1</v>
      </c>
      <c r="BI143" s="30">
        <v>1</v>
      </c>
      <c r="BJ143" s="30">
        <v>1</v>
      </c>
      <c r="BK143" s="30">
        <v>1</v>
      </c>
      <c r="BL143" s="30">
        <v>1</v>
      </c>
      <c r="BM143" s="30">
        <v>1</v>
      </c>
      <c r="BN143" s="30">
        <v>0.5</v>
      </c>
      <c r="BO143" s="30">
        <v>1</v>
      </c>
      <c r="BP143" s="30" t="s">
        <v>567</v>
      </c>
      <c r="BQ143" s="30" t="s">
        <v>567</v>
      </c>
      <c r="BR143" s="30" t="s">
        <v>567</v>
      </c>
      <c r="BS143" s="30">
        <v>1</v>
      </c>
      <c r="BT143" s="30">
        <v>1</v>
      </c>
      <c r="BU143" s="30">
        <v>0.66666668653488159</v>
      </c>
      <c r="BV143" s="30">
        <v>1</v>
      </c>
      <c r="BW143" s="30">
        <v>0</v>
      </c>
      <c r="BX143" s="30">
        <v>0</v>
      </c>
      <c r="BY143" s="30">
        <v>0</v>
      </c>
      <c r="BZ143" s="30">
        <v>0</v>
      </c>
      <c r="CA143" s="30">
        <v>0</v>
      </c>
      <c r="CB143" s="30">
        <v>0</v>
      </c>
      <c r="CC143" s="30">
        <v>0</v>
      </c>
      <c r="CD143" s="30">
        <v>0</v>
      </c>
      <c r="CE143" s="30">
        <v>1</v>
      </c>
      <c r="CF143" s="30">
        <v>1</v>
      </c>
      <c r="CG143" s="30">
        <v>0.5</v>
      </c>
      <c r="CH143" s="30">
        <v>0</v>
      </c>
      <c r="CI143" s="30">
        <v>1</v>
      </c>
      <c r="CJ143" s="30">
        <v>1</v>
      </c>
      <c r="CK143" s="30">
        <v>0</v>
      </c>
    </row>
    <row r="144" spans="1:89">
      <c r="A144" s="29">
        <v>3054</v>
      </c>
      <c r="B144" t="s">
        <v>240</v>
      </c>
      <c r="C144" t="s">
        <v>189</v>
      </c>
      <c r="D144" t="s">
        <v>190</v>
      </c>
      <c r="E144" s="29">
        <v>0.19783377541998232</v>
      </c>
      <c r="F144" s="29">
        <v>9048</v>
      </c>
      <c r="G144" s="29">
        <v>0.93999999761581421</v>
      </c>
      <c r="H144" s="29">
        <v>1</v>
      </c>
      <c r="I144" s="29">
        <v>787</v>
      </c>
      <c r="J144" t="s">
        <v>627</v>
      </c>
      <c r="K144" s="30">
        <v>0.25439998507499695</v>
      </c>
      <c r="L144" s="30">
        <v>9.9767406936734915E-4</v>
      </c>
      <c r="M144" s="30">
        <v>0.88710010051727295</v>
      </c>
      <c r="N144" s="30">
        <v>0.84559756517410278</v>
      </c>
      <c r="O144" s="30">
        <v>0.89999997615814209</v>
      </c>
      <c r="P144" s="30">
        <v>0.86094880104064941</v>
      </c>
      <c r="Q144" s="30">
        <v>1</v>
      </c>
      <c r="R144" s="30">
        <v>1</v>
      </c>
      <c r="S144" s="30">
        <v>1</v>
      </c>
      <c r="T144" s="30">
        <v>1</v>
      </c>
      <c r="U144" s="30">
        <v>1</v>
      </c>
      <c r="V144" s="30">
        <v>1</v>
      </c>
      <c r="W144" s="30">
        <v>1</v>
      </c>
      <c r="X144" s="30">
        <v>1</v>
      </c>
      <c r="Y144" s="30">
        <v>1</v>
      </c>
      <c r="Z144" s="30" t="s">
        <v>567</v>
      </c>
      <c r="AA144" s="30">
        <v>0.57895000000000008</v>
      </c>
      <c r="AB144" s="30">
        <v>0.75510999999999995</v>
      </c>
      <c r="AC144" s="30">
        <v>0.82142999999999999</v>
      </c>
      <c r="AD144" s="30" t="s">
        <v>567</v>
      </c>
      <c r="AE144" s="30">
        <v>1</v>
      </c>
      <c r="AF144" s="30">
        <v>0.89898848533630371</v>
      </c>
      <c r="AG144" s="30">
        <v>0.91550785715504446</v>
      </c>
      <c r="AH144" s="30">
        <v>0.85</v>
      </c>
      <c r="AI144" s="30">
        <v>0.83636363636363642</v>
      </c>
      <c r="AJ144" s="30">
        <v>0.63043478260869568</v>
      </c>
      <c r="AK144" s="30">
        <v>1</v>
      </c>
      <c r="AL144" s="30">
        <v>0.66666666666666652</v>
      </c>
      <c r="AM144" s="30">
        <v>1</v>
      </c>
      <c r="AN144" s="30">
        <v>1</v>
      </c>
      <c r="AO144" s="30">
        <v>1</v>
      </c>
      <c r="AP144" s="30">
        <v>0.90273058414459229</v>
      </c>
      <c r="AQ144" s="30">
        <v>0.97222222200000008</v>
      </c>
      <c r="AR144" s="30">
        <v>1</v>
      </c>
      <c r="AS144" s="30">
        <v>0.95369999999999999</v>
      </c>
      <c r="AT144" s="30">
        <v>0.68500000000000005</v>
      </c>
      <c r="AU144" s="30">
        <v>1</v>
      </c>
      <c r="AV144" s="30">
        <v>0.5</v>
      </c>
      <c r="AW144" s="30">
        <v>0</v>
      </c>
      <c r="AX144" s="30">
        <v>1</v>
      </c>
      <c r="AY144" s="30">
        <v>1</v>
      </c>
      <c r="AZ144" s="30">
        <v>1</v>
      </c>
      <c r="BA144" s="30">
        <v>1</v>
      </c>
      <c r="BB144" s="30">
        <v>1</v>
      </c>
      <c r="BC144" s="30">
        <v>1</v>
      </c>
      <c r="BD144" s="30">
        <v>0.66666668653488159</v>
      </c>
      <c r="BE144" s="30">
        <v>1</v>
      </c>
      <c r="BF144" s="30" t="s">
        <v>567</v>
      </c>
      <c r="BG144" s="30">
        <v>0.99999994079282606</v>
      </c>
      <c r="BH144" s="30">
        <v>1</v>
      </c>
      <c r="BI144" s="30">
        <v>1</v>
      </c>
      <c r="BJ144" s="30">
        <v>0.75</v>
      </c>
      <c r="BK144" s="30">
        <v>1</v>
      </c>
      <c r="BL144" s="30">
        <v>1</v>
      </c>
      <c r="BM144" s="30">
        <v>0</v>
      </c>
      <c r="BN144" s="30">
        <v>1</v>
      </c>
      <c r="BO144" s="30">
        <v>1</v>
      </c>
      <c r="BP144" s="30">
        <v>1</v>
      </c>
      <c r="BQ144" s="30">
        <v>1</v>
      </c>
      <c r="BR144" s="30">
        <v>1</v>
      </c>
      <c r="BS144" s="30">
        <v>1</v>
      </c>
      <c r="BT144" s="30">
        <v>1</v>
      </c>
      <c r="BU144" s="30">
        <v>0.95833331346511841</v>
      </c>
      <c r="BV144" s="30">
        <v>1</v>
      </c>
      <c r="BW144" s="30">
        <v>1</v>
      </c>
      <c r="BX144" s="30">
        <v>1</v>
      </c>
      <c r="BY144" s="30">
        <v>1</v>
      </c>
      <c r="BZ144" s="30">
        <v>0</v>
      </c>
      <c r="CA144" s="30">
        <v>1</v>
      </c>
      <c r="CB144" s="30">
        <v>1</v>
      </c>
      <c r="CC144" s="30">
        <v>1</v>
      </c>
      <c r="CD144" s="30">
        <v>1</v>
      </c>
      <c r="CE144" s="30">
        <v>1</v>
      </c>
      <c r="CF144" s="30">
        <v>1</v>
      </c>
      <c r="CG144" s="30">
        <v>1</v>
      </c>
      <c r="CH144" s="30">
        <v>1</v>
      </c>
      <c r="CI144" s="30">
        <v>1</v>
      </c>
      <c r="CJ144" s="30">
        <v>1</v>
      </c>
      <c r="CK144" s="30">
        <v>1</v>
      </c>
    </row>
    <row r="145" spans="1:89">
      <c r="A145" s="29">
        <v>3401</v>
      </c>
      <c r="B145" t="s">
        <v>241</v>
      </c>
      <c r="C145" t="s">
        <v>242</v>
      </c>
      <c r="D145" t="s">
        <v>243</v>
      </c>
      <c r="E145" s="29">
        <v>0.18806438947781703</v>
      </c>
      <c r="F145" s="29">
        <v>17829</v>
      </c>
      <c r="G145" s="29">
        <v>0.95999997854232788</v>
      </c>
      <c r="H145" s="29">
        <v>7</v>
      </c>
      <c r="I145" s="29">
        <v>794</v>
      </c>
      <c r="J145" t="s">
        <v>627</v>
      </c>
      <c r="K145" s="30">
        <v>0.18457299470901489</v>
      </c>
      <c r="L145" s="30">
        <v>-5.8230070862919092E-4</v>
      </c>
      <c r="M145" s="30" t="s">
        <v>567</v>
      </c>
      <c r="N145" s="30">
        <v>0.85403358936309814</v>
      </c>
      <c r="O145" s="30">
        <v>0.93333333730697632</v>
      </c>
      <c r="P145" s="30">
        <v>0.8856474757194519</v>
      </c>
      <c r="Q145" s="30">
        <v>1</v>
      </c>
      <c r="R145" s="30" t="s">
        <v>567</v>
      </c>
      <c r="S145" s="30">
        <v>1</v>
      </c>
      <c r="T145" s="30">
        <v>1</v>
      </c>
      <c r="U145" s="30">
        <v>1</v>
      </c>
      <c r="V145" s="30">
        <v>1</v>
      </c>
      <c r="W145" s="30">
        <v>1</v>
      </c>
      <c r="X145" s="30">
        <v>1</v>
      </c>
      <c r="Y145" s="30">
        <v>1</v>
      </c>
      <c r="Z145" s="30">
        <v>1</v>
      </c>
      <c r="AA145" s="30">
        <v>0.76378000000000001</v>
      </c>
      <c r="AB145" s="30">
        <v>0.84113000000000004</v>
      </c>
      <c r="AC145" s="30">
        <v>0.57691999999999999</v>
      </c>
      <c r="AD145" s="30">
        <v>0.51283000000000001</v>
      </c>
      <c r="AE145" s="30">
        <v>1</v>
      </c>
      <c r="AF145" s="30">
        <v>0.92886734008789063</v>
      </c>
      <c r="AG145" s="30">
        <v>0.97909456816130003</v>
      </c>
      <c r="AH145" s="30">
        <v>0.9375</v>
      </c>
      <c r="AI145" s="30">
        <v>0.75362318840579723</v>
      </c>
      <c r="AJ145" s="30">
        <v>0.80952380952380953</v>
      </c>
      <c r="AK145" s="30">
        <v>1</v>
      </c>
      <c r="AL145" s="30">
        <v>0.875</v>
      </c>
      <c r="AM145" s="30">
        <v>0.875</v>
      </c>
      <c r="AN145" s="30">
        <v>1</v>
      </c>
      <c r="AO145" s="30">
        <v>1</v>
      </c>
      <c r="AP145" s="30">
        <v>0.9634774923324585</v>
      </c>
      <c r="AQ145" s="30">
        <v>0.98611111100000004</v>
      </c>
      <c r="AR145" s="30">
        <v>1</v>
      </c>
      <c r="AS145" s="30">
        <v>0.97006538449999991</v>
      </c>
      <c r="AT145" s="30">
        <v>0.89773346399999998</v>
      </c>
      <c r="AU145" s="30">
        <v>1</v>
      </c>
      <c r="AV145" s="30">
        <v>1</v>
      </c>
      <c r="AW145" s="30">
        <v>1</v>
      </c>
      <c r="AX145" s="30">
        <v>1</v>
      </c>
      <c r="AY145" s="30">
        <v>1</v>
      </c>
      <c r="AZ145" s="30">
        <v>1</v>
      </c>
      <c r="BA145" s="30">
        <v>1</v>
      </c>
      <c r="BB145" s="30">
        <v>1</v>
      </c>
      <c r="BC145" s="30">
        <v>1</v>
      </c>
      <c r="BD145" s="30">
        <v>1</v>
      </c>
      <c r="BE145" s="30">
        <v>0.99999982118606567</v>
      </c>
      <c r="BF145" s="30">
        <v>1</v>
      </c>
      <c r="BG145" s="30">
        <v>0.99999951026484879</v>
      </c>
      <c r="BH145" s="30">
        <v>1</v>
      </c>
      <c r="BI145" s="30">
        <v>1</v>
      </c>
      <c r="BJ145" s="30">
        <v>1</v>
      </c>
      <c r="BK145" s="30">
        <v>1</v>
      </c>
      <c r="BL145" s="30">
        <v>1</v>
      </c>
      <c r="BM145" s="30">
        <v>1</v>
      </c>
      <c r="BN145" s="30">
        <v>1</v>
      </c>
      <c r="BO145" s="30">
        <v>1</v>
      </c>
      <c r="BP145" s="30">
        <v>1</v>
      </c>
      <c r="BQ145" s="30">
        <v>1</v>
      </c>
      <c r="BR145" s="30">
        <v>1</v>
      </c>
      <c r="BS145" s="30">
        <v>1</v>
      </c>
      <c r="BT145" s="30">
        <v>1</v>
      </c>
      <c r="BU145" s="30">
        <v>0.66666668653488159</v>
      </c>
      <c r="BV145" s="30">
        <v>0</v>
      </c>
      <c r="BW145" s="30">
        <v>1</v>
      </c>
      <c r="BX145" s="30">
        <v>1</v>
      </c>
      <c r="BY145" s="30">
        <v>1</v>
      </c>
      <c r="BZ145" s="30">
        <v>1</v>
      </c>
      <c r="CA145" s="30">
        <v>1</v>
      </c>
      <c r="CB145" s="30">
        <v>1</v>
      </c>
      <c r="CC145" s="30">
        <v>1</v>
      </c>
      <c r="CD145" s="30">
        <v>1</v>
      </c>
      <c r="CE145" s="30">
        <v>1</v>
      </c>
      <c r="CF145" s="30">
        <v>0</v>
      </c>
      <c r="CG145" s="30" t="s">
        <v>567</v>
      </c>
      <c r="CH145" s="30" t="s">
        <v>567</v>
      </c>
      <c r="CI145" s="30" t="s">
        <v>567</v>
      </c>
      <c r="CJ145" s="30" t="s">
        <v>567</v>
      </c>
      <c r="CK145" s="30" t="s">
        <v>567</v>
      </c>
    </row>
    <row r="146" spans="1:89">
      <c r="A146" s="29">
        <v>3403</v>
      </c>
      <c r="B146" t="s">
        <v>244</v>
      </c>
      <c r="C146" t="s">
        <v>242</v>
      </c>
      <c r="D146" t="s">
        <v>243</v>
      </c>
      <c r="E146" s="29">
        <v>0.3070228569606937</v>
      </c>
      <c r="F146" s="29">
        <v>31369</v>
      </c>
      <c r="G146" s="29">
        <v>0.99000000953674316</v>
      </c>
      <c r="H146" s="29">
        <v>10</v>
      </c>
      <c r="I146" s="29">
        <v>871</v>
      </c>
      <c r="J146" t="s">
        <v>626</v>
      </c>
      <c r="K146" s="30">
        <v>0.20710058510303497</v>
      </c>
      <c r="L146" s="30">
        <v>9.9967997521162033E-3</v>
      </c>
      <c r="M146" s="30" t="s">
        <v>567</v>
      </c>
      <c r="N146" s="30">
        <v>0.88162034749984741</v>
      </c>
      <c r="O146" s="30">
        <v>1</v>
      </c>
      <c r="P146" s="30">
        <v>0.81540167331695557</v>
      </c>
      <c r="Q146" s="30">
        <v>1</v>
      </c>
      <c r="R146" s="30">
        <v>1</v>
      </c>
      <c r="S146" s="30">
        <v>1</v>
      </c>
      <c r="T146" s="30">
        <v>1</v>
      </c>
      <c r="U146" s="30">
        <v>1</v>
      </c>
      <c r="V146" s="30">
        <v>1</v>
      </c>
      <c r="W146" s="30">
        <v>1</v>
      </c>
      <c r="X146" s="30">
        <v>1</v>
      </c>
      <c r="Y146" s="30">
        <v>1</v>
      </c>
      <c r="Z146" s="30">
        <v>1</v>
      </c>
      <c r="AA146" s="30">
        <v>0.79906999999999995</v>
      </c>
      <c r="AB146" s="30">
        <v>0.43332999999999999</v>
      </c>
      <c r="AC146" s="30">
        <v>0.26388999999999996</v>
      </c>
      <c r="AD146" s="30">
        <v>0.33620999999999995</v>
      </c>
      <c r="AE146" s="30">
        <v>1</v>
      </c>
      <c r="AF146" s="30">
        <v>0.90108639001846313</v>
      </c>
      <c r="AG146" s="30">
        <v>0.99772123259124545</v>
      </c>
      <c r="AH146" s="30">
        <v>0.92397660818713456</v>
      </c>
      <c r="AI146" s="30">
        <v>0.89473684210526316</v>
      </c>
      <c r="AJ146" s="30">
        <v>0.74193548387096764</v>
      </c>
      <c r="AK146" s="30">
        <v>0.94699999999999995</v>
      </c>
      <c r="AL146" s="30">
        <v>0.7</v>
      </c>
      <c r="AM146" s="30">
        <v>0.9</v>
      </c>
      <c r="AN146" s="30">
        <v>1</v>
      </c>
      <c r="AO146" s="30">
        <v>0.75</v>
      </c>
      <c r="AP146" s="30">
        <v>0.97072625160217285</v>
      </c>
      <c r="AQ146" s="30">
        <v>0.9423076924999999</v>
      </c>
      <c r="AR146" s="30" t="s">
        <v>567</v>
      </c>
      <c r="AS146" s="30">
        <v>0.98640000000000005</v>
      </c>
      <c r="AT146" s="30">
        <v>0.98347107450000015</v>
      </c>
      <c r="AU146" s="30">
        <v>1</v>
      </c>
      <c r="AV146" s="30">
        <v>1</v>
      </c>
      <c r="AW146" s="30">
        <v>1</v>
      </c>
      <c r="AX146" s="30">
        <v>1</v>
      </c>
      <c r="AY146" s="30">
        <v>1</v>
      </c>
      <c r="AZ146" s="30">
        <v>1</v>
      </c>
      <c r="BA146" s="30">
        <v>1</v>
      </c>
      <c r="BB146" s="30">
        <v>1</v>
      </c>
      <c r="BC146" s="30">
        <v>1</v>
      </c>
      <c r="BD146" s="30">
        <v>1</v>
      </c>
      <c r="BE146" s="30">
        <v>1</v>
      </c>
      <c r="BF146" s="30">
        <v>1</v>
      </c>
      <c r="BG146" s="30">
        <v>0.99999992567380369</v>
      </c>
      <c r="BH146" s="30">
        <v>1</v>
      </c>
      <c r="BI146" s="30">
        <v>1</v>
      </c>
      <c r="BJ146" s="30">
        <v>1</v>
      </c>
      <c r="BK146" s="30">
        <v>1</v>
      </c>
      <c r="BL146" s="30">
        <v>1</v>
      </c>
      <c r="BM146" s="30">
        <v>1</v>
      </c>
      <c r="BN146" s="30">
        <v>1</v>
      </c>
      <c r="BO146" s="30">
        <v>1</v>
      </c>
      <c r="BP146" s="30">
        <v>1</v>
      </c>
      <c r="BQ146" s="30">
        <v>1</v>
      </c>
      <c r="BR146" s="30">
        <v>1</v>
      </c>
      <c r="BS146" s="30">
        <v>1</v>
      </c>
      <c r="BT146" s="30">
        <v>1</v>
      </c>
      <c r="BU146" s="30">
        <v>0.91666668653488159</v>
      </c>
      <c r="BV146" s="30">
        <v>1</v>
      </c>
      <c r="BW146" s="30">
        <v>1</v>
      </c>
      <c r="BX146" s="30">
        <v>1</v>
      </c>
      <c r="BY146" s="30">
        <v>1</v>
      </c>
      <c r="BZ146" s="30">
        <v>0</v>
      </c>
      <c r="CA146" s="30">
        <v>1</v>
      </c>
      <c r="CB146" s="30">
        <v>1</v>
      </c>
      <c r="CC146" s="30">
        <v>0</v>
      </c>
      <c r="CD146" s="30">
        <v>1</v>
      </c>
      <c r="CE146" s="30">
        <v>1</v>
      </c>
      <c r="CF146" s="30">
        <v>0</v>
      </c>
      <c r="CG146" s="30" t="s">
        <v>567</v>
      </c>
      <c r="CH146" s="30" t="s">
        <v>567</v>
      </c>
      <c r="CI146" s="30" t="s">
        <v>567</v>
      </c>
      <c r="CJ146" s="30" t="s">
        <v>567</v>
      </c>
      <c r="CK146" s="30" t="s">
        <v>567</v>
      </c>
    </row>
    <row r="147" spans="1:89">
      <c r="A147" s="29">
        <v>3405</v>
      </c>
      <c r="B147" t="s">
        <v>245</v>
      </c>
      <c r="C147" t="s">
        <v>242</v>
      </c>
      <c r="D147" t="s">
        <v>243</v>
      </c>
      <c r="E147" s="29">
        <v>0.32492503086964192</v>
      </c>
      <c r="F147" s="29">
        <v>28345</v>
      </c>
      <c r="G147" s="29">
        <v>0.99000000953674316</v>
      </c>
      <c r="H147" s="29">
        <v>9</v>
      </c>
      <c r="I147" s="29">
        <v>820</v>
      </c>
      <c r="J147" t="s">
        <v>627</v>
      </c>
      <c r="K147" s="30">
        <v>0.16523313522338867</v>
      </c>
      <c r="L147" s="30">
        <v>7.5410809367895126E-3</v>
      </c>
      <c r="M147" s="30">
        <v>0.90334206819534302</v>
      </c>
      <c r="N147" s="30">
        <v>0.87024831771850586</v>
      </c>
      <c r="O147" s="30">
        <v>1</v>
      </c>
      <c r="P147" s="30">
        <v>0.78023713827133179</v>
      </c>
      <c r="Q147" s="30">
        <v>1</v>
      </c>
      <c r="R147" s="30">
        <v>1</v>
      </c>
      <c r="S147" s="30">
        <v>1</v>
      </c>
      <c r="T147" s="30">
        <v>1</v>
      </c>
      <c r="U147" s="30">
        <v>1</v>
      </c>
      <c r="V147" s="30">
        <v>1</v>
      </c>
      <c r="W147" s="30">
        <v>1</v>
      </c>
      <c r="X147" s="30">
        <v>1</v>
      </c>
      <c r="Y147" s="30">
        <v>1</v>
      </c>
      <c r="Z147" s="30">
        <v>1</v>
      </c>
      <c r="AA147" s="30">
        <v>0.67676999999999987</v>
      </c>
      <c r="AB147" s="30">
        <v>0.30986000000000002</v>
      </c>
      <c r="AC147" s="30">
        <v>0.37975000000000003</v>
      </c>
      <c r="AD147" s="30">
        <v>0.56818000000000002</v>
      </c>
      <c r="AE147" s="30">
        <v>1</v>
      </c>
      <c r="AF147" s="30">
        <v>0.86769950389862061</v>
      </c>
      <c r="AG147" s="30">
        <v>0.99291604336914463</v>
      </c>
      <c r="AH147" s="30">
        <v>0.84076433121019112</v>
      </c>
      <c r="AI147" s="30">
        <v>0.7622377622377623</v>
      </c>
      <c r="AJ147" s="30">
        <v>0.59292035398230092</v>
      </c>
      <c r="AK147" s="30">
        <v>0.91700000000000004</v>
      </c>
      <c r="AL147" s="30">
        <v>0.7777777777777779</v>
      </c>
      <c r="AM147" s="30">
        <v>0.88888888888888884</v>
      </c>
      <c r="AN147" s="30">
        <v>1</v>
      </c>
      <c r="AO147" s="30">
        <v>1</v>
      </c>
      <c r="AP147" s="30">
        <v>0.88548392057418823</v>
      </c>
      <c r="AQ147" s="30">
        <v>0.87979591850000005</v>
      </c>
      <c r="AR147" s="30">
        <v>0.69230769199999997</v>
      </c>
      <c r="AS147" s="30">
        <v>0.98211666649999996</v>
      </c>
      <c r="AT147" s="30">
        <v>0.98771535599999993</v>
      </c>
      <c r="AU147" s="30">
        <v>1</v>
      </c>
      <c r="AV147" s="30">
        <v>1</v>
      </c>
      <c r="AW147" s="30">
        <v>1</v>
      </c>
      <c r="AX147" s="30">
        <v>1</v>
      </c>
      <c r="AY147" s="30">
        <v>1</v>
      </c>
      <c r="AZ147" s="30">
        <v>1</v>
      </c>
      <c r="BA147" s="30">
        <v>1</v>
      </c>
      <c r="BB147" s="30">
        <v>1</v>
      </c>
      <c r="BC147" s="30">
        <v>1</v>
      </c>
      <c r="BD147" s="30">
        <v>0.66666668653488159</v>
      </c>
      <c r="BE147" s="30">
        <v>1</v>
      </c>
      <c r="BF147" s="30" t="s">
        <v>567</v>
      </c>
      <c r="BG147" s="30">
        <v>0.99999997792138884</v>
      </c>
      <c r="BH147" s="30">
        <v>1</v>
      </c>
      <c r="BI147" s="30">
        <v>1</v>
      </c>
      <c r="BJ147" s="30">
        <v>1</v>
      </c>
      <c r="BK147" s="30">
        <v>1</v>
      </c>
      <c r="BL147" s="30">
        <v>1</v>
      </c>
      <c r="BM147" s="30">
        <v>1</v>
      </c>
      <c r="BN147" s="30">
        <v>1</v>
      </c>
      <c r="BO147" s="30">
        <v>1</v>
      </c>
      <c r="BP147" s="30">
        <v>1</v>
      </c>
      <c r="BQ147" s="30">
        <v>1</v>
      </c>
      <c r="BR147" s="30">
        <v>1</v>
      </c>
      <c r="BS147" s="30">
        <v>1</v>
      </c>
      <c r="BT147" s="30">
        <v>1</v>
      </c>
      <c r="BU147" s="30">
        <v>1</v>
      </c>
      <c r="BV147" s="30">
        <v>1</v>
      </c>
      <c r="BW147" s="30">
        <v>1</v>
      </c>
      <c r="BX147" s="30">
        <v>1</v>
      </c>
      <c r="BY147" s="30">
        <v>1</v>
      </c>
      <c r="BZ147" s="30">
        <v>1</v>
      </c>
      <c r="CA147" s="30">
        <v>1</v>
      </c>
      <c r="CB147" s="30">
        <v>1</v>
      </c>
      <c r="CC147" s="30">
        <v>1</v>
      </c>
      <c r="CD147" s="30">
        <v>1</v>
      </c>
      <c r="CE147" s="30">
        <v>1</v>
      </c>
      <c r="CF147" s="30">
        <v>1</v>
      </c>
      <c r="CG147" s="30">
        <v>0.5</v>
      </c>
      <c r="CH147" s="30">
        <v>1</v>
      </c>
      <c r="CI147" s="30">
        <v>0</v>
      </c>
      <c r="CJ147" s="30">
        <v>1</v>
      </c>
      <c r="CK147" s="30">
        <v>0</v>
      </c>
    </row>
    <row r="148" spans="1:89">
      <c r="A148" s="29">
        <v>3407</v>
      </c>
      <c r="B148" t="s">
        <v>246</v>
      </c>
      <c r="C148" t="s">
        <v>242</v>
      </c>
      <c r="D148" t="s">
        <v>243</v>
      </c>
      <c r="E148" s="29">
        <v>0.24388089005235603</v>
      </c>
      <c r="F148" s="29">
        <v>30560</v>
      </c>
      <c r="G148" s="29">
        <v>0.95999997854232788</v>
      </c>
      <c r="H148" s="29">
        <v>10</v>
      </c>
      <c r="I148" s="29">
        <v>808</v>
      </c>
      <c r="J148" t="s">
        <v>627</v>
      </c>
      <c r="K148" s="30">
        <v>0.21356335282325745</v>
      </c>
      <c r="L148" s="30">
        <v>3.2847397960722446E-3</v>
      </c>
      <c r="M148" s="30" t="s">
        <v>567</v>
      </c>
      <c r="N148" s="30">
        <v>0.87180298566818237</v>
      </c>
      <c r="O148" s="30">
        <v>1</v>
      </c>
      <c r="P148" s="30">
        <v>0.70092284679412842</v>
      </c>
      <c r="Q148" s="30">
        <v>1</v>
      </c>
      <c r="R148" s="30">
        <v>1</v>
      </c>
      <c r="S148" s="30">
        <v>1</v>
      </c>
      <c r="T148" s="30">
        <v>1</v>
      </c>
      <c r="U148" s="30">
        <v>1</v>
      </c>
      <c r="V148" s="30">
        <v>1</v>
      </c>
      <c r="W148" s="30">
        <v>1</v>
      </c>
      <c r="X148" s="30">
        <v>0</v>
      </c>
      <c r="Y148" s="30">
        <v>1</v>
      </c>
      <c r="Z148" s="30">
        <v>1</v>
      </c>
      <c r="AA148" s="30">
        <v>0.57830999999999999</v>
      </c>
      <c r="AB148" s="30">
        <v>0.38109999999999999</v>
      </c>
      <c r="AC148" s="30">
        <v>5.1719999999999967E-2</v>
      </c>
      <c r="AD148" s="30">
        <v>0.40954999999999997</v>
      </c>
      <c r="AE148" s="30">
        <v>1</v>
      </c>
      <c r="AF148" s="30">
        <v>0.86499315500259399</v>
      </c>
      <c r="AG148" s="30">
        <v>0.9945452313735117</v>
      </c>
      <c r="AH148" s="30">
        <v>0.73298429319371716</v>
      </c>
      <c r="AI148" s="30">
        <v>0.68292682926829262</v>
      </c>
      <c r="AJ148" s="30">
        <v>0.72115384615384615</v>
      </c>
      <c r="AK148" s="30">
        <v>0.88900000000000001</v>
      </c>
      <c r="AL148" s="30">
        <v>0.76923076923076938</v>
      </c>
      <c r="AM148" s="30">
        <v>1</v>
      </c>
      <c r="AN148" s="30">
        <v>1</v>
      </c>
      <c r="AO148" s="30">
        <v>1</v>
      </c>
      <c r="AP148" s="30">
        <v>0.83270519971847534</v>
      </c>
      <c r="AQ148" s="30">
        <v>0.89504856649999998</v>
      </c>
      <c r="AR148" s="30">
        <v>0.92682926800000009</v>
      </c>
      <c r="AS148" s="30">
        <v>0.78542086600000005</v>
      </c>
      <c r="AT148" s="30">
        <v>0.72352218550000003</v>
      </c>
      <c r="AU148" s="30">
        <v>1</v>
      </c>
      <c r="AV148" s="30">
        <v>0.5</v>
      </c>
      <c r="AW148" s="30">
        <v>0</v>
      </c>
      <c r="AX148" s="30">
        <v>1</v>
      </c>
      <c r="AY148" s="30">
        <v>1</v>
      </c>
      <c r="AZ148" s="30">
        <v>1</v>
      </c>
      <c r="BA148" s="30">
        <v>1</v>
      </c>
      <c r="BB148" s="30">
        <v>1</v>
      </c>
      <c r="BC148" s="30">
        <v>1</v>
      </c>
      <c r="BD148" s="30">
        <v>1</v>
      </c>
      <c r="BE148" s="30">
        <v>1</v>
      </c>
      <c r="BF148" s="30">
        <v>1</v>
      </c>
      <c r="BG148" s="30">
        <v>0.99999998029914761</v>
      </c>
      <c r="BH148" s="30">
        <v>1</v>
      </c>
      <c r="BI148" s="30">
        <v>0</v>
      </c>
      <c r="BJ148" s="30" t="s">
        <v>567</v>
      </c>
      <c r="BK148" s="30" t="s">
        <v>567</v>
      </c>
      <c r="BL148" s="30" t="s">
        <v>567</v>
      </c>
      <c r="BM148" s="30" t="s">
        <v>567</v>
      </c>
      <c r="BN148" s="30">
        <v>0.5</v>
      </c>
      <c r="BO148" s="30">
        <v>1</v>
      </c>
      <c r="BP148" s="30" t="s">
        <v>567</v>
      </c>
      <c r="BQ148" s="30" t="s">
        <v>567</v>
      </c>
      <c r="BR148" s="30" t="s">
        <v>567</v>
      </c>
      <c r="BS148" s="30">
        <v>1</v>
      </c>
      <c r="BT148" s="30">
        <v>1</v>
      </c>
      <c r="BU148" s="30">
        <v>0.875</v>
      </c>
      <c r="BV148" s="30">
        <v>1</v>
      </c>
      <c r="BW148" s="30">
        <v>0</v>
      </c>
      <c r="BX148" s="30">
        <v>1</v>
      </c>
      <c r="BY148" s="30">
        <v>0</v>
      </c>
      <c r="BZ148" s="30">
        <v>1</v>
      </c>
      <c r="CA148" s="30">
        <v>1</v>
      </c>
      <c r="CB148" s="30">
        <v>1</v>
      </c>
      <c r="CC148" s="30">
        <v>1</v>
      </c>
      <c r="CD148" s="30">
        <v>0</v>
      </c>
      <c r="CE148" s="30">
        <v>1</v>
      </c>
      <c r="CF148" s="30">
        <v>1</v>
      </c>
      <c r="CG148" s="30">
        <v>0.75</v>
      </c>
      <c r="CH148" s="30">
        <v>1</v>
      </c>
      <c r="CI148" s="30">
        <v>0</v>
      </c>
      <c r="CJ148" s="30">
        <v>1</v>
      </c>
      <c r="CK148" s="30">
        <v>1</v>
      </c>
    </row>
    <row r="149" spans="1:89">
      <c r="A149" s="29">
        <v>3411</v>
      </c>
      <c r="B149" t="s">
        <v>247</v>
      </c>
      <c r="C149" t="s">
        <v>242</v>
      </c>
      <c r="D149" t="s">
        <v>243</v>
      </c>
      <c r="E149" s="29">
        <v>0.18836286240220892</v>
      </c>
      <c r="F149" s="29">
        <v>34768</v>
      </c>
      <c r="G149" s="29">
        <v>0.95999997854232788</v>
      </c>
      <c r="H149" s="29">
        <v>10</v>
      </c>
      <c r="I149" s="29">
        <v>780</v>
      </c>
      <c r="J149" t="s">
        <v>627</v>
      </c>
      <c r="K149" s="30">
        <v>0.29257068037986755</v>
      </c>
      <c r="L149" s="30">
        <v>6.8396995775401592E-3</v>
      </c>
      <c r="M149" s="30">
        <v>0.94817507266998291</v>
      </c>
      <c r="N149" s="30">
        <v>0.88369452953338623</v>
      </c>
      <c r="O149" s="30">
        <v>1</v>
      </c>
      <c r="P149" s="30">
        <v>0.92008697986602783</v>
      </c>
      <c r="Q149" s="30">
        <v>1</v>
      </c>
      <c r="R149" s="30">
        <v>1</v>
      </c>
      <c r="S149" s="30">
        <v>1</v>
      </c>
      <c r="T149" s="30">
        <v>1</v>
      </c>
      <c r="U149" s="30">
        <v>1</v>
      </c>
      <c r="V149" s="30">
        <v>1</v>
      </c>
      <c r="W149" s="30">
        <v>1</v>
      </c>
      <c r="X149" s="30">
        <v>1</v>
      </c>
      <c r="Y149" s="30">
        <v>1</v>
      </c>
      <c r="Z149" s="30">
        <v>1</v>
      </c>
      <c r="AA149" s="30">
        <v>0.93361000000000005</v>
      </c>
      <c r="AB149" s="30">
        <v>0.86502999999999997</v>
      </c>
      <c r="AC149" s="30">
        <v>0.67664999999999997</v>
      </c>
      <c r="AD149" s="30">
        <v>0.54217000000000004</v>
      </c>
      <c r="AE149" s="30">
        <v>1</v>
      </c>
      <c r="AF149" s="30">
        <v>0.9636872410774231</v>
      </c>
      <c r="AG149" s="30">
        <v>0.98996193560299406</v>
      </c>
      <c r="AH149" s="30">
        <v>0.90636704119850175</v>
      </c>
      <c r="AI149" s="30">
        <v>0.8528138528138528</v>
      </c>
      <c r="AJ149" s="30">
        <v>0.8984375</v>
      </c>
      <c r="AK149" s="30">
        <v>1</v>
      </c>
      <c r="AL149" s="30">
        <v>0.9375</v>
      </c>
      <c r="AM149" s="30">
        <v>1</v>
      </c>
      <c r="AN149" s="30">
        <v>1</v>
      </c>
      <c r="AO149" s="30">
        <v>1</v>
      </c>
      <c r="AP149" s="30">
        <v>0.98228275775909424</v>
      </c>
      <c r="AQ149" s="30">
        <v>1</v>
      </c>
      <c r="AR149" s="30">
        <v>1</v>
      </c>
      <c r="AS149" s="30">
        <v>0.98273636350000004</v>
      </c>
      <c r="AT149" s="30">
        <v>0.94639468700000007</v>
      </c>
      <c r="AU149" s="30">
        <v>1</v>
      </c>
      <c r="AV149" s="30">
        <v>1</v>
      </c>
      <c r="AW149" s="30">
        <v>1</v>
      </c>
      <c r="AX149" s="30">
        <v>1</v>
      </c>
      <c r="AY149" s="30">
        <v>1</v>
      </c>
      <c r="AZ149" s="30">
        <v>1</v>
      </c>
      <c r="BA149" s="30">
        <v>1</v>
      </c>
      <c r="BB149" s="30">
        <v>1</v>
      </c>
      <c r="BC149" s="30">
        <v>1</v>
      </c>
      <c r="BD149" s="30">
        <v>1</v>
      </c>
      <c r="BE149" s="30">
        <v>0.86569380760192871</v>
      </c>
      <c r="BF149" s="30">
        <v>0.83299999999999996</v>
      </c>
      <c r="BG149" s="30">
        <v>0.99999976843844485</v>
      </c>
      <c r="BH149" s="30">
        <v>0.76408157833449775</v>
      </c>
      <c r="BI149" s="30">
        <v>1</v>
      </c>
      <c r="BJ149" s="30">
        <v>1</v>
      </c>
      <c r="BK149" s="30">
        <v>1</v>
      </c>
      <c r="BL149" s="30">
        <v>1</v>
      </c>
      <c r="BM149" s="30">
        <v>1</v>
      </c>
      <c r="BN149" s="30">
        <v>1</v>
      </c>
      <c r="BO149" s="30">
        <v>1</v>
      </c>
      <c r="BP149" s="30">
        <v>1</v>
      </c>
      <c r="BQ149" s="30">
        <v>1</v>
      </c>
      <c r="BR149" s="30">
        <v>1</v>
      </c>
      <c r="BS149" s="30">
        <v>1</v>
      </c>
      <c r="BT149" s="30">
        <v>1</v>
      </c>
      <c r="BU149" s="30">
        <v>1</v>
      </c>
      <c r="BV149" s="30">
        <v>1</v>
      </c>
      <c r="BW149" s="30">
        <v>1</v>
      </c>
      <c r="BX149" s="30">
        <v>1</v>
      </c>
      <c r="BY149" s="30">
        <v>1</v>
      </c>
      <c r="BZ149" s="30">
        <v>1</v>
      </c>
      <c r="CA149" s="30">
        <v>1</v>
      </c>
      <c r="CB149" s="30">
        <v>1</v>
      </c>
      <c r="CC149" s="30">
        <v>1</v>
      </c>
      <c r="CD149" s="30">
        <v>1</v>
      </c>
      <c r="CE149" s="30">
        <v>1</v>
      </c>
      <c r="CF149" s="30">
        <v>1</v>
      </c>
      <c r="CG149" s="30">
        <v>0.75</v>
      </c>
      <c r="CH149" s="30">
        <v>1</v>
      </c>
      <c r="CI149" s="30">
        <v>1</v>
      </c>
      <c r="CJ149" s="30">
        <v>1</v>
      </c>
      <c r="CK149" s="30">
        <v>0</v>
      </c>
    </row>
    <row r="150" spans="1:89">
      <c r="A150" s="29">
        <v>3412</v>
      </c>
      <c r="B150" t="s">
        <v>248</v>
      </c>
      <c r="C150" t="s">
        <v>242</v>
      </c>
      <c r="D150" t="s">
        <v>243</v>
      </c>
      <c r="E150" s="29">
        <v>0.17643992702632263</v>
      </c>
      <c r="F150" s="29">
        <v>7674</v>
      </c>
      <c r="G150" s="29">
        <v>0.93999999761581421</v>
      </c>
      <c r="H150" s="29">
        <v>1</v>
      </c>
      <c r="I150" s="29">
        <v>792</v>
      </c>
      <c r="J150" t="s">
        <v>627</v>
      </c>
      <c r="K150" s="30">
        <v>0.39840000867843628</v>
      </c>
      <c r="L150" s="30">
        <v>3.2102544791996479E-3</v>
      </c>
      <c r="M150" s="30" t="s">
        <v>567</v>
      </c>
      <c r="N150" s="30">
        <v>0.86050194501876831</v>
      </c>
      <c r="O150" s="30">
        <v>0.93333333730697632</v>
      </c>
      <c r="P150" s="30">
        <v>0.83909064531326294</v>
      </c>
      <c r="Q150" s="30">
        <v>1</v>
      </c>
      <c r="R150" s="30" t="s">
        <v>567</v>
      </c>
      <c r="S150" s="30">
        <v>1</v>
      </c>
      <c r="T150" s="30">
        <v>1</v>
      </c>
      <c r="U150" s="30">
        <v>1</v>
      </c>
      <c r="V150" s="30">
        <v>1</v>
      </c>
      <c r="W150" s="30">
        <v>1</v>
      </c>
      <c r="X150" s="30">
        <v>1</v>
      </c>
      <c r="Y150" s="30">
        <v>1</v>
      </c>
      <c r="Z150" s="30">
        <v>1</v>
      </c>
      <c r="AA150" s="30">
        <v>0.8</v>
      </c>
      <c r="AB150" s="30">
        <v>0.51534000000000002</v>
      </c>
      <c r="AC150" s="30">
        <v>0.29730000000000006</v>
      </c>
      <c r="AD150" s="30">
        <v>0.89474000000000009</v>
      </c>
      <c r="AE150" s="30">
        <v>1</v>
      </c>
      <c r="AF150" s="30">
        <v>0.9348023533821106</v>
      </c>
      <c r="AG150" s="30">
        <v>1</v>
      </c>
      <c r="AH150" s="30">
        <v>0.8125</v>
      </c>
      <c r="AI150" s="30">
        <v>0.8</v>
      </c>
      <c r="AJ150" s="30">
        <v>0.87179487179487181</v>
      </c>
      <c r="AK150" s="30">
        <v>1</v>
      </c>
      <c r="AL150" s="30">
        <v>0.8</v>
      </c>
      <c r="AM150" s="30">
        <v>1</v>
      </c>
      <c r="AN150" s="30">
        <v>1</v>
      </c>
      <c r="AO150" s="30">
        <v>1</v>
      </c>
      <c r="AP150" s="30">
        <v>0.83592528104782104</v>
      </c>
      <c r="AQ150" s="30">
        <v>0.95833333350000005</v>
      </c>
      <c r="AR150" s="30">
        <v>0.80769230749999987</v>
      </c>
      <c r="AS150" s="30">
        <v>0.83784999999999998</v>
      </c>
      <c r="AT150" s="30">
        <v>0.7398255815</v>
      </c>
      <c r="AU150" s="30">
        <v>1</v>
      </c>
      <c r="AV150" s="30">
        <v>1</v>
      </c>
      <c r="AW150" s="30">
        <v>1</v>
      </c>
      <c r="AX150" s="30">
        <v>1</v>
      </c>
      <c r="AY150" s="30">
        <v>1</v>
      </c>
      <c r="AZ150" s="30">
        <v>1</v>
      </c>
      <c r="BA150" s="30">
        <v>1</v>
      </c>
      <c r="BB150" s="30">
        <v>1</v>
      </c>
      <c r="BC150" s="30">
        <v>1</v>
      </c>
      <c r="BD150" s="30">
        <v>1</v>
      </c>
      <c r="BE150" s="30">
        <v>0.99999988079071045</v>
      </c>
      <c r="BF150" s="30">
        <v>1</v>
      </c>
      <c r="BG150" s="30">
        <v>0.99999966054553613</v>
      </c>
      <c r="BH150" s="30">
        <v>1</v>
      </c>
      <c r="BI150" s="30">
        <v>1</v>
      </c>
      <c r="BJ150" s="30">
        <v>1</v>
      </c>
      <c r="BK150" s="30">
        <v>1</v>
      </c>
      <c r="BL150" s="30">
        <v>1</v>
      </c>
      <c r="BM150" s="30">
        <v>1</v>
      </c>
      <c r="BN150" s="30">
        <v>1</v>
      </c>
      <c r="BO150" s="30">
        <v>1</v>
      </c>
      <c r="BP150" s="30">
        <v>1</v>
      </c>
      <c r="BQ150" s="30">
        <v>1</v>
      </c>
      <c r="BR150" s="30">
        <v>1</v>
      </c>
      <c r="BS150" s="30">
        <v>1</v>
      </c>
      <c r="BT150" s="30">
        <v>1</v>
      </c>
      <c r="BU150" s="30">
        <v>0.79166668653488159</v>
      </c>
      <c r="BV150" s="30">
        <v>1</v>
      </c>
      <c r="BW150" s="30">
        <v>0</v>
      </c>
      <c r="BX150" s="30">
        <v>1</v>
      </c>
      <c r="BY150" s="30">
        <v>1</v>
      </c>
      <c r="BZ150" s="30">
        <v>0</v>
      </c>
      <c r="CA150" s="30">
        <v>0</v>
      </c>
      <c r="CB150" s="30">
        <v>1</v>
      </c>
      <c r="CC150" s="30">
        <v>0</v>
      </c>
      <c r="CD150" s="30">
        <v>0</v>
      </c>
      <c r="CE150" s="30">
        <v>1</v>
      </c>
      <c r="CF150" s="30">
        <v>0</v>
      </c>
      <c r="CG150" s="30" t="s">
        <v>567</v>
      </c>
      <c r="CH150" s="30" t="s">
        <v>567</v>
      </c>
      <c r="CI150" s="30" t="s">
        <v>567</v>
      </c>
      <c r="CJ150" s="30" t="s">
        <v>567</v>
      </c>
      <c r="CK150" s="30" t="s">
        <v>567</v>
      </c>
    </row>
    <row r="151" spans="1:89">
      <c r="A151" s="29">
        <v>3413</v>
      </c>
      <c r="B151" t="s">
        <v>249</v>
      </c>
      <c r="C151" t="s">
        <v>242</v>
      </c>
      <c r="D151" t="s">
        <v>243</v>
      </c>
      <c r="E151" s="29">
        <v>0.22441131788834029</v>
      </c>
      <c r="F151" s="29">
        <v>21064</v>
      </c>
      <c r="G151" s="29">
        <v>0.94999998807907104</v>
      </c>
      <c r="H151" s="29">
        <v>9</v>
      </c>
      <c r="I151" s="29">
        <v>817</v>
      </c>
      <c r="J151" t="s">
        <v>627</v>
      </c>
      <c r="K151" s="30">
        <v>0.22938777506351471</v>
      </c>
      <c r="L151" s="30">
        <v>1.0289246216416359E-2</v>
      </c>
      <c r="M151" s="30" t="s">
        <v>567</v>
      </c>
      <c r="N151" s="30">
        <v>0.86964762210845947</v>
      </c>
      <c r="O151" s="30">
        <v>1</v>
      </c>
      <c r="P151" s="30">
        <v>0.91950082778930664</v>
      </c>
      <c r="Q151" s="30">
        <v>1</v>
      </c>
      <c r="R151" s="30">
        <v>1</v>
      </c>
      <c r="S151" s="30">
        <v>1</v>
      </c>
      <c r="T151" s="30">
        <v>1</v>
      </c>
      <c r="U151" s="30">
        <v>1</v>
      </c>
      <c r="V151" s="30">
        <v>1</v>
      </c>
      <c r="W151" s="30">
        <v>1</v>
      </c>
      <c r="X151" s="30">
        <v>1</v>
      </c>
      <c r="Y151" s="30">
        <v>1</v>
      </c>
      <c r="Z151" s="30">
        <v>1</v>
      </c>
      <c r="AA151" s="30">
        <v>0.95238</v>
      </c>
      <c r="AB151" s="30">
        <v>0.87016000000000004</v>
      </c>
      <c r="AC151" s="30">
        <v>0.36537999999999998</v>
      </c>
      <c r="AD151" s="30">
        <v>0.57926999999999995</v>
      </c>
      <c r="AE151" s="30">
        <v>1</v>
      </c>
      <c r="AF151" s="30">
        <v>0.92631775140762329</v>
      </c>
      <c r="AG151" s="30">
        <v>0.98654290064338701</v>
      </c>
      <c r="AH151" s="30">
        <v>0.9553571428571429</v>
      </c>
      <c r="AI151" s="30">
        <v>0.92391304347826098</v>
      </c>
      <c r="AJ151" s="30">
        <v>0.91666666666666652</v>
      </c>
      <c r="AK151" s="30">
        <v>1</v>
      </c>
      <c r="AL151" s="30">
        <v>0.5</v>
      </c>
      <c r="AM151" s="30">
        <v>1</v>
      </c>
      <c r="AN151" s="30">
        <v>1</v>
      </c>
      <c r="AO151" s="30">
        <v>1</v>
      </c>
      <c r="AP151" s="30">
        <v>0.92268788814544678</v>
      </c>
      <c r="AQ151" s="30">
        <v>0.87164750950000003</v>
      </c>
      <c r="AR151" s="30">
        <v>0.85</v>
      </c>
      <c r="AS151" s="30">
        <v>0.9739117020000001</v>
      </c>
      <c r="AT151" s="30">
        <v>0.99519230749999987</v>
      </c>
      <c r="AU151" s="30">
        <v>1</v>
      </c>
      <c r="AV151" s="30">
        <v>1</v>
      </c>
      <c r="AW151" s="30">
        <v>1</v>
      </c>
      <c r="AX151" s="30">
        <v>1</v>
      </c>
      <c r="AY151" s="30">
        <v>1</v>
      </c>
      <c r="AZ151" s="30">
        <v>1</v>
      </c>
      <c r="BA151" s="30">
        <v>1</v>
      </c>
      <c r="BB151" s="30">
        <v>1</v>
      </c>
      <c r="BC151" s="30">
        <v>1</v>
      </c>
      <c r="BD151" s="30">
        <v>1</v>
      </c>
      <c r="BE151" s="30">
        <v>0.99999994039535522</v>
      </c>
      <c r="BF151" s="30">
        <v>1</v>
      </c>
      <c r="BG151" s="30">
        <v>0.99999988664081063</v>
      </c>
      <c r="BH151" s="30">
        <v>1</v>
      </c>
      <c r="BI151" s="30">
        <v>1</v>
      </c>
      <c r="BJ151" s="30">
        <v>1</v>
      </c>
      <c r="BK151" s="30">
        <v>1</v>
      </c>
      <c r="BL151" s="30">
        <v>1</v>
      </c>
      <c r="BM151" s="30">
        <v>1</v>
      </c>
      <c r="BN151" s="30">
        <v>1</v>
      </c>
      <c r="BO151" s="30">
        <v>0.83333331346511841</v>
      </c>
      <c r="BP151" s="30">
        <v>0</v>
      </c>
      <c r="BQ151" s="30">
        <v>1</v>
      </c>
      <c r="BR151" s="30">
        <v>1</v>
      </c>
      <c r="BS151" s="30">
        <v>1</v>
      </c>
      <c r="BT151" s="30">
        <v>1</v>
      </c>
      <c r="BU151" s="30">
        <v>0.3333333432674408</v>
      </c>
      <c r="BV151" s="30">
        <v>0</v>
      </c>
      <c r="BW151" s="30">
        <v>1</v>
      </c>
      <c r="BX151" s="30">
        <v>1</v>
      </c>
      <c r="BY151" s="30">
        <v>1</v>
      </c>
      <c r="BZ151" s="30">
        <v>1</v>
      </c>
      <c r="CA151" s="30">
        <v>1</v>
      </c>
      <c r="CB151" s="30">
        <v>1</v>
      </c>
      <c r="CC151" s="30">
        <v>1</v>
      </c>
      <c r="CD151" s="30">
        <v>1</v>
      </c>
      <c r="CE151" s="30">
        <v>0</v>
      </c>
      <c r="CF151" s="30">
        <v>0</v>
      </c>
      <c r="CG151" s="30" t="s">
        <v>567</v>
      </c>
      <c r="CH151" s="30" t="s">
        <v>567</v>
      </c>
      <c r="CI151" s="30" t="s">
        <v>567</v>
      </c>
      <c r="CJ151" s="30" t="s">
        <v>567</v>
      </c>
      <c r="CK151" s="30" t="s">
        <v>567</v>
      </c>
    </row>
    <row r="152" spans="1:89">
      <c r="A152" s="29">
        <v>3414</v>
      </c>
      <c r="B152" t="s">
        <v>250</v>
      </c>
      <c r="C152" t="s">
        <v>242</v>
      </c>
      <c r="D152" t="s">
        <v>243</v>
      </c>
      <c r="E152" s="29">
        <v>0.14274322169059012</v>
      </c>
      <c r="F152" s="29">
        <v>5016</v>
      </c>
      <c r="G152" s="29">
        <v>0.97000002861022949</v>
      </c>
      <c r="H152" s="29">
        <v>1</v>
      </c>
      <c r="I152" s="29">
        <v>716</v>
      </c>
      <c r="J152" t="s">
        <v>625</v>
      </c>
      <c r="K152" s="30">
        <v>0.30879998207092285</v>
      </c>
      <c r="L152" s="30">
        <v>-4.4068442657589912E-3</v>
      </c>
      <c r="M152" s="30" t="s">
        <v>567</v>
      </c>
      <c r="N152" s="30">
        <v>0.82437944412231445</v>
      </c>
      <c r="O152" s="30">
        <v>0.93333333730697632</v>
      </c>
      <c r="P152" s="30">
        <v>0.84458416700363159</v>
      </c>
      <c r="Q152" s="30">
        <v>1</v>
      </c>
      <c r="R152" s="30">
        <v>1</v>
      </c>
      <c r="S152" s="30">
        <v>1</v>
      </c>
      <c r="T152" s="30">
        <v>1</v>
      </c>
      <c r="U152" s="30">
        <v>1</v>
      </c>
      <c r="V152" s="30">
        <v>1</v>
      </c>
      <c r="W152" s="30">
        <v>1</v>
      </c>
      <c r="X152" s="30">
        <v>1</v>
      </c>
      <c r="Y152" s="30">
        <v>0</v>
      </c>
      <c r="Z152" s="30" t="s">
        <v>567</v>
      </c>
      <c r="AA152" s="30">
        <v>1</v>
      </c>
      <c r="AB152" s="30">
        <v>0.86111000000000004</v>
      </c>
      <c r="AC152" s="30">
        <v>1</v>
      </c>
      <c r="AD152" s="30">
        <v>0.65115999999999996</v>
      </c>
      <c r="AE152" s="30">
        <v>1</v>
      </c>
      <c r="AF152" s="30">
        <v>0.93150895833969116</v>
      </c>
      <c r="AG152" s="30">
        <v>0.98731487647860972</v>
      </c>
      <c r="AH152" s="30">
        <v>0.93181818181818188</v>
      </c>
      <c r="AI152" s="30">
        <v>0.69230769230769229</v>
      </c>
      <c r="AJ152" s="30">
        <v>0.56666666666666665</v>
      </c>
      <c r="AK152" s="30">
        <v>1</v>
      </c>
      <c r="AL152" s="30">
        <v>1</v>
      </c>
      <c r="AM152" s="30">
        <v>1</v>
      </c>
      <c r="AN152" s="30">
        <v>1</v>
      </c>
      <c r="AO152" s="30">
        <v>1</v>
      </c>
      <c r="AP152" s="30">
        <v>1</v>
      </c>
      <c r="AQ152" s="30">
        <v>1</v>
      </c>
      <c r="AR152" s="30">
        <v>1</v>
      </c>
      <c r="AS152" s="30">
        <v>1</v>
      </c>
      <c r="AT152" s="30">
        <v>1</v>
      </c>
      <c r="AU152" s="30">
        <v>1</v>
      </c>
      <c r="AV152" s="30">
        <v>0</v>
      </c>
      <c r="AW152" s="30">
        <v>0</v>
      </c>
      <c r="AX152" s="30">
        <v>0</v>
      </c>
      <c r="AY152" s="30">
        <v>1</v>
      </c>
      <c r="AZ152" s="30">
        <v>1</v>
      </c>
      <c r="BA152" s="30">
        <v>1</v>
      </c>
      <c r="BB152" s="30">
        <v>1</v>
      </c>
      <c r="BC152" s="30">
        <v>1</v>
      </c>
      <c r="BD152" s="30">
        <v>1</v>
      </c>
      <c r="BE152" s="30">
        <v>0.9999997615814209</v>
      </c>
      <c r="BF152" s="30">
        <v>1</v>
      </c>
      <c r="BG152" s="30">
        <v>0.99999936154781244</v>
      </c>
      <c r="BH152" s="30">
        <v>1</v>
      </c>
      <c r="BI152" s="30">
        <v>1</v>
      </c>
      <c r="BJ152" s="30">
        <v>1</v>
      </c>
      <c r="BK152" s="30">
        <v>1</v>
      </c>
      <c r="BL152" s="30">
        <v>1</v>
      </c>
      <c r="BM152" s="30">
        <v>1</v>
      </c>
      <c r="BN152" s="30">
        <v>1</v>
      </c>
      <c r="BO152" s="30">
        <v>1</v>
      </c>
      <c r="BP152" s="30">
        <v>1</v>
      </c>
      <c r="BQ152" s="30">
        <v>1</v>
      </c>
      <c r="BR152" s="30">
        <v>1</v>
      </c>
      <c r="BS152" s="30">
        <v>1</v>
      </c>
      <c r="BT152" s="30">
        <v>1</v>
      </c>
      <c r="BU152" s="30">
        <v>1</v>
      </c>
      <c r="BV152" s="30">
        <v>1</v>
      </c>
      <c r="BW152" s="30">
        <v>1</v>
      </c>
      <c r="BX152" s="30">
        <v>1</v>
      </c>
      <c r="BY152" s="30">
        <v>1</v>
      </c>
      <c r="BZ152" s="30">
        <v>1</v>
      </c>
      <c r="CA152" s="30">
        <v>1</v>
      </c>
      <c r="CB152" s="30">
        <v>1</v>
      </c>
      <c r="CC152" s="30">
        <v>1</v>
      </c>
      <c r="CD152" s="30">
        <v>1</v>
      </c>
      <c r="CE152" s="30">
        <v>1</v>
      </c>
      <c r="CF152" s="30">
        <v>0</v>
      </c>
      <c r="CG152" s="30" t="s">
        <v>567</v>
      </c>
      <c r="CH152" s="30" t="s">
        <v>567</v>
      </c>
      <c r="CI152" s="30" t="s">
        <v>567</v>
      </c>
      <c r="CJ152" s="30" t="s">
        <v>567</v>
      </c>
      <c r="CK152" s="30" t="s">
        <v>567</v>
      </c>
    </row>
    <row r="153" spans="1:89">
      <c r="A153" s="29">
        <v>3415</v>
      </c>
      <c r="B153" t="s">
        <v>251</v>
      </c>
      <c r="C153" t="s">
        <v>242</v>
      </c>
      <c r="D153" t="s">
        <v>243</v>
      </c>
      <c r="E153" s="29">
        <v>0.15939278937381404</v>
      </c>
      <c r="F153" s="29">
        <v>7905</v>
      </c>
      <c r="G153" s="29">
        <v>0.95999997854232788</v>
      </c>
      <c r="H153" s="29">
        <v>1</v>
      </c>
      <c r="I153" s="29">
        <v>774</v>
      </c>
      <c r="J153" t="s">
        <v>625</v>
      </c>
      <c r="K153" s="30">
        <v>0.21536350250244141</v>
      </c>
      <c r="L153" s="30">
        <v>2.6779265608638525E-3</v>
      </c>
      <c r="M153" s="30" t="s">
        <v>567</v>
      </c>
      <c r="N153" s="30">
        <v>0.83849209547042847</v>
      </c>
      <c r="O153" s="30">
        <v>0.93333333730697632</v>
      </c>
      <c r="P153" s="30">
        <v>0.85575300455093384</v>
      </c>
      <c r="Q153" s="30">
        <v>1</v>
      </c>
      <c r="R153" s="30" t="s">
        <v>567</v>
      </c>
      <c r="S153" s="30">
        <v>1</v>
      </c>
      <c r="T153" s="30">
        <v>1</v>
      </c>
      <c r="U153" s="30">
        <v>1</v>
      </c>
      <c r="V153" s="30">
        <v>1</v>
      </c>
      <c r="W153" s="30">
        <v>1</v>
      </c>
      <c r="X153" s="30">
        <v>1</v>
      </c>
      <c r="Y153" s="30">
        <v>1</v>
      </c>
      <c r="Z153" s="30">
        <v>1</v>
      </c>
      <c r="AA153" s="30">
        <v>0.76190000000000002</v>
      </c>
      <c r="AB153" s="30">
        <v>0.63768000000000002</v>
      </c>
      <c r="AC153" s="30">
        <v>0.54544999999999999</v>
      </c>
      <c r="AD153" s="30">
        <v>0.80393000000000003</v>
      </c>
      <c r="AE153" s="30">
        <v>1</v>
      </c>
      <c r="AF153" s="30">
        <v>0.75520831346511841</v>
      </c>
      <c r="AG153" s="30">
        <v>1</v>
      </c>
      <c r="AH153" s="30">
        <v>0.92500000000000004</v>
      </c>
      <c r="AI153" s="30">
        <v>0.9375</v>
      </c>
      <c r="AJ153" s="30">
        <v>0.8666666666666667</v>
      </c>
      <c r="AK153" s="30">
        <v>1</v>
      </c>
      <c r="AL153" s="30">
        <v>1</v>
      </c>
      <c r="AM153" s="30">
        <v>0</v>
      </c>
      <c r="AN153" s="30">
        <v>0</v>
      </c>
      <c r="AO153" s="30">
        <v>1</v>
      </c>
      <c r="AP153" s="30">
        <v>0.99404764175415039</v>
      </c>
      <c r="AQ153" s="30">
        <v>0.97619047599999997</v>
      </c>
      <c r="AR153" s="30">
        <v>1</v>
      </c>
      <c r="AS153" s="30">
        <v>1</v>
      </c>
      <c r="AT153" s="30">
        <v>1</v>
      </c>
      <c r="AU153" s="30">
        <v>1</v>
      </c>
      <c r="AV153" s="30">
        <v>1</v>
      </c>
      <c r="AW153" s="30">
        <v>1</v>
      </c>
      <c r="AX153" s="30">
        <v>1</v>
      </c>
      <c r="AY153" s="30">
        <v>1</v>
      </c>
      <c r="AZ153" s="30">
        <v>1</v>
      </c>
      <c r="BA153" s="30">
        <v>1</v>
      </c>
      <c r="BB153" s="30">
        <v>1</v>
      </c>
      <c r="BC153" s="30">
        <v>1</v>
      </c>
      <c r="BD153" s="30">
        <v>1</v>
      </c>
      <c r="BE153" s="30">
        <v>1</v>
      </c>
      <c r="BF153" s="30">
        <v>1</v>
      </c>
      <c r="BG153" s="30">
        <v>0.99999997945562769</v>
      </c>
      <c r="BH153" s="30">
        <v>1</v>
      </c>
      <c r="BI153" s="30">
        <v>1</v>
      </c>
      <c r="BJ153" s="30">
        <v>0.5</v>
      </c>
      <c r="BK153" s="30">
        <v>0</v>
      </c>
      <c r="BL153" s="30">
        <v>1</v>
      </c>
      <c r="BM153" s="30">
        <v>1</v>
      </c>
      <c r="BN153" s="30">
        <v>1</v>
      </c>
      <c r="BO153" s="30">
        <v>1</v>
      </c>
      <c r="BP153" s="30">
        <v>1</v>
      </c>
      <c r="BQ153" s="30">
        <v>1</v>
      </c>
      <c r="BR153" s="30">
        <v>1</v>
      </c>
      <c r="BS153" s="30">
        <v>1</v>
      </c>
      <c r="BT153" s="30">
        <v>1</v>
      </c>
      <c r="BU153" s="30">
        <v>0.3333333432674408</v>
      </c>
      <c r="BV153" s="30">
        <v>0</v>
      </c>
      <c r="BW153" s="30">
        <v>0</v>
      </c>
      <c r="BX153" s="30">
        <v>0</v>
      </c>
      <c r="BY153" s="30">
        <v>0</v>
      </c>
      <c r="BZ153" s="30">
        <v>0</v>
      </c>
      <c r="CA153" s="30">
        <v>0</v>
      </c>
      <c r="CB153" s="30">
        <v>0</v>
      </c>
      <c r="CC153" s="30">
        <v>0</v>
      </c>
      <c r="CD153" s="30">
        <v>0</v>
      </c>
      <c r="CE153" s="30">
        <v>1</v>
      </c>
      <c r="CF153" s="30">
        <v>0</v>
      </c>
      <c r="CG153" s="30" t="s">
        <v>567</v>
      </c>
      <c r="CH153" s="30" t="s">
        <v>567</v>
      </c>
      <c r="CI153" s="30" t="s">
        <v>567</v>
      </c>
      <c r="CJ153" s="30" t="s">
        <v>567</v>
      </c>
      <c r="CK153" s="30" t="s">
        <v>567</v>
      </c>
    </row>
    <row r="154" spans="1:89">
      <c r="A154" s="29">
        <v>3416</v>
      </c>
      <c r="B154" t="s">
        <v>252</v>
      </c>
      <c r="C154" t="s">
        <v>242</v>
      </c>
      <c r="D154" t="s">
        <v>243</v>
      </c>
      <c r="E154" s="29">
        <v>0.13773337700622337</v>
      </c>
      <c r="F154" s="29">
        <v>6106</v>
      </c>
      <c r="G154" s="29">
        <v>0.95999997854232788</v>
      </c>
      <c r="H154" s="29">
        <v>4</v>
      </c>
      <c r="I154" s="29">
        <v>700</v>
      </c>
      <c r="J154" t="s">
        <v>625</v>
      </c>
      <c r="K154" s="30">
        <v>0.28320002555847168</v>
      </c>
      <c r="L154" s="30">
        <v>-3.6607286892831326E-3</v>
      </c>
      <c r="M154" s="30">
        <v>0.80312371253967285</v>
      </c>
      <c r="N154" s="30">
        <v>0.82335025072097778</v>
      </c>
      <c r="O154" s="30">
        <v>0.93333333730697632</v>
      </c>
      <c r="P154" s="30">
        <v>0.92732697725296021</v>
      </c>
      <c r="Q154" s="30">
        <v>1</v>
      </c>
      <c r="R154" s="30" t="s">
        <v>567</v>
      </c>
      <c r="S154" s="30">
        <v>1</v>
      </c>
      <c r="T154" s="30">
        <v>1</v>
      </c>
      <c r="U154" s="30">
        <v>1</v>
      </c>
      <c r="V154" s="30">
        <v>1</v>
      </c>
      <c r="W154" s="30">
        <v>1</v>
      </c>
      <c r="X154" s="30">
        <v>1</v>
      </c>
      <c r="Y154" s="30">
        <v>1</v>
      </c>
      <c r="Z154" s="30">
        <v>1</v>
      </c>
      <c r="AA154" s="30">
        <v>1</v>
      </c>
      <c r="AB154" s="30">
        <v>0.80141999999999991</v>
      </c>
      <c r="AC154" s="30">
        <v>0.81146999999999991</v>
      </c>
      <c r="AD154" s="30">
        <v>0.81395000000000006</v>
      </c>
      <c r="AE154" s="30">
        <v>1</v>
      </c>
      <c r="AF154" s="30">
        <v>0.9486316442489624</v>
      </c>
      <c r="AG154" s="30">
        <v>0.99093916723793629</v>
      </c>
      <c r="AH154" s="30">
        <v>0.73809523809523814</v>
      </c>
      <c r="AI154" s="30">
        <v>0.78787878787878785</v>
      </c>
      <c r="AJ154" s="30">
        <v>0.8666666666666667</v>
      </c>
      <c r="AK154" s="30">
        <v>1</v>
      </c>
      <c r="AL154" s="30">
        <v>1</v>
      </c>
      <c r="AM154" s="30">
        <v>1</v>
      </c>
      <c r="AN154" s="30">
        <v>1</v>
      </c>
      <c r="AO154" s="30">
        <v>1</v>
      </c>
      <c r="AP154" s="30">
        <v>0.69694560766220093</v>
      </c>
      <c r="AQ154" s="30">
        <v>0.5944444445</v>
      </c>
      <c r="AR154" s="30">
        <v>0.571428571</v>
      </c>
      <c r="AS154" s="30">
        <v>0.95834999999999992</v>
      </c>
      <c r="AT154" s="30">
        <v>0.66355932200000001</v>
      </c>
      <c r="AU154" s="30">
        <v>1</v>
      </c>
      <c r="AV154" s="30">
        <v>1</v>
      </c>
      <c r="AW154" s="30">
        <v>1</v>
      </c>
      <c r="AX154" s="30">
        <v>1</v>
      </c>
      <c r="AY154" s="30">
        <v>1</v>
      </c>
      <c r="AZ154" s="30">
        <v>1</v>
      </c>
      <c r="BA154" s="30">
        <v>1</v>
      </c>
      <c r="BB154" s="30">
        <v>1</v>
      </c>
      <c r="BC154" s="30">
        <v>1</v>
      </c>
      <c r="BD154" s="30">
        <v>1</v>
      </c>
      <c r="BE154" s="30">
        <v>0.99999940395355225</v>
      </c>
      <c r="BF154" s="30">
        <v>1</v>
      </c>
      <c r="BG154" s="30">
        <v>0.99999827037498268</v>
      </c>
      <c r="BH154" s="30">
        <v>1</v>
      </c>
      <c r="BI154" s="30">
        <v>1</v>
      </c>
      <c r="BJ154" s="30">
        <v>0.5</v>
      </c>
      <c r="BK154" s="30">
        <v>0</v>
      </c>
      <c r="BL154" s="30">
        <v>1</v>
      </c>
      <c r="BM154" s="30">
        <v>1</v>
      </c>
      <c r="BN154" s="30">
        <v>1</v>
      </c>
      <c r="BO154" s="30">
        <v>1</v>
      </c>
      <c r="BP154" s="30">
        <v>1</v>
      </c>
      <c r="BQ154" s="30">
        <v>1</v>
      </c>
      <c r="BR154" s="30">
        <v>1</v>
      </c>
      <c r="BS154" s="30">
        <v>1</v>
      </c>
      <c r="BT154" s="30">
        <v>1</v>
      </c>
      <c r="BU154" s="30">
        <v>0.4583333432674408</v>
      </c>
      <c r="BV154" s="30">
        <v>0</v>
      </c>
      <c r="BW154" s="30">
        <v>0</v>
      </c>
      <c r="BX154" s="30">
        <v>0</v>
      </c>
      <c r="BY154" s="30">
        <v>1</v>
      </c>
      <c r="BZ154" s="30">
        <v>0</v>
      </c>
      <c r="CA154" s="30">
        <v>0</v>
      </c>
      <c r="CB154" s="30">
        <v>1</v>
      </c>
      <c r="CC154" s="30">
        <v>0</v>
      </c>
      <c r="CD154" s="30">
        <v>1</v>
      </c>
      <c r="CE154" s="30">
        <v>1</v>
      </c>
      <c r="CF154" s="30">
        <v>1</v>
      </c>
      <c r="CG154" s="30">
        <v>0.5</v>
      </c>
      <c r="CH154" s="30">
        <v>0</v>
      </c>
      <c r="CI154" s="30">
        <v>1</v>
      </c>
      <c r="CJ154" s="30">
        <v>1</v>
      </c>
      <c r="CK154" s="30">
        <v>0</v>
      </c>
    </row>
    <row r="155" spans="1:89">
      <c r="A155" s="29">
        <v>3417</v>
      </c>
      <c r="B155" t="s">
        <v>253</v>
      </c>
      <c r="C155" t="s">
        <v>242</v>
      </c>
      <c r="D155" t="s">
        <v>243</v>
      </c>
      <c r="E155" s="29">
        <v>0.15546400693842152</v>
      </c>
      <c r="F155" s="29">
        <v>4612</v>
      </c>
      <c r="G155" s="29">
        <v>0.98000001907348633</v>
      </c>
      <c r="H155" s="29">
        <v>1</v>
      </c>
      <c r="I155" s="29">
        <v>657</v>
      </c>
      <c r="J155" t="s">
        <v>628</v>
      </c>
      <c r="K155" s="30">
        <v>0.30747923254966736</v>
      </c>
      <c r="L155" s="30">
        <v>-1.0135380551218987E-2</v>
      </c>
      <c r="M155" s="30" t="s">
        <v>567</v>
      </c>
      <c r="N155" s="30">
        <v>0.80763077735900879</v>
      </c>
      <c r="O155" s="30">
        <v>0.93333333730697632</v>
      </c>
      <c r="P155" s="30">
        <v>0.80068933963775635</v>
      </c>
      <c r="Q155" s="30">
        <v>1</v>
      </c>
      <c r="R155" s="30" t="s">
        <v>567</v>
      </c>
      <c r="S155" s="30">
        <v>1</v>
      </c>
      <c r="T155" s="30">
        <v>1</v>
      </c>
      <c r="U155" s="30">
        <v>1</v>
      </c>
      <c r="V155" s="30">
        <v>1</v>
      </c>
      <c r="W155" s="30">
        <v>0</v>
      </c>
      <c r="X155" s="30">
        <v>1</v>
      </c>
      <c r="Y155" s="30">
        <v>1</v>
      </c>
      <c r="Z155" s="30">
        <v>1</v>
      </c>
      <c r="AA155" s="30">
        <v>0.74285999999999996</v>
      </c>
      <c r="AB155" s="30">
        <v>0.76744000000000001</v>
      </c>
      <c r="AC155" s="30">
        <v>0.5</v>
      </c>
      <c r="AD155" s="30">
        <v>0.43835999999999997</v>
      </c>
      <c r="AE155" s="30">
        <v>1</v>
      </c>
      <c r="AF155" s="30">
        <v>0.9704703688621521</v>
      </c>
      <c r="AG155" s="30">
        <v>1</v>
      </c>
      <c r="AH155" s="30">
        <v>0.91304347826086962</v>
      </c>
      <c r="AI155" s="30">
        <v>0.80952380952380953</v>
      </c>
      <c r="AJ155" s="30">
        <v>0.92307692307692302</v>
      </c>
      <c r="AK155" s="30">
        <v>1</v>
      </c>
      <c r="AL155" s="30">
        <v>1</v>
      </c>
      <c r="AM155" s="30">
        <v>1</v>
      </c>
      <c r="AN155" s="30">
        <v>1</v>
      </c>
      <c r="AO155" s="30">
        <v>1</v>
      </c>
      <c r="AP155" s="30">
        <v>0.80647319555282593</v>
      </c>
      <c r="AQ155" s="30">
        <v>1</v>
      </c>
      <c r="AR155" s="30">
        <v>0.35714285750000002</v>
      </c>
      <c r="AS155" s="30">
        <v>0.9</v>
      </c>
      <c r="AT155" s="30">
        <v>0.96875</v>
      </c>
      <c r="AU155" s="30">
        <v>1</v>
      </c>
      <c r="AV155" s="30">
        <v>0.5</v>
      </c>
      <c r="AW155" s="30">
        <v>0</v>
      </c>
      <c r="AX155" s="30">
        <v>1</v>
      </c>
      <c r="AY155" s="30">
        <v>1</v>
      </c>
      <c r="AZ155" s="30">
        <v>1</v>
      </c>
      <c r="BA155" s="30">
        <v>1</v>
      </c>
      <c r="BB155" s="30">
        <v>1</v>
      </c>
      <c r="BC155" s="30">
        <v>1</v>
      </c>
      <c r="BD155" s="30">
        <v>1</v>
      </c>
      <c r="BE155" s="30">
        <v>0.99999994039535522</v>
      </c>
      <c r="BF155" s="30">
        <v>1</v>
      </c>
      <c r="BG155" s="30">
        <v>0.99999989030565228</v>
      </c>
      <c r="BH155" s="30">
        <v>1</v>
      </c>
      <c r="BI155" s="30">
        <v>1</v>
      </c>
      <c r="BJ155" s="30">
        <v>0.5</v>
      </c>
      <c r="BK155" s="30">
        <v>0</v>
      </c>
      <c r="BL155" s="30">
        <v>1</v>
      </c>
      <c r="BM155" s="30">
        <v>1</v>
      </c>
      <c r="BN155" s="30">
        <v>1</v>
      </c>
      <c r="BO155" s="30">
        <v>1</v>
      </c>
      <c r="BP155" s="30">
        <v>1</v>
      </c>
      <c r="BQ155" s="30">
        <v>1</v>
      </c>
      <c r="BR155" s="30">
        <v>1</v>
      </c>
      <c r="BS155" s="30">
        <v>1</v>
      </c>
      <c r="BT155" s="30">
        <v>1</v>
      </c>
      <c r="BU155" s="30">
        <v>0</v>
      </c>
      <c r="BV155" s="30">
        <v>0</v>
      </c>
      <c r="BW155" s="30">
        <v>0</v>
      </c>
      <c r="BX155" s="30">
        <v>0</v>
      </c>
      <c r="BY155" s="30">
        <v>0</v>
      </c>
      <c r="BZ155" s="30">
        <v>0</v>
      </c>
      <c r="CA155" s="30">
        <v>0</v>
      </c>
      <c r="CB155" s="30">
        <v>0</v>
      </c>
      <c r="CC155" s="30">
        <v>0</v>
      </c>
      <c r="CD155" s="30">
        <v>0</v>
      </c>
      <c r="CE155" s="30">
        <v>0</v>
      </c>
      <c r="CF155" s="30">
        <v>0</v>
      </c>
      <c r="CG155" s="30" t="s">
        <v>567</v>
      </c>
      <c r="CH155" s="30" t="s">
        <v>567</v>
      </c>
      <c r="CI155" s="30" t="s">
        <v>567</v>
      </c>
      <c r="CJ155" s="30" t="s">
        <v>567</v>
      </c>
      <c r="CK155" s="30" t="s">
        <v>567</v>
      </c>
    </row>
    <row r="156" spans="1:89">
      <c r="A156" s="29">
        <v>3418</v>
      </c>
      <c r="B156" t="s">
        <v>254</v>
      </c>
      <c r="C156" t="s">
        <v>242</v>
      </c>
      <c r="D156" t="s">
        <v>243</v>
      </c>
      <c r="E156" s="29">
        <v>0.15743440233236153</v>
      </c>
      <c r="F156" s="29">
        <v>7203</v>
      </c>
      <c r="G156" s="29">
        <v>0.95999997854232788</v>
      </c>
      <c r="H156" s="29">
        <v>1</v>
      </c>
      <c r="I156" s="29">
        <v>657</v>
      </c>
      <c r="J156" t="s">
        <v>628</v>
      </c>
      <c r="K156" s="30">
        <v>0.29300567507743835</v>
      </c>
      <c r="L156" s="30">
        <v>-9.6542658284306526E-3</v>
      </c>
      <c r="M156" s="30">
        <v>0.81264185905456543</v>
      </c>
      <c r="N156" s="30">
        <v>0.81860965490341187</v>
      </c>
      <c r="O156" s="30">
        <v>1</v>
      </c>
      <c r="P156" s="30">
        <v>0.80694735050201416</v>
      </c>
      <c r="Q156" s="30">
        <v>1</v>
      </c>
      <c r="R156" s="30">
        <v>1</v>
      </c>
      <c r="S156" s="30">
        <v>1</v>
      </c>
      <c r="T156" s="30">
        <v>1</v>
      </c>
      <c r="U156" s="30">
        <v>1</v>
      </c>
      <c r="V156" s="30">
        <v>1</v>
      </c>
      <c r="W156" s="30">
        <v>1</v>
      </c>
      <c r="X156" s="30">
        <v>1</v>
      </c>
      <c r="Y156" s="30">
        <v>1</v>
      </c>
      <c r="Z156" s="30">
        <v>1</v>
      </c>
      <c r="AA156" s="30">
        <v>0.79012000000000004</v>
      </c>
      <c r="AB156" s="30">
        <v>0.31923000000000001</v>
      </c>
      <c r="AC156" s="30">
        <v>0.58140000000000003</v>
      </c>
      <c r="AD156" s="30">
        <v>0.74194000000000004</v>
      </c>
      <c r="AE156" s="30">
        <v>1</v>
      </c>
      <c r="AF156" s="30">
        <v>0.9088096022605896</v>
      </c>
      <c r="AG156" s="30">
        <v>0.98388999721131787</v>
      </c>
      <c r="AH156" s="30">
        <v>0.84444444444444444</v>
      </c>
      <c r="AI156" s="30">
        <v>0.7857142857142857</v>
      </c>
      <c r="AJ156" s="30">
        <v>0.625</v>
      </c>
      <c r="AK156" s="30">
        <v>1</v>
      </c>
      <c r="AL156" s="30">
        <v>0.75</v>
      </c>
      <c r="AM156" s="30">
        <v>1</v>
      </c>
      <c r="AN156" s="30">
        <v>1</v>
      </c>
      <c r="AO156" s="30">
        <v>1</v>
      </c>
      <c r="AP156" s="30">
        <v>0.82732856273651123</v>
      </c>
      <c r="AQ156" s="30">
        <v>0.98275862049999996</v>
      </c>
      <c r="AR156" s="30">
        <v>0.50143678199999997</v>
      </c>
      <c r="AS156" s="30">
        <v>0.88533571449999993</v>
      </c>
      <c r="AT156" s="30">
        <v>0.9397832195000001</v>
      </c>
      <c r="AU156" s="30">
        <v>1</v>
      </c>
      <c r="AV156" s="30">
        <v>1</v>
      </c>
      <c r="AW156" s="30">
        <v>1</v>
      </c>
      <c r="AX156" s="30">
        <v>1</v>
      </c>
      <c r="AY156" s="30">
        <v>1</v>
      </c>
      <c r="AZ156" s="30">
        <v>1</v>
      </c>
      <c r="BA156" s="30">
        <v>1</v>
      </c>
      <c r="BB156" s="30">
        <v>1</v>
      </c>
      <c r="BC156" s="30">
        <v>1</v>
      </c>
      <c r="BD156" s="30">
        <v>0.66666668653488159</v>
      </c>
      <c r="BE156" s="30">
        <v>0.99999958276748657</v>
      </c>
      <c r="BF156" s="30" t="s">
        <v>567</v>
      </c>
      <c r="BG156" s="30">
        <v>0.99999916074520012</v>
      </c>
      <c r="BH156" s="30">
        <v>1</v>
      </c>
      <c r="BI156" s="30">
        <v>1</v>
      </c>
      <c r="BJ156" s="30">
        <v>1</v>
      </c>
      <c r="BK156" s="30">
        <v>1</v>
      </c>
      <c r="BL156" s="30">
        <v>1</v>
      </c>
      <c r="BM156" s="30">
        <v>1</v>
      </c>
      <c r="BN156" s="30">
        <v>1</v>
      </c>
      <c r="BO156" s="30">
        <v>0.5</v>
      </c>
      <c r="BP156" s="30">
        <v>1</v>
      </c>
      <c r="BQ156" s="30">
        <v>1</v>
      </c>
      <c r="BR156" s="30">
        <v>1</v>
      </c>
      <c r="BS156" s="30">
        <v>0</v>
      </c>
      <c r="BT156" s="30">
        <v>1</v>
      </c>
      <c r="BU156" s="30">
        <v>0.3333333432674408</v>
      </c>
      <c r="BV156" s="30">
        <v>1</v>
      </c>
      <c r="BW156" s="30">
        <v>0</v>
      </c>
      <c r="BX156" s="30">
        <v>0</v>
      </c>
      <c r="BY156" s="30">
        <v>0</v>
      </c>
      <c r="BZ156" s="30">
        <v>0</v>
      </c>
      <c r="CA156" s="30">
        <v>0</v>
      </c>
      <c r="CB156" s="30">
        <v>0</v>
      </c>
      <c r="CC156" s="30">
        <v>0</v>
      </c>
      <c r="CD156" s="30">
        <v>0</v>
      </c>
      <c r="CE156" s="30">
        <v>0</v>
      </c>
      <c r="CF156" s="30">
        <v>1</v>
      </c>
      <c r="CG156" s="30">
        <v>0.75</v>
      </c>
      <c r="CH156" s="30">
        <v>0</v>
      </c>
      <c r="CI156" s="30">
        <v>1</v>
      </c>
      <c r="CJ156" s="30">
        <v>1</v>
      </c>
      <c r="CK156" s="30">
        <v>1</v>
      </c>
    </row>
    <row r="157" spans="1:89">
      <c r="A157" s="29">
        <v>3419</v>
      </c>
      <c r="B157" t="s">
        <v>255</v>
      </c>
      <c r="C157" t="s">
        <v>242</v>
      </c>
      <c r="D157" t="s">
        <v>243</v>
      </c>
      <c r="E157" s="29">
        <v>0.15565264882577826</v>
      </c>
      <c r="F157" s="29">
        <v>3662</v>
      </c>
      <c r="G157" s="29">
        <v>0.98000001907348633</v>
      </c>
      <c r="H157" s="29">
        <v>4</v>
      </c>
      <c r="I157" s="29">
        <v>662</v>
      </c>
      <c r="J157" t="s">
        <v>628</v>
      </c>
      <c r="K157" s="30">
        <v>0.22437672317028046</v>
      </c>
      <c r="L157" s="30">
        <v>-6.8477611057460308E-3</v>
      </c>
      <c r="M157" s="30">
        <v>0.63505476713180542</v>
      </c>
      <c r="N157" s="30">
        <v>0.79361814260482788</v>
      </c>
      <c r="O157" s="30">
        <v>1</v>
      </c>
      <c r="P157" s="30">
        <v>0.79275751113891602</v>
      </c>
      <c r="Q157" s="30">
        <v>1</v>
      </c>
      <c r="R157" s="30">
        <v>1</v>
      </c>
      <c r="S157" s="30">
        <v>1</v>
      </c>
      <c r="T157" s="30">
        <v>1</v>
      </c>
      <c r="U157" s="30">
        <v>1</v>
      </c>
      <c r="V157" s="30">
        <v>1</v>
      </c>
      <c r="W157" s="30">
        <v>1</v>
      </c>
      <c r="X157" s="30">
        <v>1</v>
      </c>
      <c r="Y157" s="30">
        <v>0</v>
      </c>
      <c r="Z157" s="30">
        <v>1</v>
      </c>
      <c r="AA157" s="30">
        <v>0.76922999999999997</v>
      </c>
      <c r="AB157" s="30">
        <v>0.70676000000000005</v>
      </c>
      <c r="AC157" s="30">
        <v>0.44444</v>
      </c>
      <c r="AD157" s="30">
        <v>0.36110999999999999</v>
      </c>
      <c r="AE157" s="30">
        <v>0.66666668653488159</v>
      </c>
      <c r="AF157" s="30">
        <v>0.65561169385910034</v>
      </c>
      <c r="AG157" s="30">
        <v>0.97246888352219951</v>
      </c>
      <c r="AH157" s="30">
        <v>0.93333333333333324</v>
      </c>
      <c r="AI157" s="30">
        <v>0.96153846153846156</v>
      </c>
      <c r="AJ157" s="30">
        <v>1</v>
      </c>
      <c r="AK157" s="30">
        <v>1</v>
      </c>
      <c r="AL157" s="30" t="s">
        <v>567</v>
      </c>
      <c r="AM157" s="30" t="s">
        <v>567</v>
      </c>
      <c r="AN157" s="30" t="s">
        <v>567</v>
      </c>
      <c r="AO157" s="30">
        <v>0.75</v>
      </c>
      <c r="AP157" s="30">
        <v>0.90217840671539307</v>
      </c>
      <c r="AQ157" s="30">
        <v>1</v>
      </c>
      <c r="AR157" s="30" t="s">
        <v>567</v>
      </c>
      <c r="AS157" s="30">
        <v>0.80556111100000005</v>
      </c>
      <c r="AT157" s="30">
        <v>0.90097402599999998</v>
      </c>
      <c r="AU157" s="30">
        <v>1</v>
      </c>
      <c r="AV157" s="30">
        <v>0.5</v>
      </c>
      <c r="AW157" s="30">
        <v>1</v>
      </c>
      <c r="AX157" s="30">
        <v>0</v>
      </c>
      <c r="AY157" s="30">
        <v>1</v>
      </c>
      <c r="AZ157" s="30">
        <v>1</v>
      </c>
      <c r="BA157" s="30">
        <v>1</v>
      </c>
      <c r="BB157" s="30">
        <v>1</v>
      </c>
      <c r="BC157" s="30">
        <v>1</v>
      </c>
      <c r="BD157" s="30">
        <v>0.66666668653488159</v>
      </c>
      <c r="BE157" s="30">
        <v>0.99999994039535522</v>
      </c>
      <c r="BF157" s="30" t="s">
        <v>567</v>
      </c>
      <c r="BG157" s="30">
        <v>0.99999988484338698</v>
      </c>
      <c r="BH157" s="30">
        <v>1</v>
      </c>
      <c r="BI157" s="30">
        <v>1</v>
      </c>
      <c r="BJ157" s="30">
        <v>0.5</v>
      </c>
      <c r="BK157" s="30">
        <v>0</v>
      </c>
      <c r="BL157" s="30">
        <v>1</v>
      </c>
      <c r="BM157" s="30">
        <v>1</v>
      </c>
      <c r="BN157" s="30">
        <v>1</v>
      </c>
      <c r="BO157" s="30">
        <v>0.5</v>
      </c>
      <c r="BP157" s="30">
        <v>1</v>
      </c>
      <c r="BQ157" s="30">
        <v>1</v>
      </c>
      <c r="BR157" s="30">
        <v>1</v>
      </c>
      <c r="BS157" s="30">
        <v>0</v>
      </c>
      <c r="BT157" s="30">
        <v>1</v>
      </c>
      <c r="BU157" s="30">
        <v>0</v>
      </c>
      <c r="BV157" s="30">
        <v>0</v>
      </c>
      <c r="BW157" s="30">
        <v>0</v>
      </c>
      <c r="BX157" s="30">
        <v>0</v>
      </c>
      <c r="BY157" s="30">
        <v>0</v>
      </c>
      <c r="BZ157" s="30">
        <v>0</v>
      </c>
      <c r="CA157" s="30">
        <v>0</v>
      </c>
      <c r="CB157" s="30">
        <v>0</v>
      </c>
      <c r="CC157" s="30">
        <v>0</v>
      </c>
      <c r="CD157" s="30">
        <v>0</v>
      </c>
      <c r="CE157" s="30">
        <v>0</v>
      </c>
      <c r="CF157" s="30">
        <v>1</v>
      </c>
      <c r="CG157" s="30">
        <v>0.5</v>
      </c>
      <c r="CH157" s="30">
        <v>0</v>
      </c>
      <c r="CI157" s="30">
        <v>0</v>
      </c>
      <c r="CJ157" s="30">
        <v>1</v>
      </c>
      <c r="CK157" s="30">
        <v>1</v>
      </c>
    </row>
    <row r="158" spans="1:89">
      <c r="A158" s="29">
        <v>3420</v>
      </c>
      <c r="B158" t="s">
        <v>256</v>
      </c>
      <c r="C158" t="s">
        <v>242</v>
      </c>
      <c r="D158" t="s">
        <v>243</v>
      </c>
      <c r="E158" s="29">
        <v>0.24258963018725888</v>
      </c>
      <c r="F158" s="29">
        <v>21254</v>
      </c>
      <c r="G158" s="29">
        <v>0.97000002861022949</v>
      </c>
      <c r="H158" s="29">
        <v>9</v>
      </c>
      <c r="I158" s="29">
        <v>776</v>
      </c>
      <c r="J158" t="s">
        <v>627</v>
      </c>
      <c r="K158" s="30">
        <v>0.2277551144361496</v>
      </c>
      <c r="L158" s="30">
        <v>4.3857148848474026E-3</v>
      </c>
      <c r="M158" s="30">
        <v>0.91304844617843628</v>
      </c>
      <c r="N158" s="30">
        <v>0.86441498994827271</v>
      </c>
      <c r="O158" s="30">
        <v>0.93333333730697632</v>
      </c>
      <c r="P158" s="30">
        <v>0.87355852127075195</v>
      </c>
      <c r="Q158" s="30">
        <v>1</v>
      </c>
      <c r="R158" s="30">
        <v>1</v>
      </c>
      <c r="S158" s="30">
        <v>1</v>
      </c>
      <c r="T158" s="30">
        <v>1</v>
      </c>
      <c r="U158" s="30">
        <v>1</v>
      </c>
      <c r="V158" s="30">
        <v>1</v>
      </c>
      <c r="W158" s="30">
        <v>1</v>
      </c>
      <c r="X158" s="30">
        <v>1</v>
      </c>
      <c r="Y158" s="30">
        <v>1</v>
      </c>
      <c r="Z158" s="30" t="s">
        <v>567</v>
      </c>
      <c r="AA158" s="30">
        <v>0.95455000000000001</v>
      </c>
      <c r="AB158" s="30">
        <v>0.67925000000000002</v>
      </c>
      <c r="AC158" s="30">
        <v>0.30207999999999996</v>
      </c>
      <c r="AD158" s="30">
        <v>0.55832999999999999</v>
      </c>
      <c r="AE158" s="30">
        <v>1</v>
      </c>
      <c r="AF158" s="30">
        <v>0.90416914224624634</v>
      </c>
      <c r="AG158" s="30">
        <v>0.98538512639418196</v>
      </c>
      <c r="AH158" s="30">
        <v>0.94782608695652171</v>
      </c>
      <c r="AI158" s="30">
        <v>0.85858585858585856</v>
      </c>
      <c r="AJ158" s="30">
        <v>0.89156626506024095</v>
      </c>
      <c r="AK158" s="30">
        <v>1</v>
      </c>
      <c r="AL158" s="30">
        <v>0.875</v>
      </c>
      <c r="AM158" s="30">
        <v>1</v>
      </c>
      <c r="AN158" s="30">
        <v>0.5</v>
      </c>
      <c r="AO158" s="30">
        <v>0.75</v>
      </c>
      <c r="AP158" s="30">
        <v>0.81109035015106201</v>
      </c>
      <c r="AQ158" s="30">
        <v>0.78116710850000004</v>
      </c>
      <c r="AR158" s="30" t="s">
        <v>567</v>
      </c>
      <c r="AS158" s="30">
        <v>0.93528547000000006</v>
      </c>
      <c r="AT158" s="30">
        <v>0.71681855850000009</v>
      </c>
      <c r="AU158" s="30">
        <v>1</v>
      </c>
      <c r="AV158" s="30">
        <v>1</v>
      </c>
      <c r="AW158" s="30">
        <v>1</v>
      </c>
      <c r="AX158" s="30">
        <v>1</v>
      </c>
      <c r="AY158" s="30">
        <v>1</v>
      </c>
      <c r="AZ158" s="30">
        <v>1</v>
      </c>
      <c r="BA158" s="30">
        <v>1</v>
      </c>
      <c r="BB158" s="30">
        <v>1</v>
      </c>
      <c r="BC158" s="30">
        <v>1</v>
      </c>
      <c r="BD158" s="30">
        <v>0.66666668653488159</v>
      </c>
      <c r="BE158" s="30">
        <v>0.99999994039535522</v>
      </c>
      <c r="BF158" s="30" t="s">
        <v>567</v>
      </c>
      <c r="BG158" s="30">
        <v>0.99999990325826171</v>
      </c>
      <c r="BH158" s="30">
        <v>1</v>
      </c>
      <c r="BI158" s="30">
        <v>1</v>
      </c>
      <c r="BJ158" s="30">
        <v>1</v>
      </c>
      <c r="BK158" s="30">
        <v>1</v>
      </c>
      <c r="BL158" s="30">
        <v>1</v>
      </c>
      <c r="BM158" s="30">
        <v>1</v>
      </c>
      <c r="BN158" s="30">
        <v>1</v>
      </c>
      <c r="BO158" s="30">
        <v>1</v>
      </c>
      <c r="BP158" s="30">
        <v>1</v>
      </c>
      <c r="BQ158" s="30">
        <v>1</v>
      </c>
      <c r="BR158" s="30">
        <v>1</v>
      </c>
      <c r="BS158" s="30">
        <v>1</v>
      </c>
      <c r="BT158" s="30">
        <v>1</v>
      </c>
      <c r="BU158" s="30">
        <v>0.54166668653488159</v>
      </c>
      <c r="BV158" s="30">
        <v>0</v>
      </c>
      <c r="BW158" s="30">
        <v>0</v>
      </c>
      <c r="BX158" s="30">
        <v>1</v>
      </c>
      <c r="BY158" s="30">
        <v>0</v>
      </c>
      <c r="BZ158" s="30">
        <v>0</v>
      </c>
      <c r="CA158" s="30">
        <v>1</v>
      </c>
      <c r="CB158" s="30">
        <v>1</v>
      </c>
      <c r="CC158" s="30">
        <v>1</v>
      </c>
      <c r="CD158" s="30">
        <v>1</v>
      </c>
      <c r="CE158" s="30">
        <v>1</v>
      </c>
      <c r="CF158" s="30">
        <v>1</v>
      </c>
      <c r="CG158" s="30">
        <v>1</v>
      </c>
      <c r="CH158" s="30">
        <v>1</v>
      </c>
      <c r="CI158" s="30">
        <v>1</v>
      </c>
      <c r="CJ158" s="30">
        <v>1</v>
      </c>
      <c r="CK158" s="30">
        <v>1</v>
      </c>
    </row>
    <row r="159" spans="1:89">
      <c r="A159" s="29">
        <v>3421</v>
      </c>
      <c r="B159" t="s">
        <v>257</v>
      </c>
      <c r="C159" t="s">
        <v>242</v>
      </c>
      <c r="D159" t="s">
        <v>243</v>
      </c>
      <c r="E159" s="29">
        <v>0.16085709974347367</v>
      </c>
      <c r="F159" s="29">
        <v>6627</v>
      </c>
      <c r="G159" s="29">
        <v>1.0399999618530273</v>
      </c>
      <c r="H159" s="29">
        <v>4</v>
      </c>
      <c r="I159" s="29">
        <v>607</v>
      </c>
      <c r="J159" t="s">
        <v>628</v>
      </c>
      <c r="K159" s="30">
        <v>0.33081287145614624</v>
      </c>
      <c r="L159" s="30">
        <v>1.7596662510186434E-3</v>
      </c>
      <c r="M159" s="30">
        <v>0.78410166501998901</v>
      </c>
      <c r="N159" s="30">
        <v>0.82374238967895508</v>
      </c>
      <c r="O159" s="30">
        <v>1</v>
      </c>
      <c r="P159" s="30">
        <v>0.7865598201751709</v>
      </c>
      <c r="Q159" s="30">
        <v>1</v>
      </c>
      <c r="R159" s="30">
        <v>1</v>
      </c>
      <c r="S159" s="30">
        <v>1</v>
      </c>
      <c r="T159" s="30">
        <v>1</v>
      </c>
      <c r="U159" s="30">
        <v>1</v>
      </c>
      <c r="V159" s="30">
        <v>1</v>
      </c>
      <c r="W159" s="30">
        <v>1</v>
      </c>
      <c r="X159" s="30">
        <v>0</v>
      </c>
      <c r="Y159" s="30">
        <v>0</v>
      </c>
      <c r="Z159" s="30">
        <v>1</v>
      </c>
      <c r="AA159" s="30">
        <v>1</v>
      </c>
      <c r="AB159" s="30">
        <v>0.77251000000000003</v>
      </c>
      <c r="AC159" s="30">
        <v>0.81395000000000006</v>
      </c>
      <c r="AD159" s="30">
        <v>0.6545399999999999</v>
      </c>
      <c r="AE159" s="30">
        <v>1</v>
      </c>
      <c r="AF159" s="30">
        <v>0.78453242778778076</v>
      </c>
      <c r="AG159" s="30">
        <v>0.96380342208240621</v>
      </c>
      <c r="AH159" s="30">
        <v>0.70731707317073178</v>
      </c>
      <c r="AI159" s="30">
        <v>0.66666666666666674</v>
      </c>
      <c r="AJ159" s="30">
        <v>0.74193548387096764</v>
      </c>
      <c r="AK159" s="30">
        <v>0.66700000000000004</v>
      </c>
      <c r="AL159" s="30">
        <v>0.75</v>
      </c>
      <c r="AM159" s="30">
        <v>1</v>
      </c>
      <c r="AN159" s="30">
        <v>1</v>
      </c>
      <c r="AO159" s="30">
        <v>1</v>
      </c>
      <c r="AP159" s="30">
        <v>0.77973699569702148</v>
      </c>
      <c r="AQ159" s="30">
        <v>0.88194444449999987</v>
      </c>
      <c r="AR159" s="30">
        <v>0.61904761899999994</v>
      </c>
      <c r="AS159" s="30">
        <v>0.6994214285</v>
      </c>
      <c r="AT159" s="30">
        <v>0.91853448299999996</v>
      </c>
      <c r="AU159" s="30">
        <v>1</v>
      </c>
      <c r="AV159" s="30">
        <v>0.5</v>
      </c>
      <c r="AW159" s="30">
        <v>1</v>
      </c>
      <c r="AX159" s="30">
        <v>0</v>
      </c>
      <c r="AY159" s="30">
        <v>1</v>
      </c>
      <c r="AZ159" s="30">
        <v>1</v>
      </c>
      <c r="BA159" s="30">
        <v>1</v>
      </c>
      <c r="BB159" s="30">
        <v>1</v>
      </c>
      <c r="BC159" s="30">
        <v>1</v>
      </c>
      <c r="BD159" s="30">
        <v>1</v>
      </c>
      <c r="BE159" s="30">
        <v>0.74018740653991699</v>
      </c>
      <c r="BF159" s="30">
        <v>0.25</v>
      </c>
      <c r="BG159" s="30">
        <v>1</v>
      </c>
      <c r="BH159" s="30">
        <v>0.97056226081836916</v>
      </c>
      <c r="BI159" s="30">
        <v>0.5</v>
      </c>
      <c r="BJ159" s="30">
        <v>1</v>
      </c>
      <c r="BK159" s="30">
        <v>1</v>
      </c>
      <c r="BL159" s="30" t="s">
        <v>567</v>
      </c>
      <c r="BM159" s="30" t="s">
        <v>567</v>
      </c>
      <c r="BN159" s="30">
        <v>1</v>
      </c>
      <c r="BO159" s="30">
        <v>0.5</v>
      </c>
      <c r="BP159" s="30">
        <v>1</v>
      </c>
      <c r="BQ159" s="30">
        <v>1</v>
      </c>
      <c r="BR159" s="30">
        <v>1</v>
      </c>
      <c r="BS159" s="30">
        <v>0</v>
      </c>
      <c r="BT159" s="30">
        <v>1</v>
      </c>
      <c r="BU159" s="30">
        <v>1</v>
      </c>
      <c r="BV159" s="30">
        <v>1</v>
      </c>
      <c r="BW159" s="30">
        <v>1</v>
      </c>
      <c r="BX159" s="30">
        <v>1</v>
      </c>
      <c r="BY159" s="30">
        <v>1</v>
      </c>
      <c r="BZ159" s="30">
        <v>1</v>
      </c>
      <c r="CA159" s="30">
        <v>1</v>
      </c>
      <c r="CB159" s="30">
        <v>1</v>
      </c>
      <c r="CC159" s="30">
        <v>1</v>
      </c>
      <c r="CD159" s="30">
        <v>1</v>
      </c>
      <c r="CE159" s="30">
        <v>1</v>
      </c>
      <c r="CF159" s="30">
        <v>1</v>
      </c>
      <c r="CG159" s="30">
        <v>0.75</v>
      </c>
      <c r="CH159" s="30">
        <v>0</v>
      </c>
      <c r="CI159" s="30">
        <v>1</v>
      </c>
      <c r="CJ159" s="30">
        <v>1</v>
      </c>
      <c r="CK159" s="30">
        <v>1</v>
      </c>
    </row>
    <row r="160" spans="1:89">
      <c r="A160" s="29">
        <v>3422</v>
      </c>
      <c r="B160" t="s">
        <v>258</v>
      </c>
      <c r="C160" t="s">
        <v>242</v>
      </c>
      <c r="D160" t="s">
        <v>243</v>
      </c>
      <c r="E160" s="29">
        <v>0.18847566574839303</v>
      </c>
      <c r="F160" s="29">
        <v>4356</v>
      </c>
      <c r="G160" s="29">
        <v>1.1299999952316284</v>
      </c>
      <c r="H160" s="29">
        <v>4</v>
      </c>
      <c r="I160" s="29">
        <v>634</v>
      </c>
      <c r="J160" t="s">
        <v>628</v>
      </c>
      <c r="K160" s="30">
        <v>0.30193904042243958</v>
      </c>
      <c r="L160" s="30">
        <v>-4.5291716232895851E-3</v>
      </c>
      <c r="M160" s="30">
        <v>0.83638542890548706</v>
      </c>
      <c r="N160" s="30">
        <v>0.81559211015701294</v>
      </c>
      <c r="O160" s="30">
        <v>0.93333333730697632</v>
      </c>
      <c r="P160" s="30">
        <v>0.86450368165969849</v>
      </c>
      <c r="Q160" s="30">
        <v>1</v>
      </c>
      <c r="R160" s="30">
        <v>1</v>
      </c>
      <c r="S160" s="30">
        <v>1</v>
      </c>
      <c r="T160" s="30">
        <v>1</v>
      </c>
      <c r="U160" s="30">
        <v>1</v>
      </c>
      <c r="V160" s="30" t="s">
        <v>567</v>
      </c>
      <c r="W160" s="30">
        <v>1</v>
      </c>
      <c r="X160" s="30">
        <v>1</v>
      </c>
      <c r="Y160" s="30">
        <v>1</v>
      </c>
      <c r="Z160" s="30">
        <v>1</v>
      </c>
      <c r="AA160" s="30">
        <v>1</v>
      </c>
      <c r="AB160" s="30">
        <v>0.51491999999999993</v>
      </c>
      <c r="AC160" s="30">
        <v>0.30435000000000001</v>
      </c>
      <c r="AD160" s="30">
        <v>0.41667000000000004</v>
      </c>
      <c r="AE160" s="30">
        <v>1</v>
      </c>
      <c r="AF160" s="30">
        <v>0.95618778467178345</v>
      </c>
      <c r="AG160" s="30">
        <v>0.97187268689859363</v>
      </c>
      <c r="AH160" s="30">
        <v>0.91666666666666652</v>
      </c>
      <c r="AI160" s="30">
        <v>0.8</v>
      </c>
      <c r="AJ160" s="30">
        <v>0.7857142857142857</v>
      </c>
      <c r="AK160" s="30">
        <v>1</v>
      </c>
      <c r="AL160" s="30">
        <v>1</v>
      </c>
      <c r="AM160" s="30">
        <v>1</v>
      </c>
      <c r="AN160" s="30">
        <v>1</v>
      </c>
      <c r="AO160" s="30">
        <v>1</v>
      </c>
      <c r="AP160" s="30">
        <v>0.7790062427520752</v>
      </c>
      <c r="AQ160" s="30">
        <v>0.75</v>
      </c>
      <c r="AR160" s="30">
        <v>0.54227941199999996</v>
      </c>
      <c r="AS160" s="30">
        <v>0.86919999999999997</v>
      </c>
      <c r="AT160" s="30">
        <v>0.95454545449999995</v>
      </c>
      <c r="AU160" s="30">
        <v>1</v>
      </c>
      <c r="AV160" s="30">
        <v>1</v>
      </c>
      <c r="AW160" s="30">
        <v>1</v>
      </c>
      <c r="AX160" s="30">
        <v>1</v>
      </c>
      <c r="AY160" s="30">
        <v>1</v>
      </c>
      <c r="AZ160" s="30">
        <v>1</v>
      </c>
      <c r="BA160" s="30">
        <v>1</v>
      </c>
      <c r="BB160" s="30">
        <v>1</v>
      </c>
      <c r="BC160" s="30">
        <v>1</v>
      </c>
      <c r="BD160" s="30">
        <v>0.66666668653488159</v>
      </c>
      <c r="BE160" s="30">
        <v>0.97248965501785278</v>
      </c>
      <c r="BF160" s="30" t="s">
        <v>567</v>
      </c>
      <c r="BG160" s="30">
        <v>0.99999999748764234</v>
      </c>
      <c r="BH160" s="30">
        <v>0.94497936726272347</v>
      </c>
      <c r="BI160" s="30">
        <v>1</v>
      </c>
      <c r="BJ160" s="30">
        <v>1</v>
      </c>
      <c r="BK160" s="30">
        <v>1</v>
      </c>
      <c r="BL160" s="30">
        <v>1</v>
      </c>
      <c r="BM160" s="30">
        <v>1</v>
      </c>
      <c r="BN160" s="30">
        <v>1</v>
      </c>
      <c r="BO160" s="30">
        <v>0.5</v>
      </c>
      <c r="BP160" s="30">
        <v>0</v>
      </c>
      <c r="BQ160" s="30">
        <v>0</v>
      </c>
      <c r="BR160" s="30">
        <v>0</v>
      </c>
      <c r="BS160" s="30">
        <v>1</v>
      </c>
      <c r="BT160" s="30">
        <v>1</v>
      </c>
      <c r="BU160" s="30">
        <v>0.54166668653488159</v>
      </c>
      <c r="BV160" s="30">
        <v>0</v>
      </c>
      <c r="BW160" s="30">
        <v>0</v>
      </c>
      <c r="BX160" s="30">
        <v>1</v>
      </c>
      <c r="BY160" s="30">
        <v>1</v>
      </c>
      <c r="BZ160" s="30">
        <v>1</v>
      </c>
      <c r="CA160" s="30">
        <v>0</v>
      </c>
      <c r="CB160" s="30">
        <v>1</v>
      </c>
      <c r="CC160" s="30">
        <v>0</v>
      </c>
      <c r="CD160" s="30">
        <v>1</v>
      </c>
      <c r="CE160" s="30">
        <v>1</v>
      </c>
      <c r="CF160" s="30">
        <v>1</v>
      </c>
      <c r="CG160" s="30">
        <v>0.75</v>
      </c>
      <c r="CH160" s="30">
        <v>0</v>
      </c>
      <c r="CI160" s="30">
        <v>1</v>
      </c>
      <c r="CJ160" s="30">
        <v>1</v>
      </c>
      <c r="CK160" s="30">
        <v>1</v>
      </c>
    </row>
    <row r="161" spans="1:89">
      <c r="A161" s="29">
        <v>3423</v>
      </c>
      <c r="B161" t="s">
        <v>259</v>
      </c>
      <c r="C161" t="s">
        <v>242</v>
      </c>
      <c r="D161" t="s">
        <v>243</v>
      </c>
      <c r="E161" s="29">
        <v>0.18313352625051674</v>
      </c>
      <c r="F161" s="29">
        <v>2419</v>
      </c>
      <c r="G161" s="29">
        <v>1.0199999809265137</v>
      </c>
      <c r="H161" s="29">
        <v>5</v>
      </c>
      <c r="I161" s="29">
        <v>540</v>
      </c>
      <c r="J161" t="s">
        <v>629</v>
      </c>
      <c r="K161" s="30">
        <v>0.245674729347229</v>
      </c>
      <c r="L161" s="30">
        <v>-1.5762124210596085E-2</v>
      </c>
      <c r="M161" s="30" t="s">
        <v>567</v>
      </c>
      <c r="N161" s="30">
        <v>0.75082015991210938</v>
      </c>
      <c r="O161" s="30">
        <v>0.89999997615814209</v>
      </c>
      <c r="P161" s="30">
        <v>0.6983572244644165</v>
      </c>
      <c r="Q161" s="30">
        <v>1</v>
      </c>
      <c r="R161" s="30" t="s">
        <v>567</v>
      </c>
      <c r="S161" s="30">
        <v>1</v>
      </c>
      <c r="T161" s="30">
        <v>1</v>
      </c>
      <c r="U161" s="30">
        <v>1</v>
      </c>
      <c r="V161" s="30">
        <v>1</v>
      </c>
      <c r="W161" s="30">
        <v>1</v>
      </c>
      <c r="X161" s="30">
        <v>0</v>
      </c>
      <c r="Y161" s="30">
        <v>0</v>
      </c>
      <c r="Z161" s="30">
        <v>0</v>
      </c>
      <c r="AA161" s="30">
        <v>1</v>
      </c>
      <c r="AB161" s="30">
        <v>0.68644000000000005</v>
      </c>
      <c r="AC161" s="30">
        <v>0.53332999999999997</v>
      </c>
      <c r="AD161" s="30" t="s">
        <v>567</v>
      </c>
      <c r="AE161" s="30">
        <v>1</v>
      </c>
      <c r="AF161" s="30">
        <v>0.98796349763870239</v>
      </c>
      <c r="AG161" s="30">
        <v>0.85556170448256774</v>
      </c>
      <c r="AH161" s="30">
        <v>1</v>
      </c>
      <c r="AI161" s="30">
        <v>1</v>
      </c>
      <c r="AJ161" s="30">
        <v>1</v>
      </c>
      <c r="AK161" s="30">
        <v>1</v>
      </c>
      <c r="AL161" s="30">
        <v>1</v>
      </c>
      <c r="AM161" s="30">
        <v>1</v>
      </c>
      <c r="AN161" s="30">
        <v>1</v>
      </c>
      <c r="AO161" s="30">
        <v>1</v>
      </c>
      <c r="AP161" s="30">
        <v>1</v>
      </c>
      <c r="AQ161" s="30">
        <v>1</v>
      </c>
      <c r="AR161" s="30">
        <v>1</v>
      </c>
      <c r="AS161" s="30">
        <v>1</v>
      </c>
      <c r="AT161" s="30">
        <v>1</v>
      </c>
      <c r="AU161" s="30">
        <v>1</v>
      </c>
      <c r="AV161" s="30">
        <v>0</v>
      </c>
      <c r="AW161" s="30">
        <v>0</v>
      </c>
      <c r="AX161" s="30">
        <v>0</v>
      </c>
      <c r="AY161" s="30">
        <v>1</v>
      </c>
      <c r="AZ161" s="30">
        <v>1</v>
      </c>
      <c r="BA161" s="30">
        <v>1</v>
      </c>
      <c r="BB161" s="30">
        <v>1</v>
      </c>
      <c r="BC161" s="30">
        <v>1</v>
      </c>
      <c r="BD161" s="30">
        <v>0.66666668653488159</v>
      </c>
      <c r="BE161" s="30">
        <v>0.99999988079071045</v>
      </c>
      <c r="BF161" s="30" t="s">
        <v>567</v>
      </c>
      <c r="BG161" s="30">
        <v>0.99999971653044784</v>
      </c>
      <c r="BH161" s="30">
        <v>1</v>
      </c>
      <c r="BI161" s="30">
        <v>1</v>
      </c>
      <c r="BJ161" s="30">
        <v>1</v>
      </c>
      <c r="BK161" s="30">
        <v>1</v>
      </c>
      <c r="BL161" s="30">
        <v>1</v>
      </c>
      <c r="BM161" s="30">
        <v>1</v>
      </c>
      <c r="BN161" s="30">
        <v>1</v>
      </c>
      <c r="BO161" s="30">
        <v>1</v>
      </c>
      <c r="BP161" s="30">
        <v>1</v>
      </c>
      <c r="BQ161" s="30">
        <v>1</v>
      </c>
      <c r="BR161" s="30">
        <v>1</v>
      </c>
      <c r="BS161" s="30">
        <v>1</v>
      </c>
      <c r="BT161" s="30">
        <v>1</v>
      </c>
      <c r="BU161" s="30">
        <v>0.4166666567325592</v>
      </c>
      <c r="BV161" s="30">
        <v>0</v>
      </c>
      <c r="BW161" s="30">
        <v>0</v>
      </c>
      <c r="BX161" s="30">
        <v>0</v>
      </c>
      <c r="BY161" s="30">
        <v>0</v>
      </c>
      <c r="BZ161" s="30">
        <v>1</v>
      </c>
      <c r="CA161" s="30">
        <v>0</v>
      </c>
      <c r="CB161" s="30">
        <v>1</v>
      </c>
      <c r="CC161" s="30">
        <v>0</v>
      </c>
      <c r="CD161" s="30">
        <v>0</v>
      </c>
      <c r="CE161" s="30">
        <v>1</v>
      </c>
      <c r="CF161" s="30">
        <v>0</v>
      </c>
      <c r="CG161" s="30" t="s">
        <v>567</v>
      </c>
      <c r="CH161" s="30" t="s">
        <v>567</v>
      </c>
      <c r="CI161" s="30" t="s">
        <v>567</v>
      </c>
      <c r="CJ161" s="30" t="s">
        <v>567</v>
      </c>
      <c r="CK161" s="30" t="s">
        <v>567</v>
      </c>
    </row>
    <row r="162" spans="1:89">
      <c r="A162" s="29">
        <v>3424</v>
      </c>
      <c r="B162" t="s">
        <v>260</v>
      </c>
      <c r="C162" t="s">
        <v>242</v>
      </c>
      <c r="D162" t="s">
        <v>243</v>
      </c>
      <c r="E162" s="29">
        <v>0.17191011235955056</v>
      </c>
      <c r="F162" s="29">
        <v>1780</v>
      </c>
      <c r="G162" s="29">
        <v>1.1100000143051147</v>
      </c>
      <c r="H162" s="29">
        <v>14</v>
      </c>
      <c r="I162" s="29">
        <v>482</v>
      </c>
      <c r="J162" t="s">
        <v>629</v>
      </c>
      <c r="K162" s="30">
        <v>0.41176468133926392</v>
      </c>
      <c r="L162" s="30">
        <v>-1.1397442780435085E-2</v>
      </c>
      <c r="M162" s="30">
        <v>0.77200150489807129</v>
      </c>
      <c r="N162" s="30">
        <v>0.75114518404006958</v>
      </c>
      <c r="O162" s="30">
        <v>0.93333333730697632</v>
      </c>
      <c r="P162" s="30">
        <v>0.82124900817871094</v>
      </c>
      <c r="Q162" s="30">
        <v>1</v>
      </c>
      <c r="R162" s="30" t="s">
        <v>567</v>
      </c>
      <c r="S162" s="30">
        <v>1</v>
      </c>
      <c r="T162" s="30">
        <v>1</v>
      </c>
      <c r="U162" s="30">
        <v>1</v>
      </c>
      <c r="V162" s="30">
        <v>1</v>
      </c>
      <c r="W162" s="30">
        <v>1</v>
      </c>
      <c r="X162" s="30">
        <v>0</v>
      </c>
      <c r="Y162" s="30">
        <v>0</v>
      </c>
      <c r="Z162" s="30">
        <v>1</v>
      </c>
      <c r="AA162" s="30">
        <v>1</v>
      </c>
      <c r="AB162" s="30">
        <v>0.98305000000000009</v>
      </c>
      <c r="AC162" s="30">
        <v>0.44444</v>
      </c>
      <c r="AD162" s="30">
        <v>1</v>
      </c>
      <c r="AE162" s="30">
        <v>1</v>
      </c>
      <c r="AF162" s="30">
        <v>0.95498311519622803</v>
      </c>
      <c r="AG162" s="30">
        <v>0.98403958183704399</v>
      </c>
      <c r="AH162" s="30">
        <v>0.90909090909090906</v>
      </c>
      <c r="AI162" s="30">
        <v>0.9</v>
      </c>
      <c r="AJ162" s="30">
        <v>0.66666666666666674</v>
      </c>
      <c r="AK162" s="30">
        <v>1</v>
      </c>
      <c r="AL162" s="30">
        <v>1</v>
      </c>
      <c r="AM162" s="30">
        <v>1</v>
      </c>
      <c r="AN162" s="30">
        <v>1</v>
      </c>
      <c r="AO162" s="30">
        <v>0.75</v>
      </c>
      <c r="AP162" s="30">
        <v>0.81878304481506348</v>
      </c>
      <c r="AQ162" s="30">
        <v>1</v>
      </c>
      <c r="AR162" s="30" t="s">
        <v>567</v>
      </c>
      <c r="AS162" s="30">
        <v>0.75</v>
      </c>
      <c r="AT162" s="30">
        <v>0.70634920649999999</v>
      </c>
      <c r="AU162" s="30">
        <v>1</v>
      </c>
      <c r="AV162" s="30">
        <v>0.5</v>
      </c>
      <c r="AW162" s="30">
        <v>1</v>
      </c>
      <c r="AX162" s="30">
        <v>0</v>
      </c>
      <c r="AY162" s="30">
        <v>1</v>
      </c>
      <c r="AZ162" s="30">
        <v>1</v>
      </c>
      <c r="BA162" s="30">
        <v>1</v>
      </c>
      <c r="BB162" s="30">
        <v>1</v>
      </c>
      <c r="BC162" s="30">
        <v>1</v>
      </c>
      <c r="BD162" s="30">
        <v>1</v>
      </c>
      <c r="BE162" s="30">
        <v>1</v>
      </c>
      <c r="BF162" s="30">
        <v>1</v>
      </c>
      <c r="BG162" s="30">
        <v>1</v>
      </c>
      <c r="BH162" s="30">
        <v>1</v>
      </c>
      <c r="BI162" s="30">
        <v>1</v>
      </c>
      <c r="BJ162" s="30">
        <v>0.5</v>
      </c>
      <c r="BK162" s="30">
        <v>0</v>
      </c>
      <c r="BL162" s="30">
        <v>1</v>
      </c>
      <c r="BM162" s="30">
        <v>1</v>
      </c>
      <c r="BN162" s="30">
        <v>1</v>
      </c>
      <c r="BO162" s="30">
        <v>0.5</v>
      </c>
      <c r="BP162" s="30">
        <v>1</v>
      </c>
      <c r="BQ162" s="30">
        <v>1</v>
      </c>
      <c r="BR162" s="30">
        <v>1</v>
      </c>
      <c r="BS162" s="30">
        <v>0</v>
      </c>
      <c r="BT162" s="30">
        <v>1</v>
      </c>
      <c r="BU162" s="30">
        <v>0.875</v>
      </c>
      <c r="BV162" s="30">
        <v>1</v>
      </c>
      <c r="BW162" s="30">
        <v>0</v>
      </c>
      <c r="BX162" s="30">
        <v>1</v>
      </c>
      <c r="BY162" s="30">
        <v>1</v>
      </c>
      <c r="BZ162" s="30">
        <v>0</v>
      </c>
      <c r="CA162" s="30">
        <v>1</v>
      </c>
      <c r="CB162" s="30">
        <v>1</v>
      </c>
      <c r="CC162" s="30">
        <v>0</v>
      </c>
      <c r="CD162" s="30">
        <v>1</v>
      </c>
      <c r="CE162" s="30">
        <v>1</v>
      </c>
      <c r="CF162" s="30">
        <v>1</v>
      </c>
      <c r="CG162" s="30">
        <v>0.75</v>
      </c>
      <c r="CH162" s="30">
        <v>1</v>
      </c>
      <c r="CI162" s="30">
        <v>0</v>
      </c>
      <c r="CJ162" s="30">
        <v>1</v>
      </c>
      <c r="CK162" s="30">
        <v>1</v>
      </c>
    </row>
    <row r="163" spans="1:89">
      <c r="A163" s="29">
        <v>3425</v>
      </c>
      <c r="B163" t="s">
        <v>261</v>
      </c>
      <c r="C163" t="s">
        <v>242</v>
      </c>
      <c r="D163" t="s">
        <v>243</v>
      </c>
      <c r="E163" s="29">
        <v>0.17113564668769715</v>
      </c>
      <c r="F163" s="29">
        <v>1268</v>
      </c>
      <c r="G163" s="29">
        <v>1.0700000524520874</v>
      </c>
      <c r="H163" s="29">
        <v>15</v>
      </c>
      <c r="I163" s="29">
        <v>428</v>
      </c>
      <c r="J163" t="s">
        <v>629</v>
      </c>
      <c r="K163" s="30">
        <v>0.43999999761581421</v>
      </c>
      <c r="L163" s="30">
        <v>-1.3766025193035603E-2</v>
      </c>
      <c r="M163" s="30">
        <v>0.64725637435913086</v>
      </c>
      <c r="N163" s="30">
        <v>0.71846038103103638</v>
      </c>
      <c r="O163" s="30">
        <v>0.93333333730697632</v>
      </c>
      <c r="P163" s="30">
        <v>0.81439334154129028</v>
      </c>
      <c r="Q163" s="30">
        <v>1</v>
      </c>
      <c r="R163" s="30" t="s">
        <v>567</v>
      </c>
      <c r="S163" s="30">
        <v>1</v>
      </c>
      <c r="T163" s="30">
        <v>1</v>
      </c>
      <c r="U163" s="30">
        <v>1</v>
      </c>
      <c r="V163" s="30">
        <v>1</v>
      </c>
      <c r="W163" s="30">
        <v>0</v>
      </c>
      <c r="X163" s="30">
        <v>1</v>
      </c>
      <c r="Y163" s="30">
        <v>0</v>
      </c>
      <c r="Z163" s="30">
        <v>1</v>
      </c>
      <c r="AA163" s="30">
        <v>1</v>
      </c>
      <c r="AB163" s="30">
        <v>0.88635999999999993</v>
      </c>
      <c r="AC163" s="30">
        <v>1</v>
      </c>
      <c r="AD163" s="30">
        <v>1</v>
      </c>
      <c r="AE163" s="30">
        <v>1</v>
      </c>
      <c r="AF163" s="30">
        <v>0.96561849117279053</v>
      </c>
      <c r="AG163" s="30">
        <v>0.8985333333333333</v>
      </c>
      <c r="AH163" s="30">
        <v>0.88888888888888884</v>
      </c>
      <c r="AI163" s="30">
        <v>1</v>
      </c>
      <c r="AJ163" s="30">
        <v>0.8</v>
      </c>
      <c r="AK163" s="30">
        <v>1</v>
      </c>
      <c r="AL163" s="30">
        <v>1</v>
      </c>
      <c r="AM163" s="30">
        <v>1</v>
      </c>
      <c r="AN163" s="30">
        <v>1</v>
      </c>
      <c r="AO163" s="30">
        <v>1</v>
      </c>
      <c r="AP163" s="30">
        <v>0.65088504552841187</v>
      </c>
      <c r="AQ163" s="30">
        <v>0.85714285700000004</v>
      </c>
      <c r="AR163" s="30">
        <v>0.28571428599999993</v>
      </c>
      <c r="AS163" s="30">
        <v>0.6875</v>
      </c>
      <c r="AT163" s="30">
        <v>0.77318295749999999</v>
      </c>
      <c r="AU163" s="30">
        <v>1</v>
      </c>
      <c r="AV163" s="30">
        <v>0.5</v>
      </c>
      <c r="AW163" s="30">
        <v>1</v>
      </c>
      <c r="AX163" s="30">
        <v>0</v>
      </c>
      <c r="AY163" s="30">
        <v>1</v>
      </c>
      <c r="AZ163" s="30">
        <v>1</v>
      </c>
      <c r="BA163" s="30">
        <v>1</v>
      </c>
      <c r="BB163" s="30">
        <v>1</v>
      </c>
      <c r="BC163" s="30">
        <v>1</v>
      </c>
      <c r="BD163" s="30">
        <v>0.66666668653488159</v>
      </c>
      <c r="BE163" s="30">
        <v>1</v>
      </c>
      <c r="BF163" s="30" t="s">
        <v>567</v>
      </c>
      <c r="BG163" s="30">
        <v>1</v>
      </c>
      <c r="BH163" s="30">
        <v>1</v>
      </c>
      <c r="BI163" s="30">
        <v>0.75</v>
      </c>
      <c r="BJ163" s="30">
        <v>0</v>
      </c>
      <c r="BK163" s="30">
        <v>0</v>
      </c>
      <c r="BL163" s="30" t="s">
        <v>567</v>
      </c>
      <c r="BM163" s="30">
        <v>0</v>
      </c>
      <c r="BN163" s="30">
        <v>1</v>
      </c>
      <c r="BO163" s="30">
        <v>0.5</v>
      </c>
      <c r="BP163" s="30">
        <v>1</v>
      </c>
      <c r="BQ163" s="30">
        <v>1</v>
      </c>
      <c r="BR163" s="30">
        <v>1</v>
      </c>
      <c r="BS163" s="30">
        <v>0</v>
      </c>
      <c r="BT163" s="30">
        <v>1</v>
      </c>
      <c r="BU163" s="30">
        <v>4.1666667908430099E-2</v>
      </c>
      <c r="BV163" s="30">
        <v>0</v>
      </c>
      <c r="BW163" s="30">
        <v>0</v>
      </c>
      <c r="BX163" s="30">
        <v>0</v>
      </c>
      <c r="BY163" s="30">
        <v>0</v>
      </c>
      <c r="BZ163" s="30">
        <v>0</v>
      </c>
      <c r="CA163" s="30">
        <v>0</v>
      </c>
      <c r="CB163" s="30">
        <v>1</v>
      </c>
      <c r="CC163" s="30">
        <v>0</v>
      </c>
      <c r="CD163" s="30">
        <v>0</v>
      </c>
      <c r="CE163" s="30">
        <v>0</v>
      </c>
      <c r="CF163" s="30">
        <v>1</v>
      </c>
      <c r="CG163" s="30">
        <v>1</v>
      </c>
      <c r="CH163" s="30">
        <v>1</v>
      </c>
      <c r="CI163" s="30">
        <v>1</v>
      </c>
      <c r="CJ163" s="30">
        <v>1</v>
      </c>
      <c r="CK163" s="30">
        <v>1</v>
      </c>
    </row>
    <row r="164" spans="1:89">
      <c r="A164" s="29">
        <v>3426</v>
      </c>
      <c r="B164" t="s">
        <v>262</v>
      </c>
      <c r="C164" t="s">
        <v>242</v>
      </c>
      <c r="D164" t="s">
        <v>243</v>
      </c>
      <c r="E164" s="29">
        <v>0.24519846350832267</v>
      </c>
      <c r="F164" s="29">
        <v>1562</v>
      </c>
      <c r="G164" s="29">
        <v>1.0099999904632568</v>
      </c>
      <c r="H164" s="29">
        <v>14</v>
      </c>
      <c r="I164" s="29">
        <v>538</v>
      </c>
      <c r="J164" t="s">
        <v>629</v>
      </c>
      <c r="K164" s="30">
        <v>0.31555554270744324</v>
      </c>
      <c r="L164" s="30">
        <v>-1.1619566008448601E-2</v>
      </c>
      <c r="M164" s="30">
        <v>0.73942047357559204</v>
      </c>
      <c r="N164" s="30">
        <v>0.74199283123016357</v>
      </c>
      <c r="O164" s="30">
        <v>0.83333331346511841</v>
      </c>
      <c r="P164" s="30">
        <v>0.73855334520339966</v>
      </c>
      <c r="Q164" s="30">
        <v>1</v>
      </c>
      <c r="R164" s="30" t="s">
        <v>567</v>
      </c>
      <c r="S164" s="30">
        <v>1</v>
      </c>
      <c r="T164" s="30">
        <v>1</v>
      </c>
      <c r="U164" s="30">
        <v>1</v>
      </c>
      <c r="V164" s="30">
        <v>1</v>
      </c>
      <c r="W164" s="30">
        <v>1</v>
      </c>
      <c r="X164" s="30">
        <v>1</v>
      </c>
      <c r="Y164" s="30">
        <v>0</v>
      </c>
      <c r="Z164" s="30" t="s">
        <v>567</v>
      </c>
      <c r="AA164" s="30">
        <v>0.53845999999999994</v>
      </c>
      <c r="AB164" s="30">
        <v>0.66666999999999998</v>
      </c>
      <c r="AC164" s="30">
        <v>0.58333000000000002</v>
      </c>
      <c r="AD164" s="30" t="s">
        <v>567</v>
      </c>
      <c r="AE164" s="30">
        <v>1</v>
      </c>
      <c r="AF164" s="30">
        <v>0.9170149564743042</v>
      </c>
      <c r="AG164" s="30">
        <v>0.93870314083080042</v>
      </c>
      <c r="AH164" s="30">
        <v>0.875</v>
      </c>
      <c r="AI164" s="30">
        <v>0.85714285714285721</v>
      </c>
      <c r="AJ164" s="30">
        <v>1</v>
      </c>
      <c r="AK164" s="30">
        <v>1</v>
      </c>
      <c r="AL164" s="30">
        <v>0.5</v>
      </c>
      <c r="AM164" s="30">
        <v>1</v>
      </c>
      <c r="AN164" s="30">
        <v>1</v>
      </c>
      <c r="AO164" s="30">
        <v>1</v>
      </c>
      <c r="AP164" s="30">
        <v>0.98863637447357178</v>
      </c>
      <c r="AQ164" s="30">
        <v>1</v>
      </c>
      <c r="AR164" s="30">
        <v>1</v>
      </c>
      <c r="AS164" s="30">
        <v>1</v>
      </c>
      <c r="AT164" s="30">
        <v>0.95454545449999995</v>
      </c>
      <c r="AU164" s="30">
        <v>1</v>
      </c>
      <c r="AV164" s="30">
        <v>0.5</v>
      </c>
      <c r="AW164" s="30">
        <v>1</v>
      </c>
      <c r="AX164" s="30">
        <v>0</v>
      </c>
      <c r="AY164" s="30">
        <v>1</v>
      </c>
      <c r="AZ164" s="30">
        <v>1</v>
      </c>
      <c r="BA164" s="30">
        <v>1</v>
      </c>
      <c r="BB164" s="30">
        <v>1</v>
      </c>
      <c r="BC164" s="30">
        <v>1</v>
      </c>
      <c r="BD164" s="30">
        <v>1</v>
      </c>
      <c r="BE164" s="30">
        <v>1</v>
      </c>
      <c r="BF164" s="30">
        <v>1</v>
      </c>
      <c r="BG164" s="30">
        <v>0.99999996772236066</v>
      </c>
      <c r="BH164" s="30">
        <v>1</v>
      </c>
      <c r="BI164" s="30">
        <v>1</v>
      </c>
      <c r="BJ164" s="30">
        <v>1</v>
      </c>
      <c r="BK164" s="30">
        <v>1</v>
      </c>
      <c r="BL164" s="30">
        <v>1</v>
      </c>
      <c r="BM164" s="30">
        <v>1</v>
      </c>
      <c r="BN164" s="30">
        <v>1</v>
      </c>
      <c r="BO164" s="30">
        <v>0.5</v>
      </c>
      <c r="BP164" s="30">
        <v>1</v>
      </c>
      <c r="BQ164" s="30">
        <v>1</v>
      </c>
      <c r="BR164" s="30">
        <v>1</v>
      </c>
      <c r="BS164" s="30">
        <v>0</v>
      </c>
      <c r="BT164" s="30">
        <v>1</v>
      </c>
      <c r="BU164" s="30">
        <v>0</v>
      </c>
      <c r="BV164" s="30">
        <v>0</v>
      </c>
      <c r="BW164" s="30">
        <v>0</v>
      </c>
      <c r="BX164" s="30">
        <v>0</v>
      </c>
      <c r="BY164" s="30">
        <v>0</v>
      </c>
      <c r="BZ164" s="30">
        <v>0</v>
      </c>
      <c r="CA164" s="30">
        <v>0</v>
      </c>
      <c r="CB164" s="30">
        <v>0</v>
      </c>
      <c r="CC164" s="30">
        <v>0</v>
      </c>
      <c r="CD164" s="30">
        <v>0</v>
      </c>
      <c r="CE164" s="30">
        <v>0</v>
      </c>
      <c r="CF164" s="30">
        <v>1</v>
      </c>
      <c r="CG164" s="30">
        <v>0.75</v>
      </c>
      <c r="CH164" s="30">
        <v>1</v>
      </c>
      <c r="CI164" s="30">
        <v>0</v>
      </c>
      <c r="CJ164" s="30">
        <v>1</v>
      </c>
      <c r="CK164" s="30">
        <v>1</v>
      </c>
    </row>
    <row r="165" spans="1:89">
      <c r="A165" s="29">
        <v>3427</v>
      </c>
      <c r="B165" t="s">
        <v>263</v>
      </c>
      <c r="C165" t="s">
        <v>242</v>
      </c>
      <c r="D165" t="s">
        <v>243</v>
      </c>
      <c r="E165" s="29">
        <v>0.22803872355683041</v>
      </c>
      <c r="F165" s="29">
        <v>5578</v>
      </c>
      <c r="G165" s="29">
        <v>1.0099999904632568</v>
      </c>
      <c r="H165" s="29">
        <v>2</v>
      </c>
      <c r="I165" s="29">
        <v>641</v>
      </c>
      <c r="J165" t="s">
        <v>628</v>
      </c>
      <c r="K165" s="30">
        <v>0.33333331346511841</v>
      </c>
      <c r="L165" s="30">
        <v>5.7467172155156732E-4</v>
      </c>
      <c r="M165" s="30">
        <v>0.79623383283615112</v>
      </c>
      <c r="N165" s="30">
        <v>0.82144588232040405</v>
      </c>
      <c r="O165" s="30">
        <v>0.93333333730697632</v>
      </c>
      <c r="P165" s="30">
        <v>0.83677667379379272</v>
      </c>
      <c r="Q165" s="30">
        <v>1</v>
      </c>
      <c r="R165" s="30" t="s">
        <v>567</v>
      </c>
      <c r="S165" s="30">
        <v>1</v>
      </c>
      <c r="T165" s="30">
        <v>1</v>
      </c>
      <c r="U165" s="30">
        <v>1</v>
      </c>
      <c r="V165" s="30">
        <v>1</v>
      </c>
      <c r="W165" s="30">
        <v>1</v>
      </c>
      <c r="X165" s="30">
        <v>1</v>
      </c>
      <c r="Y165" s="30">
        <v>0</v>
      </c>
      <c r="Z165" s="30">
        <v>1</v>
      </c>
      <c r="AA165" s="30">
        <v>1</v>
      </c>
      <c r="AB165" s="30">
        <v>0.67066000000000003</v>
      </c>
      <c r="AC165" s="30">
        <v>0.5</v>
      </c>
      <c r="AD165" s="30">
        <v>1</v>
      </c>
      <c r="AE165" s="30">
        <v>1</v>
      </c>
      <c r="AF165" s="30">
        <v>0.83669483661651611</v>
      </c>
      <c r="AG165" s="30">
        <v>0.96361021060993157</v>
      </c>
      <c r="AH165" s="30">
        <v>0.72916666666666674</v>
      </c>
      <c r="AI165" s="30">
        <v>0.7567567567567568</v>
      </c>
      <c r="AJ165" s="30">
        <v>0.72413793103448265</v>
      </c>
      <c r="AK165" s="30">
        <v>0.8</v>
      </c>
      <c r="AL165" s="30">
        <v>1</v>
      </c>
      <c r="AM165" s="30">
        <v>0.75</v>
      </c>
      <c r="AN165" s="30">
        <v>1</v>
      </c>
      <c r="AO165" s="30">
        <v>1</v>
      </c>
      <c r="AP165" s="30">
        <v>0.95553362369537354</v>
      </c>
      <c r="AQ165" s="30">
        <v>1</v>
      </c>
      <c r="AR165" s="30">
        <v>1</v>
      </c>
      <c r="AS165" s="30">
        <v>1</v>
      </c>
      <c r="AT165" s="30">
        <v>0.8221343874999999</v>
      </c>
      <c r="AU165" s="30">
        <v>1</v>
      </c>
      <c r="AV165" s="30">
        <v>0.5</v>
      </c>
      <c r="AW165" s="30">
        <v>1</v>
      </c>
      <c r="AX165" s="30">
        <v>0</v>
      </c>
      <c r="AY165" s="30">
        <v>1</v>
      </c>
      <c r="AZ165" s="30">
        <v>1</v>
      </c>
      <c r="BA165" s="30">
        <v>1</v>
      </c>
      <c r="BB165" s="30">
        <v>1</v>
      </c>
      <c r="BC165" s="30">
        <v>1</v>
      </c>
      <c r="BD165" s="30">
        <v>1</v>
      </c>
      <c r="BE165" s="30">
        <v>0.83333331346511841</v>
      </c>
      <c r="BF165" s="30">
        <v>0.5</v>
      </c>
      <c r="BG165" s="30">
        <v>1</v>
      </c>
      <c r="BH165" s="30">
        <v>1</v>
      </c>
      <c r="BI165" s="30">
        <v>1</v>
      </c>
      <c r="BJ165" s="30">
        <v>0.75</v>
      </c>
      <c r="BK165" s="30">
        <v>1</v>
      </c>
      <c r="BL165" s="30">
        <v>1</v>
      </c>
      <c r="BM165" s="30">
        <v>0</v>
      </c>
      <c r="BN165" s="30">
        <v>1</v>
      </c>
      <c r="BO165" s="30">
        <v>1</v>
      </c>
      <c r="BP165" s="30">
        <v>1</v>
      </c>
      <c r="BQ165" s="30">
        <v>1</v>
      </c>
      <c r="BR165" s="30">
        <v>1</v>
      </c>
      <c r="BS165" s="30">
        <v>1</v>
      </c>
      <c r="BT165" s="30">
        <v>1</v>
      </c>
      <c r="BU165" s="30">
        <v>0.5</v>
      </c>
      <c r="BV165" s="30">
        <v>1</v>
      </c>
      <c r="BW165" s="30">
        <v>0</v>
      </c>
      <c r="BX165" s="30">
        <v>0</v>
      </c>
      <c r="BY165" s="30">
        <v>1</v>
      </c>
      <c r="BZ165" s="30">
        <v>0</v>
      </c>
      <c r="CA165" s="30">
        <v>0</v>
      </c>
      <c r="CB165" s="30">
        <v>1</v>
      </c>
      <c r="CC165" s="30">
        <v>1</v>
      </c>
      <c r="CD165" s="30">
        <v>1</v>
      </c>
      <c r="CE165" s="30">
        <v>0</v>
      </c>
      <c r="CF165" s="30">
        <v>1</v>
      </c>
      <c r="CG165" s="30">
        <v>0.75</v>
      </c>
      <c r="CH165" s="30">
        <v>0</v>
      </c>
      <c r="CI165" s="30">
        <v>1</v>
      </c>
      <c r="CJ165" s="30">
        <v>1</v>
      </c>
      <c r="CK165" s="30">
        <v>1</v>
      </c>
    </row>
    <row r="166" spans="1:89">
      <c r="A166" s="29">
        <v>3428</v>
      </c>
      <c r="B166" t="s">
        <v>264</v>
      </c>
      <c r="C166" t="s">
        <v>242</v>
      </c>
      <c r="D166" t="s">
        <v>243</v>
      </c>
      <c r="E166" s="29">
        <v>0.17845394736842105</v>
      </c>
      <c r="F166" s="29">
        <v>2432</v>
      </c>
      <c r="G166" s="29">
        <v>1.0199999809265137</v>
      </c>
      <c r="H166" s="29">
        <v>5</v>
      </c>
      <c r="I166" s="29">
        <v>575</v>
      </c>
      <c r="J166" t="s">
        <v>628</v>
      </c>
      <c r="K166" s="30">
        <v>0.28719723224639893</v>
      </c>
      <c r="L166" s="30">
        <v>1.1553092626854777E-3</v>
      </c>
      <c r="M166" s="30">
        <v>0.82593709230422974</v>
      </c>
      <c r="N166" s="30">
        <v>0.77333897352218628</v>
      </c>
      <c r="O166" s="30">
        <v>0.89999997615814209</v>
      </c>
      <c r="P166" s="30">
        <v>0.89328241348266602</v>
      </c>
      <c r="Q166" s="30">
        <v>1</v>
      </c>
      <c r="R166" s="30" t="s">
        <v>567</v>
      </c>
      <c r="S166" s="30">
        <v>1</v>
      </c>
      <c r="T166" s="30">
        <v>1</v>
      </c>
      <c r="U166" s="30">
        <v>1</v>
      </c>
      <c r="V166" s="30">
        <v>1</v>
      </c>
      <c r="W166" s="30">
        <v>1</v>
      </c>
      <c r="X166" s="30">
        <v>1</v>
      </c>
      <c r="Y166" s="30">
        <v>0</v>
      </c>
      <c r="Z166" s="30">
        <v>1</v>
      </c>
      <c r="AA166" s="30">
        <v>1</v>
      </c>
      <c r="AB166" s="30">
        <v>0.91525000000000001</v>
      </c>
      <c r="AC166" s="30" t="s">
        <v>567</v>
      </c>
      <c r="AD166" s="30">
        <v>1</v>
      </c>
      <c r="AE166" s="30">
        <v>1</v>
      </c>
      <c r="AF166" s="30">
        <v>0.97025114297866821</v>
      </c>
      <c r="AG166" s="30">
        <v>0.95253768364815872</v>
      </c>
      <c r="AH166" s="30">
        <v>0.94444444444444442</v>
      </c>
      <c r="AI166" s="30">
        <v>0.88888888888888884</v>
      </c>
      <c r="AJ166" s="30">
        <v>0.85714285714285721</v>
      </c>
      <c r="AK166" s="30">
        <v>1</v>
      </c>
      <c r="AL166" s="30">
        <v>1</v>
      </c>
      <c r="AM166" s="30">
        <v>1</v>
      </c>
      <c r="AN166" s="30">
        <v>1</v>
      </c>
      <c r="AO166" s="30">
        <v>1</v>
      </c>
      <c r="AP166" s="30">
        <v>0.93750417232513428</v>
      </c>
      <c r="AQ166" s="30">
        <v>1</v>
      </c>
      <c r="AR166" s="30">
        <v>1</v>
      </c>
      <c r="AS166" s="30">
        <v>0.83335000000000004</v>
      </c>
      <c r="AT166" s="30">
        <v>0.91666666649999995</v>
      </c>
      <c r="AU166" s="30">
        <v>1</v>
      </c>
      <c r="AV166" s="30">
        <v>0.5</v>
      </c>
      <c r="AW166" s="30">
        <v>1</v>
      </c>
      <c r="AX166" s="30">
        <v>0</v>
      </c>
      <c r="AY166" s="30">
        <v>1</v>
      </c>
      <c r="AZ166" s="30">
        <v>1</v>
      </c>
      <c r="BA166" s="30">
        <v>1</v>
      </c>
      <c r="BB166" s="30">
        <v>1</v>
      </c>
      <c r="BC166" s="30">
        <v>1</v>
      </c>
      <c r="BD166" s="30">
        <v>0.66666668653488159</v>
      </c>
      <c r="BE166" s="30">
        <v>0.99999994039535522</v>
      </c>
      <c r="BF166" s="30" t="s">
        <v>567</v>
      </c>
      <c r="BG166" s="30">
        <v>0.99999982355035111</v>
      </c>
      <c r="BH166" s="30">
        <v>1</v>
      </c>
      <c r="BI166" s="30">
        <v>1</v>
      </c>
      <c r="BJ166" s="30">
        <v>0.5</v>
      </c>
      <c r="BK166" s="30">
        <v>0</v>
      </c>
      <c r="BL166" s="30">
        <v>1</v>
      </c>
      <c r="BM166" s="30">
        <v>1</v>
      </c>
      <c r="BN166" s="30">
        <v>1</v>
      </c>
      <c r="BO166" s="30">
        <v>1</v>
      </c>
      <c r="BP166" s="30">
        <v>1</v>
      </c>
      <c r="BQ166" s="30">
        <v>1</v>
      </c>
      <c r="BR166" s="30">
        <v>1</v>
      </c>
      <c r="BS166" s="30">
        <v>1</v>
      </c>
      <c r="BT166" s="30">
        <v>1</v>
      </c>
      <c r="BU166" s="30">
        <v>0.4583333432674408</v>
      </c>
      <c r="BV166" s="30">
        <v>1</v>
      </c>
      <c r="BW166" s="30">
        <v>0</v>
      </c>
      <c r="BX166" s="30">
        <v>0</v>
      </c>
      <c r="BY166" s="30">
        <v>1</v>
      </c>
      <c r="BZ166" s="30">
        <v>0</v>
      </c>
      <c r="CA166" s="30">
        <v>0</v>
      </c>
      <c r="CB166" s="30">
        <v>1</v>
      </c>
      <c r="CC166" s="30">
        <v>0</v>
      </c>
      <c r="CD166" s="30">
        <v>1</v>
      </c>
      <c r="CE166" s="30">
        <v>0</v>
      </c>
      <c r="CF166" s="30">
        <v>1</v>
      </c>
      <c r="CG166" s="30">
        <v>1</v>
      </c>
      <c r="CH166" s="30">
        <v>1</v>
      </c>
      <c r="CI166" s="30">
        <v>1</v>
      </c>
      <c r="CJ166" s="30">
        <v>1</v>
      </c>
      <c r="CK166" s="30">
        <v>1</v>
      </c>
    </row>
    <row r="167" spans="1:89">
      <c r="A167" s="29">
        <v>3429</v>
      </c>
      <c r="B167" t="s">
        <v>265</v>
      </c>
      <c r="C167" t="s">
        <v>242</v>
      </c>
      <c r="D167" t="s">
        <v>243</v>
      </c>
      <c r="E167" s="29">
        <v>0.2058252427184466</v>
      </c>
      <c r="F167" s="29">
        <v>1545</v>
      </c>
      <c r="G167" s="29">
        <v>1.0499999523162842</v>
      </c>
      <c r="H167" s="29">
        <v>14</v>
      </c>
      <c r="I167" s="29">
        <v>498</v>
      </c>
      <c r="J167" t="s">
        <v>629</v>
      </c>
      <c r="K167" s="30">
        <v>0.32179930806159973</v>
      </c>
      <c r="L167" s="30">
        <v>-6.5987240523099899E-3</v>
      </c>
      <c r="M167" s="30">
        <v>0.77856385707855225</v>
      </c>
      <c r="N167" s="30">
        <v>0.73661774396896362</v>
      </c>
      <c r="O167" s="30">
        <v>0.83333331346511841</v>
      </c>
      <c r="P167" s="30">
        <v>0.56897217035293579</v>
      </c>
      <c r="Q167" s="30">
        <v>1</v>
      </c>
      <c r="R167" s="30" t="s">
        <v>567</v>
      </c>
      <c r="S167" s="30">
        <v>1</v>
      </c>
      <c r="T167" s="30">
        <v>1</v>
      </c>
      <c r="U167" s="30">
        <v>1</v>
      </c>
      <c r="V167" s="30">
        <v>1</v>
      </c>
      <c r="W167" s="30">
        <v>0</v>
      </c>
      <c r="X167" s="30">
        <v>0</v>
      </c>
      <c r="Y167" s="30">
        <v>0</v>
      </c>
      <c r="Z167" s="30" t="s">
        <v>567</v>
      </c>
      <c r="AA167" s="30">
        <v>0.5</v>
      </c>
      <c r="AB167" s="30">
        <v>0.83050000000000002</v>
      </c>
      <c r="AC167" s="30">
        <v>0.58333000000000002</v>
      </c>
      <c r="AD167" s="30" t="s">
        <v>567</v>
      </c>
      <c r="AE167" s="30">
        <v>1</v>
      </c>
      <c r="AF167" s="30">
        <v>0.92500001192092896</v>
      </c>
      <c r="AG167" s="30">
        <v>1</v>
      </c>
      <c r="AH167" s="30">
        <v>0.8666666666666667</v>
      </c>
      <c r="AI167" s="30">
        <v>0.73333333333333339</v>
      </c>
      <c r="AJ167" s="30">
        <v>0.5</v>
      </c>
      <c r="AK167" s="30">
        <v>1</v>
      </c>
      <c r="AL167" s="30">
        <v>1</v>
      </c>
      <c r="AM167" s="30">
        <v>1</v>
      </c>
      <c r="AN167" s="30">
        <v>1</v>
      </c>
      <c r="AO167" s="30">
        <v>1</v>
      </c>
      <c r="AP167" s="30">
        <v>0.875</v>
      </c>
      <c r="AQ167" s="30">
        <v>0.66666666649999995</v>
      </c>
      <c r="AR167" s="30">
        <v>1</v>
      </c>
      <c r="AS167" s="30">
        <v>1</v>
      </c>
      <c r="AT167" s="30">
        <v>0.83333333350000005</v>
      </c>
      <c r="AU167" s="30">
        <v>1</v>
      </c>
      <c r="AV167" s="30">
        <v>0.5</v>
      </c>
      <c r="AW167" s="30">
        <v>1</v>
      </c>
      <c r="AX167" s="30">
        <v>0</v>
      </c>
      <c r="AY167" s="30">
        <v>1</v>
      </c>
      <c r="AZ167" s="30">
        <v>1</v>
      </c>
      <c r="BA167" s="30">
        <v>1</v>
      </c>
      <c r="BB167" s="30">
        <v>1</v>
      </c>
      <c r="BC167" s="30">
        <v>1</v>
      </c>
      <c r="BD167" s="30">
        <v>0.66666668653488159</v>
      </c>
      <c r="BE167" s="30">
        <v>1</v>
      </c>
      <c r="BF167" s="30" t="s">
        <v>567</v>
      </c>
      <c r="BG167" s="30">
        <v>1</v>
      </c>
      <c r="BH167" s="30">
        <v>1</v>
      </c>
      <c r="BI167" s="30">
        <v>1</v>
      </c>
      <c r="BJ167" s="30">
        <v>0.5</v>
      </c>
      <c r="BK167" s="30">
        <v>0</v>
      </c>
      <c r="BL167" s="30">
        <v>1</v>
      </c>
      <c r="BM167" s="30">
        <v>1</v>
      </c>
      <c r="BN167" s="30">
        <v>1</v>
      </c>
      <c r="BO167" s="30">
        <v>1</v>
      </c>
      <c r="BP167" s="30">
        <v>1</v>
      </c>
      <c r="BQ167" s="30">
        <v>1</v>
      </c>
      <c r="BR167" s="30">
        <v>1</v>
      </c>
      <c r="BS167" s="30">
        <v>1</v>
      </c>
      <c r="BT167" s="30">
        <v>1</v>
      </c>
      <c r="BU167" s="30">
        <v>0.4166666567325592</v>
      </c>
      <c r="BV167" s="30">
        <v>1</v>
      </c>
      <c r="BW167" s="30">
        <v>0</v>
      </c>
      <c r="BX167" s="30">
        <v>0</v>
      </c>
      <c r="BY167" s="30">
        <v>1</v>
      </c>
      <c r="BZ167" s="30">
        <v>0</v>
      </c>
      <c r="CA167" s="30">
        <v>0</v>
      </c>
      <c r="CB167" s="30">
        <v>1</v>
      </c>
      <c r="CC167" s="30">
        <v>0</v>
      </c>
      <c r="CD167" s="30">
        <v>0</v>
      </c>
      <c r="CE167" s="30">
        <v>0</v>
      </c>
      <c r="CF167" s="30">
        <v>1</v>
      </c>
      <c r="CG167" s="30">
        <v>1</v>
      </c>
      <c r="CH167" s="30">
        <v>1</v>
      </c>
      <c r="CI167" s="30">
        <v>1</v>
      </c>
      <c r="CJ167" s="30">
        <v>1</v>
      </c>
      <c r="CK167" s="30">
        <v>1</v>
      </c>
    </row>
    <row r="168" spans="1:89">
      <c r="A168" s="29">
        <v>3430</v>
      </c>
      <c r="B168" t="s">
        <v>266</v>
      </c>
      <c r="C168" t="s">
        <v>242</v>
      </c>
      <c r="D168" t="s">
        <v>243</v>
      </c>
      <c r="E168" s="29">
        <v>0.21946060285563193</v>
      </c>
      <c r="F168" s="29">
        <v>1891</v>
      </c>
      <c r="G168" s="29">
        <v>1.0900000333786011</v>
      </c>
      <c r="H168" s="29">
        <v>14</v>
      </c>
      <c r="I168" s="29">
        <v>565</v>
      </c>
      <c r="J168" t="s">
        <v>628</v>
      </c>
      <c r="K168" s="30">
        <v>0.37777778506278992</v>
      </c>
      <c r="L168" s="30">
        <v>-1.0253319516777992E-2</v>
      </c>
      <c r="M168" s="30" t="s">
        <v>567</v>
      </c>
      <c r="N168" s="30">
        <v>0.77152293920516968</v>
      </c>
      <c r="O168" s="30">
        <v>0.93333333730697632</v>
      </c>
      <c r="P168" s="30">
        <v>0.83067500591278076</v>
      </c>
      <c r="Q168" s="30">
        <v>1</v>
      </c>
      <c r="R168" s="30" t="s">
        <v>567</v>
      </c>
      <c r="S168" s="30">
        <v>1</v>
      </c>
      <c r="T168" s="30">
        <v>1</v>
      </c>
      <c r="U168" s="30">
        <v>1</v>
      </c>
      <c r="V168" s="30">
        <v>1</v>
      </c>
      <c r="W168" s="30">
        <v>0</v>
      </c>
      <c r="X168" s="30">
        <v>1</v>
      </c>
      <c r="Y168" s="30">
        <v>1</v>
      </c>
      <c r="Z168" s="30">
        <v>1</v>
      </c>
      <c r="AA168" s="30">
        <v>1</v>
      </c>
      <c r="AB168" s="30">
        <v>0.61904999999999999</v>
      </c>
      <c r="AC168" s="30">
        <v>1</v>
      </c>
      <c r="AD168" s="30">
        <v>0.65</v>
      </c>
      <c r="AE168" s="30">
        <v>0.66666668653488159</v>
      </c>
      <c r="AF168" s="30">
        <v>0.58555805683135986</v>
      </c>
      <c r="AG168" s="30">
        <v>0.88246577154573713</v>
      </c>
      <c r="AH168" s="30">
        <v>0.75</v>
      </c>
      <c r="AI168" s="30">
        <v>0.76923076923076916</v>
      </c>
      <c r="AJ168" s="30">
        <v>0.625</v>
      </c>
      <c r="AK168" s="30">
        <v>1</v>
      </c>
      <c r="AL168" s="30" t="s">
        <v>567</v>
      </c>
      <c r="AM168" s="30" t="s">
        <v>567</v>
      </c>
      <c r="AN168" s="30" t="s">
        <v>567</v>
      </c>
      <c r="AO168" s="30">
        <v>0.75</v>
      </c>
      <c r="AP168" s="30">
        <v>0.96666663885116577</v>
      </c>
      <c r="AQ168" s="30">
        <v>1</v>
      </c>
      <c r="AR168" s="30" t="s">
        <v>567</v>
      </c>
      <c r="AS168" s="30">
        <v>0.9</v>
      </c>
      <c r="AT168" s="30">
        <v>1</v>
      </c>
      <c r="AU168" s="30">
        <v>1</v>
      </c>
      <c r="AV168" s="30">
        <v>1</v>
      </c>
      <c r="AW168" s="30">
        <v>1</v>
      </c>
      <c r="AX168" s="30">
        <v>1</v>
      </c>
      <c r="AY168" s="30">
        <v>1</v>
      </c>
      <c r="AZ168" s="30">
        <v>0.5</v>
      </c>
      <c r="BA168" s="30">
        <v>1</v>
      </c>
      <c r="BB168" s="30">
        <v>0</v>
      </c>
      <c r="BC168" s="30">
        <v>0</v>
      </c>
      <c r="BD168" s="30">
        <v>1</v>
      </c>
      <c r="BE168" s="30">
        <v>1</v>
      </c>
      <c r="BF168" s="30">
        <v>1</v>
      </c>
      <c r="BG168" s="30">
        <v>0.99999999549387164</v>
      </c>
      <c r="BH168" s="30">
        <v>1</v>
      </c>
      <c r="BI168" s="30">
        <v>0.75</v>
      </c>
      <c r="BJ168" s="30">
        <v>0.5</v>
      </c>
      <c r="BK168" s="30">
        <v>0</v>
      </c>
      <c r="BL168" s="30" t="s">
        <v>567</v>
      </c>
      <c r="BM168" s="30">
        <v>1</v>
      </c>
      <c r="BN168" s="30">
        <v>1</v>
      </c>
      <c r="BO168" s="30">
        <v>1</v>
      </c>
      <c r="BP168" s="30">
        <v>1</v>
      </c>
      <c r="BQ168" s="30">
        <v>1</v>
      </c>
      <c r="BR168" s="30">
        <v>1</v>
      </c>
      <c r="BS168" s="30">
        <v>1</v>
      </c>
      <c r="BT168" s="30">
        <v>1</v>
      </c>
      <c r="BU168" s="30">
        <v>0.4583333432674408</v>
      </c>
      <c r="BV168" s="30">
        <v>1</v>
      </c>
      <c r="BW168" s="30">
        <v>0</v>
      </c>
      <c r="BX168" s="30">
        <v>0</v>
      </c>
      <c r="BY168" s="30">
        <v>1</v>
      </c>
      <c r="BZ168" s="30">
        <v>0</v>
      </c>
      <c r="CA168" s="30">
        <v>0</v>
      </c>
      <c r="CB168" s="30">
        <v>1</v>
      </c>
      <c r="CC168" s="30">
        <v>0</v>
      </c>
      <c r="CD168" s="30">
        <v>1</v>
      </c>
      <c r="CE168" s="30">
        <v>0</v>
      </c>
      <c r="CF168" s="30">
        <v>0</v>
      </c>
      <c r="CG168" s="30" t="s">
        <v>567</v>
      </c>
      <c r="CH168" s="30" t="s">
        <v>567</v>
      </c>
      <c r="CI168" s="30" t="s">
        <v>567</v>
      </c>
      <c r="CJ168" s="30" t="s">
        <v>567</v>
      </c>
      <c r="CK168" s="30" t="s">
        <v>567</v>
      </c>
    </row>
    <row r="169" spans="1:89">
      <c r="A169" s="29">
        <v>3431</v>
      </c>
      <c r="B169" t="s">
        <v>267</v>
      </c>
      <c r="C169" t="s">
        <v>242</v>
      </c>
      <c r="D169" t="s">
        <v>243</v>
      </c>
      <c r="E169" s="29">
        <v>0.16255385820603213</v>
      </c>
      <c r="F169" s="29">
        <v>2553</v>
      </c>
      <c r="G169" s="29">
        <v>0.95999997854232788</v>
      </c>
      <c r="H169" s="29">
        <v>4</v>
      </c>
      <c r="I169" s="29">
        <v>564</v>
      </c>
      <c r="J169" t="s">
        <v>629</v>
      </c>
      <c r="K169" s="30">
        <v>0.27335637807846069</v>
      </c>
      <c r="L169" s="30">
        <v>-1.4397733844816685E-2</v>
      </c>
      <c r="M169" s="30">
        <v>0.72223752737045288</v>
      </c>
      <c r="N169" s="30">
        <v>0.75792098045349121</v>
      </c>
      <c r="O169" s="30">
        <v>0.93333333730697632</v>
      </c>
      <c r="P169" s="30">
        <v>0.73995810747146606</v>
      </c>
      <c r="Q169" s="30">
        <v>1</v>
      </c>
      <c r="R169" s="30">
        <v>1</v>
      </c>
      <c r="S169" s="30">
        <v>1</v>
      </c>
      <c r="T169" s="30">
        <v>1</v>
      </c>
      <c r="U169" s="30">
        <v>1</v>
      </c>
      <c r="V169" s="30">
        <v>1</v>
      </c>
      <c r="W169" s="30">
        <v>1</v>
      </c>
      <c r="X169" s="30">
        <v>1</v>
      </c>
      <c r="Y169" s="30">
        <v>0</v>
      </c>
      <c r="Z169" s="30" t="s">
        <v>567</v>
      </c>
      <c r="AA169" s="30">
        <v>1</v>
      </c>
      <c r="AB169" s="30">
        <v>0.27059</v>
      </c>
      <c r="AC169" s="30">
        <v>0.54838999999999993</v>
      </c>
      <c r="AD169" s="30">
        <v>0.80488000000000004</v>
      </c>
      <c r="AE169" s="30">
        <v>1</v>
      </c>
      <c r="AF169" s="30">
        <v>0.98241740465164185</v>
      </c>
      <c r="AG169" s="30">
        <v>0.97562134676614543</v>
      </c>
      <c r="AH169" s="30">
        <v>1</v>
      </c>
      <c r="AI169" s="30">
        <v>0.93103448275862066</v>
      </c>
      <c r="AJ169" s="30">
        <v>0.88235294117647056</v>
      </c>
      <c r="AK169" s="30">
        <v>1</v>
      </c>
      <c r="AL169" s="30">
        <v>1</v>
      </c>
      <c r="AM169" s="30">
        <v>1</v>
      </c>
      <c r="AN169" s="30">
        <v>1</v>
      </c>
      <c r="AO169" s="30">
        <v>1</v>
      </c>
      <c r="AP169" s="30">
        <v>1</v>
      </c>
      <c r="AQ169" s="30">
        <v>1</v>
      </c>
      <c r="AR169" s="30">
        <v>1</v>
      </c>
      <c r="AS169" s="30">
        <v>1</v>
      </c>
      <c r="AT169" s="30">
        <v>1</v>
      </c>
      <c r="AU169" s="30">
        <v>1</v>
      </c>
      <c r="AV169" s="30">
        <v>0.5</v>
      </c>
      <c r="AW169" s="30">
        <v>1</v>
      </c>
      <c r="AX169" s="30">
        <v>0</v>
      </c>
      <c r="AY169" s="30">
        <v>1</v>
      </c>
      <c r="AZ169" s="30">
        <v>1</v>
      </c>
      <c r="BA169" s="30">
        <v>1</v>
      </c>
      <c r="BB169" s="30">
        <v>1</v>
      </c>
      <c r="BC169" s="30">
        <v>1</v>
      </c>
      <c r="BD169" s="30">
        <v>1</v>
      </c>
      <c r="BE169" s="30">
        <v>1</v>
      </c>
      <c r="BF169" s="30">
        <v>1</v>
      </c>
      <c r="BG169" s="30">
        <v>1</v>
      </c>
      <c r="BH169" s="30">
        <v>1</v>
      </c>
      <c r="BI169" s="30">
        <v>1</v>
      </c>
      <c r="BJ169" s="30">
        <v>0.5</v>
      </c>
      <c r="BK169" s="30">
        <v>0</v>
      </c>
      <c r="BL169" s="30">
        <v>1</v>
      </c>
      <c r="BM169" s="30">
        <v>1</v>
      </c>
      <c r="BN169" s="30">
        <v>1</v>
      </c>
      <c r="BO169" s="30">
        <v>0.5</v>
      </c>
      <c r="BP169" s="30">
        <v>1</v>
      </c>
      <c r="BQ169" s="30">
        <v>1</v>
      </c>
      <c r="BR169" s="30">
        <v>1</v>
      </c>
      <c r="BS169" s="30">
        <v>0</v>
      </c>
      <c r="BT169" s="30">
        <v>1</v>
      </c>
      <c r="BU169" s="30">
        <v>0</v>
      </c>
      <c r="BV169" s="30">
        <v>0</v>
      </c>
      <c r="BW169" s="30">
        <v>0</v>
      </c>
      <c r="BX169" s="30">
        <v>0</v>
      </c>
      <c r="BY169" s="30">
        <v>0</v>
      </c>
      <c r="BZ169" s="30">
        <v>0</v>
      </c>
      <c r="CA169" s="30">
        <v>0</v>
      </c>
      <c r="CB169" s="30">
        <v>0</v>
      </c>
      <c r="CC169" s="30">
        <v>0</v>
      </c>
      <c r="CD169" s="30">
        <v>0</v>
      </c>
      <c r="CE169" s="30">
        <v>0</v>
      </c>
      <c r="CF169" s="30">
        <v>1</v>
      </c>
      <c r="CG169" s="30">
        <v>1</v>
      </c>
      <c r="CH169" s="30">
        <v>1</v>
      </c>
      <c r="CI169" s="30">
        <v>1</v>
      </c>
      <c r="CJ169" s="30">
        <v>1</v>
      </c>
      <c r="CK169" s="30">
        <v>1</v>
      </c>
    </row>
    <row r="170" spans="1:89">
      <c r="A170" s="29">
        <v>3432</v>
      </c>
      <c r="B170" t="s">
        <v>268</v>
      </c>
      <c r="C170" t="s">
        <v>242</v>
      </c>
      <c r="D170" t="s">
        <v>243</v>
      </c>
      <c r="E170" s="29">
        <v>0.18177215189873416</v>
      </c>
      <c r="F170" s="29">
        <v>1975</v>
      </c>
      <c r="G170" s="29">
        <v>1.1000000238418579</v>
      </c>
      <c r="H170" s="29">
        <v>14</v>
      </c>
      <c r="I170" s="29">
        <v>518</v>
      </c>
      <c r="J170" t="s">
        <v>629</v>
      </c>
      <c r="K170" s="30">
        <v>0.40484428405761719</v>
      </c>
      <c r="L170" s="30">
        <v>-8.2958042621612549E-3</v>
      </c>
      <c r="M170" s="30">
        <v>0.77270126342773438</v>
      </c>
      <c r="N170" s="30">
        <v>0.76543980836868286</v>
      </c>
      <c r="O170" s="30">
        <v>0.89999997615814209</v>
      </c>
      <c r="P170" s="30">
        <v>0.75300049781799316</v>
      </c>
      <c r="Q170" s="30">
        <v>1</v>
      </c>
      <c r="R170" s="30">
        <v>1</v>
      </c>
      <c r="S170" s="30">
        <v>1</v>
      </c>
      <c r="T170" s="30">
        <v>1</v>
      </c>
      <c r="U170" s="30">
        <v>1</v>
      </c>
      <c r="V170" s="30">
        <v>1</v>
      </c>
      <c r="W170" s="30">
        <v>1</v>
      </c>
      <c r="X170" s="30">
        <v>1</v>
      </c>
      <c r="Y170" s="30">
        <v>1</v>
      </c>
      <c r="Z170" s="30" t="s">
        <v>567</v>
      </c>
      <c r="AA170" s="30">
        <v>0.5625</v>
      </c>
      <c r="AB170" s="30">
        <v>9.8359999999999989E-2</v>
      </c>
      <c r="AC170" s="30">
        <v>1</v>
      </c>
      <c r="AD170" s="30" t="s">
        <v>567</v>
      </c>
      <c r="AE170" s="30">
        <v>1</v>
      </c>
      <c r="AF170" s="30">
        <v>0.97998905181884766</v>
      </c>
      <c r="AG170" s="30">
        <v>1</v>
      </c>
      <c r="AH170" s="30">
        <v>1</v>
      </c>
      <c r="AI170" s="30">
        <v>0.94736842105263164</v>
      </c>
      <c r="AJ170" s="30">
        <v>0.8125</v>
      </c>
      <c r="AK170" s="30">
        <v>1</v>
      </c>
      <c r="AL170" s="30">
        <v>1</v>
      </c>
      <c r="AM170" s="30">
        <v>1</v>
      </c>
      <c r="AN170" s="30">
        <v>1</v>
      </c>
      <c r="AO170" s="30">
        <v>1</v>
      </c>
      <c r="AP170" s="30">
        <v>1</v>
      </c>
      <c r="AQ170" s="30">
        <v>1</v>
      </c>
      <c r="AR170" s="30">
        <v>1</v>
      </c>
      <c r="AS170" s="30">
        <v>1</v>
      </c>
      <c r="AT170" s="30">
        <v>1</v>
      </c>
      <c r="AU170" s="30">
        <v>1</v>
      </c>
      <c r="AV170" s="30">
        <v>0.5</v>
      </c>
      <c r="AW170" s="30">
        <v>0</v>
      </c>
      <c r="AX170" s="30">
        <v>1</v>
      </c>
      <c r="AY170" s="30">
        <v>1</v>
      </c>
      <c r="AZ170" s="30">
        <v>1</v>
      </c>
      <c r="BA170" s="30">
        <v>1</v>
      </c>
      <c r="BB170" s="30">
        <v>1</v>
      </c>
      <c r="BC170" s="30">
        <v>1</v>
      </c>
      <c r="BD170" s="30">
        <v>1</v>
      </c>
      <c r="BE170" s="30">
        <v>0.86902326345443726</v>
      </c>
      <c r="BF170" s="30">
        <v>0.66700000000000004</v>
      </c>
      <c r="BG170" s="30">
        <v>0.99999932928759616</v>
      </c>
      <c r="BH170" s="30">
        <v>0.9400705052878966</v>
      </c>
      <c r="BI170" s="30">
        <v>1</v>
      </c>
      <c r="BJ170" s="30">
        <v>0.5</v>
      </c>
      <c r="BK170" s="30">
        <v>0</v>
      </c>
      <c r="BL170" s="30">
        <v>1</v>
      </c>
      <c r="BM170" s="30">
        <v>1</v>
      </c>
      <c r="BN170" s="30">
        <v>1</v>
      </c>
      <c r="BO170" s="30">
        <v>0.5</v>
      </c>
      <c r="BP170" s="30">
        <v>1</v>
      </c>
      <c r="BQ170" s="30">
        <v>1</v>
      </c>
      <c r="BR170" s="30">
        <v>1</v>
      </c>
      <c r="BS170" s="30">
        <v>0</v>
      </c>
      <c r="BT170" s="30">
        <v>1</v>
      </c>
      <c r="BU170" s="30">
        <v>0.625</v>
      </c>
      <c r="BV170" s="30">
        <v>0</v>
      </c>
      <c r="BW170" s="30">
        <v>1</v>
      </c>
      <c r="BX170" s="30">
        <v>1</v>
      </c>
      <c r="BY170" s="30">
        <v>1</v>
      </c>
      <c r="BZ170" s="30">
        <v>1</v>
      </c>
      <c r="CA170" s="30">
        <v>1</v>
      </c>
      <c r="CB170" s="30">
        <v>1</v>
      </c>
      <c r="CC170" s="30">
        <v>0</v>
      </c>
      <c r="CD170" s="30">
        <v>1</v>
      </c>
      <c r="CE170" s="30">
        <v>1</v>
      </c>
      <c r="CF170" s="30">
        <v>1</v>
      </c>
      <c r="CG170" s="30">
        <v>1</v>
      </c>
      <c r="CH170" s="30">
        <v>1</v>
      </c>
      <c r="CI170" s="30">
        <v>1</v>
      </c>
      <c r="CJ170" s="30">
        <v>1</v>
      </c>
      <c r="CK170" s="30">
        <v>1</v>
      </c>
    </row>
    <row r="171" spans="1:89">
      <c r="A171" s="29">
        <v>3433</v>
      </c>
      <c r="B171" t="s">
        <v>269</v>
      </c>
      <c r="C171" t="s">
        <v>242</v>
      </c>
      <c r="D171" t="s">
        <v>243</v>
      </c>
      <c r="E171" s="29">
        <v>0.16886663632225762</v>
      </c>
      <c r="F171" s="29">
        <v>2197</v>
      </c>
      <c r="G171" s="29">
        <v>1.1599999666213989</v>
      </c>
      <c r="H171" s="29">
        <v>5</v>
      </c>
      <c r="I171" s="29">
        <v>541</v>
      </c>
      <c r="J171" t="s">
        <v>629</v>
      </c>
      <c r="K171" s="30">
        <v>0.48788926005363464</v>
      </c>
      <c r="L171" s="30">
        <v>-4.3132170103490353E-3</v>
      </c>
      <c r="M171" s="30">
        <v>0.87857359647750854</v>
      </c>
      <c r="N171" s="30">
        <v>0.79244261980056763</v>
      </c>
      <c r="O171" s="30">
        <v>0.80000001192092896</v>
      </c>
      <c r="P171" s="30">
        <v>0.86733293533325195</v>
      </c>
      <c r="Q171" s="30">
        <v>1</v>
      </c>
      <c r="R171" s="30" t="s">
        <v>567</v>
      </c>
      <c r="S171" s="30">
        <v>1</v>
      </c>
      <c r="T171" s="30">
        <v>1</v>
      </c>
      <c r="U171" s="30">
        <v>1</v>
      </c>
      <c r="V171" s="30" t="s">
        <v>567</v>
      </c>
      <c r="W171" s="30">
        <v>1</v>
      </c>
      <c r="X171" s="30">
        <v>1</v>
      </c>
      <c r="Y171" s="30">
        <v>1</v>
      </c>
      <c r="Z171" s="30" t="s">
        <v>567</v>
      </c>
      <c r="AA171" s="30">
        <v>1</v>
      </c>
      <c r="AB171" s="30">
        <v>0.57574999999999998</v>
      </c>
      <c r="AC171" s="30">
        <v>0.45455000000000001</v>
      </c>
      <c r="AD171" s="30">
        <v>0.57142999999999999</v>
      </c>
      <c r="AE171" s="30">
        <v>1</v>
      </c>
      <c r="AF171" s="30">
        <v>0.96006941795349121</v>
      </c>
      <c r="AG171" s="30">
        <v>1</v>
      </c>
      <c r="AH171" s="30">
        <v>1</v>
      </c>
      <c r="AI171" s="30">
        <v>0.9375</v>
      </c>
      <c r="AJ171" s="30">
        <v>0.58333333333333326</v>
      </c>
      <c r="AK171" s="30">
        <v>1</v>
      </c>
      <c r="AL171" s="30">
        <v>1</v>
      </c>
      <c r="AM171" s="30">
        <v>1</v>
      </c>
      <c r="AN171" s="30">
        <v>1</v>
      </c>
      <c r="AO171" s="30">
        <v>0.75</v>
      </c>
      <c r="AP171" s="30">
        <v>1</v>
      </c>
      <c r="AQ171" s="30">
        <v>1</v>
      </c>
      <c r="AR171" s="30" t="s">
        <v>567</v>
      </c>
      <c r="AS171" s="30">
        <v>1</v>
      </c>
      <c r="AT171" s="30">
        <v>1</v>
      </c>
      <c r="AU171" s="30">
        <v>1</v>
      </c>
      <c r="AV171" s="30">
        <v>1</v>
      </c>
      <c r="AW171" s="30">
        <v>1</v>
      </c>
      <c r="AX171" s="30">
        <v>1</v>
      </c>
      <c r="AY171" s="30">
        <v>1</v>
      </c>
      <c r="AZ171" s="30">
        <v>1</v>
      </c>
      <c r="BA171" s="30">
        <v>1</v>
      </c>
      <c r="BB171" s="30">
        <v>1</v>
      </c>
      <c r="BC171" s="30">
        <v>1</v>
      </c>
      <c r="BD171" s="30">
        <v>1</v>
      </c>
      <c r="BE171" s="30">
        <v>1</v>
      </c>
      <c r="BF171" s="30">
        <v>1</v>
      </c>
      <c r="BG171" s="30">
        <v>1</v>
      </c>
      <c r="BH171" s="30">
        <v>1</v>
      </c>
      <c r="BI171" s="30">
        <v>0.75</v>
      </c>
      <c r="BJ171" s="30">
        <v>1</v>
      </c>
      <c r="BK171" s="30">
        <v>1</v>
      </c>
      <c r="BL171" s="30" t="s">
        <v>567</v>
      </c>
      <c r="BM171" s="30">
        <v>1</v>
      </c>
      <c r="BN171" s="30">
        <v>1</v>
      </c>
      <c r="BO171" s="30">
        <v>1</v>
      </c>
      <c r="BP171" s="30">
        <v>1</v>
      </c>
      <c r="BQ171" s="30">
        <v>1</v>
      </c>
      <c r="BR171" s="30">
        <v>1</v>
      </c>
      <c r="BS171" s="30">
        <v>1</v>
      </c>
      <c r="BT171" s="30">
        <v>1</v>
      </c>
      <c r="BU171" s="30">
        <v>0.2083333283662796</v>
      </c>
      <c r="BV171" s="30">
        <v>0</v>
      </c>
      <c r="BW171" s="30">
        <v>1</v>
      </c>
      <c r="BX171" s="30">
        <v>0</v>
      </c>
      <c r="BY171" s="30">
        <v>1</v>
      </c>
      <c r="BZ171" s="30">
        <v>1</v>
      </c>
      <c r="CA171" s="30">
        <v>0</v>
      </c>
      <c r="CB171" s="30">
        <v>1</v>
      </c>
      <c r="CC171" s="30">
        <v>0</v>
      </c>
      <c r="CD171" s="30">
        <v>1</v>
      </c>
      <c r="CE171" s="30">
        <v>0</v>
      </c>
      <c r="CF171" s="30">
        <v>1</v>
      </c>
      <c r="CG171" s="30">
        <v>0.75</v>
      </c>
      <c r="CH171" s="30">
        <v>0</v>
      </c>
      <c r="CI171" s="30">
        <v>1</v>
      </c>
      <c r="CJ171" s="30">
        <v>1</v>
      </c>
      <c r="CK171" s="30">
        <v>1</v>
      </c>
    </row>
    <row r="172" spans="1:89">
      <c r="A172" s="29">
        <v>3434</v>
      </c>
      <c r="B172" t="s">
        <v>270</v>
      </c>
      <c r="C172" t="s">
        <v>242</v>
      </c>
      <c r="D172" t="s">
        <v>243</v>
      </c>
      <c r="E172" s="29">
        <v>0.18581687612208259</v>
      </c>
      <c r="F172" s="29">
        <v>2228</v>
      </c>
      <c r="G172" s="29">
        <v>1.0700000524520874</v>
      </c>
      <c r="H172" s="29">
        <v>5</v>
      </c>
      <c r="I172" s="29">
        <v>551</v>
      </c>
      <c r="J172" t="s">
        <v>629</v>
      </c>
      <c r="K172" s="30">
        <v>0.34948098659515381</v>
      </c>
      <c r="L172" s="30">
        <v>-1.1110011488199234E-2</v>
      </c>
      <c r="M172" s="30">
        <v>0.84898817539215088</v>
      </c>
      <c r="N172" s="30">
        <v>0.76881343126296997</v>
      </c>
      <c r="O172" s="30">
        <v>1</v>
      </c>
      <c r="P172" s="30">
        <v>0.88571500778198242</v>
      </c>
      <c r="Q172" s="30">
        <v>1</v>
      </c>
      <c r="R172" s="30">
        <v>1</v>
      </c>
      <c r="S172" s="30">
        <v>1</v>
      </c>
      <c r="T172" s="30">
        <v>0</v>
      </c>
      <c r="U172" s="30">
        <v>1</v>
      </c>
      <c r="V172" s="30">
        <v>1</v>
      </c>
      <c r="W172" s="30">
        <v>1</v>
      </c>
      <c r="X172" s="30">
        <v>1</v>
      </c>
      <c r="Y172" s="30">
        <v>0</v>
      </c>
      <c r="Z172" s="30">
        <v>1</v>
      </c>
      <c r="AA172" s="30">
        <v>1</v>
      </c>
      <c r="AB172" s="30">
        <v>0.91429000000000005</v>
      </c>
      <c r="AC172" s="30">
        <v>1</v>
      </c>
      <c r="AD172" s="30">
        <v>1</v>
      </c>
      <c r="AE172" s="30">
        <v>1</v>
      </c>
      <c r="AF172" s="30">
        <v>0.99166667461395264</v>
      </c>
      <c r="AG172" s="30">
        <v>1</v>
      </c>
      <c r="AH172" s="30">
        <v>1</v>
      </c>
      <c r="AI172" s="30">
        <v>1</v>
      </c>
      <c r="AJ172" s="30">
        <v>0.9</v>
      </c>
      <c r="AK172" s="30">
        <v>1</v>
      </c>
      <c r="AL172" s="30">
        <v>1</v>
      </c>
      <c r="AM172" s="30">
        <v>1</v>
      </c>
      <c r="AN172" s="30">
        <v>1</v>
      </c>
      <c r="AO172" s="30">
        <v>1</v>
      </c>
      <c r="AP172" s="30">
        <v>0.98750001192092896</v>
      </c>
      <c r="AQ172" s="30">
        <v>1</v>
      </c>
      <c r="AR172" s="30">
        <v>1</v>
      </c>
      <c r="AS172" s="30">
        <v>1</v>
      </c>
      <c r="AT172" s="30">
        <v>0.95</v>
      </c>
      <c r="AU172" s="30">
        <v>1</v>
      </c>
      <c r="AV172" s="30">
        <v>0.5</v>
      </c>
      <c r="AW172" s="30">
        <v>1</v>
      </c>
      <c r="AX172" s="30">
        <v>0</v>
      </c>
      <c r="AY172" s="30">
        <v>1</v>
      </c>
      <c r="AZ172" s="30">
        <v>1</v>
      </c>
      <c r="BA172" s="30">
        <v>1</v>
      </c>
      <c r="BB172" s="30">
        <v>1</v>
      </c>
      <c r="BC172" s="30">
        <v>1</v>
      </c>
      <c r="BD172" s="30">
        <v>1</v>
      </c>
      <c r="BE172" s="30">
        <v>1</v>
      </c>
      <c r="BF172" s="30">
        <v>1</v>
      </c>
      <c r="BG172" s="30">
        <v>1</v>
      </c>
      <c r="BH172" s="30">
        <v>1</v>
      </c>
      <c r="BI172" s="30">
        <v>0.75</v>
      </c>
      <c r="BJ172" s="30">
        <v>1</v>
      </c>
      <c r="BK172" s="30">
        <v>1</v>
      </c>
      <c r="BL172" s="30" t="s">
        <v>567</v>
      </c>
      <c r="BM172" s="30">
        <v>1</v>
      </c>
      <c r="BN172" s="30">
        <v>1</v>
      </c>
      <c r="BO172" s="30">
        <v>0.5</v>
      </c>
      <c r="BP172" s="30">
        <v>1</v>
      </c>
      <c r="BQ172" s="30">
        <v>1</v>
      </c>
      <c r="BR172" s="30">
        <v>1</v>
      </c>
      <c r="BS172" s="30">
        <v>0</v>
      </c>
      <c r="BT172" s="30">
        <v>1</v>
      </c>
      <c r="BU172" s="30">
        <v>0.875</v>
      </c>
      <c r="BV172" s="30">
        <v>1</v>
      </c>
      <c r="BW172" s="30">
        <v>1</v>
      </c>
      <c r="BX172" s="30">
        <v>0</v>
      </c>
      <c r="BY172" s="30">
        <v>1</v>
      </c>
      <c r="BZ172" s="30">
        <v>0</v>
      </c>
      <c r="CA172" s="30">
        <v>0</v>
      </c>
      <c r="CB172" s="30">
        <v>1</v>
      </c>
      <c r="CC172" s="30">
        <v>1</v>
      </c>
      <c r="CD172" s="30">
        <v>1</v>
      </c>
      <c r="CE172" s="30">
        <v>1</v>
      </c>
      <c r="CF172" s="30">
        <v>1</v>
      </c>
      <c r="CG172" s="30">
        <v>0.75</v>
      </c>
      <c r="CH172" s="30">
        <v>0</v>
      </c>
      <c r="CI172" s="30">
        <v>1</v>
      </c>
      <c r="CJ172" s="30">
        <v>1</v>
      </c>
      <c r="CK172" s="30">
        <v>1</v>
      </c>
    </row>
    <row r="173" spans="1:89">
      <c r="A173" s="29">
        <v>3435</v>
      </c>
      <c r="B173" t="s">
        <v>271</v>
      </c>
      <c r="C173" t="s">
        <v>242</v>
      </c>
      <c r="D173" t="s">
        <v>243</v>
      </c>
      <c r="E173" s="29">
        <v>0.17142857142857143</v>
      </c>
      <c r="F173" s="29">
        <v>3570</v>
      </c>
      <c r="G173" s="29">
        <v>1.059999942779541</v>
      </c>
      <c r="H173" s="29">
        <v>4</v>
      </c>
      <c r="I173" s="29">
        <v>610</v>
      </c>
      <c r="J173" t="s">
        <v>628</v>
      </c>
      <c r="K173" s="30">
        <v>0.28027680516242981</v>
      </c>
      <c r="L173" s="30">
        <v>-5.780734121799469E-3</v>
      </c>
      <c r="M173" s="30">
        <v>0.82427549362182617</v>
      </c>
      <c r="N173" s="30">
        <v>0.79464608430862427</v>
      </c>
      <c r="O173" s="30">
        <v>1</v>
      </c>
      <c r="P173" s="30">
        <v>0.88307332992553711</v>
      </c>
      <c r="Q173" s="30">
        <v>1</v>
      </c>
      <c r="R173" s="30">
        <v>1</v>
      </c>
      <c r="S173" s="30">
        <v>1</v>
      </c>
      <c r="T173" s="30">
        <v>1</v>
      </c>
      <c r="U173" s="30">
        <v>1</v>
      </c>
      <c r="V173" s="30">
        <v>1</v>
      </c>
      <c r="W173" s="30">
        <v>1</v>
      </c>
      <c r="X173" s="30">
        <v>1</v>
      </c>
      <c r="Y173" s="30">
        <v>0</v>
      </c>
      <c r="Z173" s="30">
        <v>1</v>
      </c>
      <c r="AA173" s="30">
        <v>1</v>
      </c>
      <c r="AB173" s="30">
        <v>0.89843999999999991</v>
      </c>
      <c r="AC173" s="30">
        <v>1</v>
      </c>
      <c r="AD173" s="30">
        <v>1</v>
      </c>
      <c r="AE173" s="30">
        <v>1</v>
      </c>
      <c r="AF173" s="30">
        <v>0.98468136787414551</v>
      </c>
      <c r="AG173" s="30">
        <v>1</v>
      </c>
      <c r="AH173" s="30">
        <v>0.95833333333333348</v>
      </c>
      <c r="AI173" s="30">
        <v>0.91666666666666652</v>
      </c>
      <c r="AJ173" s="30">
        <v>0.94117647058823517</v>
      </c>
      <c r="AK173" s="30">
        <v>1</v>
      </c>
      <c r="AL173" s="30">
        <v>1</v>
      </c>
      <c r="AM173" s="30">
        <v>1</v>
      </c>
      <c r="AN173" s="30">
        <v>1</v>
      </c>
      <c r="AO173" s="30">
        <v>0.75</v>
      </c>
      <c r="AP173" s="30">
        <v>1</v>
      </c>
      <c r="AQ173" s="30">
        <v>1</v>
      </c>
      <c r="AR173" s="30" t="s">
        <v>567</v>
      </c>
      <c r="AS173" s="30">
        <v>1</v>
      </c>
      <c r="AT173" s="30">
        <v>1</v>
      </c>
      <c r="AU173" s="30">
        <v>1</v>
      </c>
      <c r="AV173" s="30">
        <v>0.5</v>
      </c>
      <c r="AW173" s="30">
        <v>1</v>
      </c>
      <c r="AX173" s="30">
        <v>0</v>
      </c>
      <c r="AY173" s="30">
        <v>1</v>
      </c>
      <c r="AZ173" s="30">
        <v>1</v>
      </c>
      <c r="BA173" s="30">
        <v>1</v>
      </c>
      <c r="BB173" s="30">
        <v>1</v>
      </c>
      <c r="BC173" s="30">
        <v>1</v>
      </c>
      <c r="BD173" s="30">
        <v>1</v>
      </c>
      <c r="BE173" s="30">
        <v>1</v>
      </c>
      <c r="BF173" s="30">
        <v>1</v>
      </c>
      <c r="BG173" s="30">
        <v>1</v>
      </c>
      <c r="BH173" s="30">
        <v>1</v>
      </c>
      <c r="BI173" s="30">
        <v>1</v>
      </c>
      <c r="BJ173" s="30">
        <v>1</v>
      </c>
      <c r="BK173" s="30">
        <v>1</v>
      </c>
      <c r="BL173" s="30">
        <v>1</v>
      </c>
      <c r="BM173" s="30">
        <v>1</v>
      </c>
      <c r="BN173" s="30">
        <v>1</v>
      </c>
      <c r="BO173" s="30">
        <v>0.5</v>
      </c>
      <c r="BP173" s="30">
        <v>1</v>
      </c>
      <c r="BQ173" s="30">
        <v>1</v>
      </c>
      <c r="BR173" s="30">
        <v>1</v>
      </c>
      <c r="BS173" s="30">
        <v>0</v>
      </c>
      <c r="BT173" s="30">
        <v>1</v>
      </c>
      <c r="BU173" s="30">
        <v>0.625</v>
      </c>
      <c r="BV173" s="30">
        <v>1</v>
      </c>
      <c r="BW173" s="30">
        <v>1</v>
      </c>
      <c r="BX173" s="30">
        <v>1</v>
      </c>
      <c r="BY173" s="30">
        <v>1</v>
      </c>
      <c r="BZ173" s="30">
        <v>1</v>
      </c>
      <c r="CA173" s="30">
        <v>1</v>
      </c>
      <c r="CB173" s="30">
        <v>1</v>
      </c>
      <c r="CC173" s="30">
        <v>0</v>
      </c>
      <c r="CD173" s="30">
        <v>1</v>
      </c>
      <c r="CE173" s="30">
        <v>0</v>
      </c>
      <c r="CF173" s="30">
        <v>1</v>
      </c>
      <c r="CG173" s="30">
        <v>0.75</v>
      </c>
      <c r="CH173" s="30">
        <v>0</v>
      </c>
      <c r="CI173" s="30">
        <v>1</v>
      </c>
      <c r="CJ173" s="30">
        <v>1</v>
      </c>
      <c r="CK173" s="30">
        <v>1</v>
      </c>
    </row>
    <row r="174" spans="1:89">
      <c r="A174" s="29">
        <v>3436</v>
      </c>
      <c r="B174" t="s">
        <v>272</v>
      </c>
      <c r="C174" t="s">
        <v>242</v>
      </c>
      <c r="D174" t="s">
        <v>243</v>
      </c>
      <c r="E174" s="29">
        <v>0.16599685479643544</v>
      </c>
      <c r="F174" s="29">
        <v>5723</v>
      </c>
      <c r="G174" s="29">
        <v>1.0700000524520874</v>
      </c>
      <c r="H174" s="29">
        <v>2</v>
      </c>
      <c r="I174" s="29">
        <v>638</v>
      </c>
      <c r="J174" t="s">
        <v>628</v>
      </c>
      <c r="K174" s="30">
        <v>0.446399986743927</v>
      </c>
      <c r="L174" s="30">
        <v>-1.0798409348353744E-3</v>
      </c>
      <c r="M174" s="30">
        <v>0.69621217250823975</v>
      </c>
      <c r="N174" s="30">
        <v>0.83881020545959473</v>
      </c>
      <c r="O174" s="30">
        <v>0.93333333730697632</v>
      </c>
      <c r="P174" s="30">
        <v>0.77078664302825928</v>
      </c>
      <c r="Q174" s="30">
        <v>1</v>
      </c>
      <c r="R174" s="30" t="s">
        <v>567</v>
      </c>
      <c r="S174" s="30">
        <v>1</v>
      </c>
      <c r="T174" s="30">
        <v>1</v>
      </c>
      <c r="U174" s="30">
        <v>1</v>
      </c>
      <c r="V174" s="30">
        <v>1</v>
      </c>
      <c r="W174" s="30">
        <v>1</v>
      </c>
      <c r="X174" s="30">
        <v>1</v>
      </c>
      <c r="Y174" s="30">
        <v>0</v>
      </c>
      <c r="Z174" s="30">
        <v>0</v>
      </c>
      <c r="AA174" s="30">
        <v>1</v>
      </c>
      <c r="AB174" s="30">
        <v>0.65671999999999997</v>
      </c>
      <c r="AC174" s="30">
        <v>1</v>
      </c>
      <c r="AD174" s="30">
        <v>0.68</v>
      </c>
      <c r="AE174" s="30">
        <v>1</v>
      </c>
      <c r="AF174" s="30">
        <v>0.92805522680282593</v>
      </c>
      <c r="AG174" s="30">
        <v>0.9941481701602396</v>
      </c>
      <c r="AH174" s="30">
        <v>0.70370370370370372</v>
      </c>
      <c r="AI174" s="30">
        <v>0.71153846153846156</v>
      </c>
      <c r="AJ174" s="30">
        <v>0.72727272727272729</v>
      </c>
      <c r="AK174" s="30">
        <v>1</v>
      </c>
      <c r="AL174" s="30">
        <v>1</v>
      </c>
      <c r="AM174" s="30">
        <v>1</v>
      </c>
      <c r="AN174" s="30">
        <v>1</v>
      </c>
      <c r="AO174" s="30">
        <v>0.75</v>
      </c>
      <c r="AP174" s="30">
        <v>1</v>
      </c>
      <c r="AQ174" s="30">
        <v>1</v>
      </c>
      <c r="AR174" s="30" t="s">
        <v>567</v>
      </c>
      <c r="AS174" s="30">
        <v>1</v>
      </c>
      <c r="AT174" s="30">
        <v>1</v>
      </c>
      <c r="AU174" s="30">
        <v>1</v>
      </c>
      <c r="AV174" s="30">
        <v>0.5</v>
      </c>
      <c r="AW174" s="30">
        <v>1</v>
      </c>
      <c r="AX174" s="30">
        <v>0</v>
      </c>
      <c r="AY174" s="30">
        <v>1</v>
      </c>
      <c r="AZ174" s="30">
        <v>1</v>
      </c>
      <c r="BA174" s="30">
        <v>1</v>
      </c>
      <c r="BB174" s="30">
        <v>1</v>
      </c>
      <c r="BC174" s="30">
        <v>1</v>
      </c>
      <c r="BD174" s="30">
        <v>1</v>
      </c>
      <c r="BE174" s="30">
        <v>0.72161340713500977</v>
      </c>
      <c r="BF174" s="30">
        <v>0.16699999999999998</v>
      </c>
      <c r="BG174" s="30">
        <v>0.99999999309644272</v>
      </c>
      <c r="BH174" s="30">
        <v>0.99784017278617709</v>
      </c>
      <c r="BI174" s="30">
        <v>1</v>
      </c>
      <c r="BJ174" s="30">
        <v>0.5</v>
      </c>
      <c r="BK174" s="30">
        <v>0</v>
      </c>
      <c r="BL174" s="30">
        <v>1</v>
      </c>
      <c r="BM174" s="30">
        <v>1</v>
      </c>
      <c r="BN174" s="30">
        <v>0.83333331346511841</v>
      </c>
      <c r="BO174" s="30">
        <v>0.75</v>
      </c>
      <c r="BP174" s="30">
        <v>0</v>
      </c>
      <c r="BQ174" s="30">
        <v>1</v>
      </c>
      <c r="BR174" s="30" t="s">
        <v>567</v>
      </c>
      <c r="BS174" s="30">
        <v>1</v>
      </c>
      <c r="BT174" s="30">
        <v>1</v>
      </c>
      <c r="BU174" s="30">
        <v>4.1666667908430099E-2</v>
      </c>
      <c r="BV174" s="30">
        <v>0</v>
      </c>
      <c r="BW174" s="30">
        <v>0</v>
      </c>
      <c r="BX174" s="30">
        <v>0</v>
      </c>
      <c r="BY174" s="30">
        <v>0</v>
      </c>
      <c r="BZ174" s="30">
        <v>0</v>
      </c>
      <c r="CA174" s="30">
        <v>0</v>
      </c>
      <c r="CB174" s="30">
        <v>1</v>
      </c>
      <c r="CC174" s="30">
        <v>0</v>
      </c>
      <c r="CD174" s="30">
        <v>0</v>
      </c>
      <c r="CE174" s="30">
        <v>0</v>
      </c>
      <c r="CF174" s="30">
        <v>1</v>
      </c>
      <c r="CG174" s="30">
        <v>0.75</v>
      </c>
      <c r="CH174" s="30">
        <v>1</v>
      </c>
      <c r="CI174" s="30">
        <v>1</v>
      </c>
      <c r="CJ174" s="30">
        <v>1</v>
      </c>
      <c r="CK174" s="30">
        <v>0</v>
      </c>
    </row>
    <row r="175" spans="1:89">
      <c r="A175" s="29">
        <v>3437</v>
      </c>
      <c r="B175" t="s">
        <v>273</v>
      </c>
      <c r="C175" t="s">
        <v>242</v>
      </c>
      <c r="D175" t="s">
        <v>243</v>
      </c>
      <c r="E175" s="29">
        <v>0.1629203694023349</v>
      </c>
      <c r="F175" s="29">
        <v>5739</v>
      </c>
      <c r="G175" s="29">
        <v>1</v>
      </c>
      <c r="H175" s="29">
        <v>4</v>
      </c>
      <c r="I175" s="29">
        <v>630</v>
      </c>
      <c r="J175" t="s">
        <v>628</v>
      </c>
      <c r="K175" s="30">
        <v>0.44319999217987061</v>
      </c>
      <c r="L175" s="30">
        <v>-7.6950555667281151E-3</v>
      </c>
      <c r="M175" s="30">
        <v>0.76783943176269531</v>
      </c>
      <c r="N175" s="30">
        <v>0.82784610986709595</v>
      </c>
      <c r="O175" s="30">
        <v>1</v>
      </c>
      <c r="P175" s="30">
        <v>0.90459299087524414</v>
      </c>
      <c r="Q175" s="30">
        <v>1</v>
      </c>
      <c r="R175" s="30">
        <v>1</v>
      </c>
      <c r="S175" s="30">
        <v>1</v>
      </c>
      <c r="T175" s="30">
        <v>1</v>
      </c>
      <c r="U175" s="30">
        <v>1</v>
      </c>
      <c r="V175" s="30">
        <v>1</v>
      </c>
      <c r="W175" s="30">
        <v>1</v>
      </c>
      <c r="X175" s="30">
        <v>1</v>
      </c>
      <c r="Y175" s="30">
        <v>1</v>
      </c>
      <c r="Z175" s="30">
        <v>1</v>
      </c>
      <c r="AA175" s="30">
        <v>1</v>
      </c>
      <c r="AB175" s="30">
        <v>0.70370999999999995</v>
      </c>
      <c r="AC175" s="30">
        <v>0.6069</v>
      </c>
      <c r="AD175" s="30">
        <v>0.63158000000000003</v>
      </c>
      <c r="AE175" s="30">
        <v>1</v>
      </c>
      <c r="AF175" s="30">
        <v>0.94357407093048096</v>
      </c>
      <c r="AG175" s="30">
        <v>1</v>
      </c>
      <c r="AH175" s="30">
        <v>0.84615384615384615</v>
      </c>
      <c r="AI175" s="30">
        <v>0.83673469387755106</v>
      </c>
      <c r="AJ175" s="30">
        <v>0.64</v>
      </c>
      <c r="AK175" s="30">
        <v>1</v>
      </c>
      <c r="AL175" s="30">
        <v>1</v>
      </c>
      <c r="AM175" s="30">
        <v>1</v>
      </c>
      <c r="AN175" s="30">
        <v>1</v>
      </c>
      <c r="AO175" s="30">
        <v>1</v>
      </c>
      <c r="AP175" s="30">
        <v>0.83022725582122803</v>
      </c>
      <c r="AQ175" s="30">
        <v>0.77272727250000006</v>
      </c>
      <c r="AR175" s="30">
        <v>0.63636363600000001</v>
      </c>
      <c r="AS175" s="30">
        <v>0.93181818199999999</v>
      </c>
      <c r="AT175" s="30">
        <v>0.98</v>
      </c>
      <c r="AU175" s="30">
        <v>1</v>
      </c>
      <c r="AV175" s="30">
        <v>1</v>
      </c>
      <c r="AW175" s="30">
        <v>1</v>
      </c>
      <c r="AX175" s="30">
        <v>1</v>
      </c>
      <c r="AY175" s="30">
        <v>1</v>
      </c>
      <c r="AZ175" s="30">
        <v>0.5</v>
      </c>
      <c r="BA175" s="30">
        <v>1</v>
      </c>
      <c r="BB175" s="30">
        <v>0</v>
      </c>
      <c r="BC175" s="30">
        <v>0</v>
      </c>
      <c r="BD175" s="30">
        <v>0.66666668653488159</v>
      </c>
      <c r="BE175" s="30">
        <v>1</v>
      </c>
      <c r="BF175" s="30" t="s">
        <v>567</v>
      </c>
      <c r="BG175" s="30">
        <v>0.99999998852851646</v>
      </c>
      <c r="BH175" s="30">
        <v>1</v>
      </c>
      <c r="BI175" s="30">
        <v>1</v>
      </c>
      <c r="BJ175" s="30">
        <v>1</v>
      </c>
      <c r="BK175" s="30">
        <v>1</v>
      </c>
      <c r="BL175" s="30">
        <v>1</v>
      </c>
      <c r="BM175" s="30">
        <v>1</v>
      </c>
      <c r="BN175" s="30">
        <v>1</v>
      </c>
      <c r="BO175" s="30">
        <v>0.5</v>
      </c>
      <c r="BP175" s="30">
        <v>1</v>
      </c>
      <c r="BQ175" s="30">
        <v>1</v>
      </c>
      <c r="BR175" s="30">
        <v>1</v>
      </c>
      <c r="BS175" s="30">
        <v>0</v>
      </c>
      <c r="BT175" s="30">
        <v>1</v>
      </c>
      <c r="BU175" s="30">
        <v>0.75</v>
      </c>
      <c r="BV175" s="30">
        <v>1</v>
      </c>
      <c r="BW175" s="30">
        <v>0</v>
      </c>
      <c r="BX175" s="30">
        <v>0</v>
      </c>
      <c r="BY175" s="30">
        <v>0</v>
      </c>
      <c r="BZ175" s="30">
        <v>0</v>
      </c>
      <c r="CA175" s="30">
        <v>0</v>
      </c>
      <c r="CB175" s="30">
        <v>1</v>
      </c>
      <c r="CC175" s="30">
        <v>0</v>
      </c>
      <c r="CD175" s="30">
        <v>1</v>
      </c>
      <c r="CE175" s="30">
        <v>1</v>
      </c>
      <c r="CF175" s="30">
        <v>1</v>
      </c>
      <c r="CG175" s="30">
        <v>0.25</v>
      </c>
      <c r="CH175" s="30">
        <v>0</v>
      </c>
      <c r="CI175" s="30">
        <v>0</v>
      </c>
      <c r="CJ175" s="30">
        <v>0</v>
      </c>
      <c r="CK175" s="30">
        <v>1</v>
      </c>
    </row>
    <row r="176" spans="1:89">
      <c r="A176" s="29">
        <v>3438</v>
      </c>
      <c r="B176" t="s">
        <v>274</v>
      </c>
      <c r="C176" t="s">
        <v>242</v>
      </c>
      <c r="D176" t="s">
        <v>243</v>
      </c>
      <c r="E176" s="29">
        <v>0.15581917281179866</v>
      </c>
      <c r="F176" s="29">
        <v>3119</v>
      </c>
      <c r="G176" s="29">
        <v>1.1499999761581421</v>
      </c>
      <c r="H176" s="29">
        <v>5</v>
      </c>
      <c r="I176" s="29">
        <v>622</v>
      </c>
      <c r="J176" t="s">
        <v>628</v>
      </c>
      <c r="K176" s="30">
        <v>0.39058172702789307</v>
      </c>
      <c r="L176" s="30">
        <v>-5.3630853071808815E-3</v>
      </c>
      <c r="M176" s="30">
        <v>0.86687213182449341</v>
      </c>
      <c r="N176" s="30">
        <v>0.81307250261306763</v>
      </c>
      <c r="O176" s="30">
        <v>1</v>
      </c>
      <c r="P176" s="30">
        <v>0.7750365138053894</v>
      </c>
      <c r="Q176" s="30">
        <v>1</v>
      </c>
      <c r="R176" s="30">
        <v>1</v>
      </c>
      <c r="S176" s="30">
        <v>1</v>
      </c>
      <c r="T176" s="30">
        <v>1</v>
      </c>
      <c r="U176" s="30">
        <v>1</v>
      </c>
      <c r="V176" s="30">
        <v>1</v>
      </c>
      <c r="W176" s="30">
        <v>1</v>
      </c>
      <c r="X176" s="30">
        <v>1</v>
      </c>
      <c r="Y176" s="30">
        <v>0</v>
      </c>
      <c r="Z176" s="30">
        <v>0</v>
      </c>
      <c r="AA176" s="30">
        <v>1</v>
      </c>
      <c r="AB176" s="30">
        <v>0.69878999999999991</v>
      </c>
      <c r="AC176" s="30">
        <v>0.51429000000000002</v>
      </c>
      <c r="AD176" s="30">
        <v>1</v>
      </c>
      <c r="AE176" s="30">
        <v>1</v>
      </c>
      <c r="AF176" s="30">
        <v>0.97701799869537354</v>
      </c>
      <c r="AG176" s="30">
        <v>0.95817064052504775</v>
      </c>
      <c r="AH176" s="30">
        <v>0.95652173913043481</v>
      </c>
      <c r="AI176" s="30">
        <v>0.95238095238095222</v>
      </c>
      <c r="AJ176" s="30">
        <v>0.85714285714285721</v>
      </c>
      <c r="AK176" s="30">
        <v>1</v>
      </c>
      <c r="AL176" s="30">
        <v>1</v>
      </c>
      <c r="AM176" s="30">
        <v>1</v>
      </c>
      <c r="AN176" s="30">
        <v>1</v>
      </c>
      <c r="AO176" s="30">
        <v>1</v>
      </c>
      <c r="AP176" s="30">
        <v>1</v>
      </c>
      <c r="AQ176" s="30">
        <v>1</v>
      </c>
      <c r="AR176" s="30">
        <v>1</v>
      </c>
      <c r="AS176" s="30">
        <v>1</v>
      </c>
      <c r="AT176" s="30">
        <v>1</v>
      </c>
      <c r="AU176" s="30">
        <v>1</v>
      </c>
      <c r="AV176" s="30">
        <v>0.5</v>
      </c>
      <c r="AW176" s="30">
        <v>1</v>
      </c>
      <c r="AX176" s="30">
        <v>0</v>
      </c>
      <c r="AY176" s="30">
        <v>1</v>
      </c>
      <c r="AZ176" s="30">
        <v>1</v>
      </c>
      <c r="BA176" s="30">
        <v>1</v>
      </c>
      <c r="BB176" s="30">
        <v>1</v>
      </c>
      <c r="BC176" s="30">
        <v>1</v>
      </c>
      <c r="BD176" s="30">
        <v>0.66666668653488159</v>
      </c>
      <c r="BE176" s="30">
        <v>1</v>
      </c>
      <c r="BF176" s="30" t="s">
        <v>567</v>
      </c>
      <c r="BG176" s="30">
        <v>1</v>
      </c>
      <c r="BH176" s="30">
        <v>1</v>
      </c>
      <c r="BI176" s="30">
        <v>1</v>
      </c>
      <c r="BJ176" s="30">
        <v>1</v>
      </c>
      <c r="BK176" s="30">
        <v>1</v>
      </c>
      <c r="BL176" s="30">
        <v>1</v>
      </c>
      <c r="BM176" s="30">
        <v>1</v>
      </c>
      <c r="BN176" s="30">
        <v>0.5</v>
      </c>
      <c r="BO176" s="30">
        <v>1</v>
      </c>
      <c r="BP176" s="30" t="s">
        <v>567</v>
      </c>
      <c r="BQ176" s="30" t="s">
        <v>567</v>
      </c>
      <c r="BR176" s="30" t="s">
        <v>567</v>
      </c>
      <c r="BS176" s="30">
        <v>1</v>
      </c>
      <c r="BT176" s="30">
        <v>1</v>
      </c>
      <c r="BU176" s="30">
        <v>0.66666668653488159</v>
      </c>
      <c r="BV176" s="30">
        <v>1</v>
      </c>
      <c r="BW176" s="30">
        <v>1</v>
      </c>
      <c r="BX176" s="30">
        <v>1</v>
      </c>
      <c r="BY176" s="30">
        <v>1</v>
      </c>
      <c r="BZ176" s="30">
        <v>1</v>
      </c>
      <c r="CA176" s="30">
        <v>1</v>
      </c>
      <c r="CB176" s="30">
        <v>1</v>
      </c>
      <c r="CC176" s="30">
        <v>1</v>
      </c>
      <c r="CD176" s="30">
        <v>1</v>
      </c>
      <c r="CE176" s="30">
        <v>0</v>
      </c>
      <c r="CF176" s="30">
        <v>1</v>
      </c>
      <c r="CG176" s="30">
        <v>0.75</v>
      </c>
      <c r="CH176" s="30">
        <v>1</v>
      </c>
      <c r="CI176" s="30">
        <v>0</v>
      </c>
      <c r="CJ176" s="30">
        <v>1</v>
      </c>
      <c r="CK176" s="30">
        <v>1</v>
      </c>
    </row>
    <row r="177" spans="1:89">
      <c r="A177" s="29">
        <v>3439</v>
      </c>
      <c r="B177" t="s">
        <v>275</v>
      </c>
      <c r="C177" t="s">
        <v>242</v>
      </c>
      <c r="D177" t="s">
        <v>243</v>
      </c>
      <c r="E177" s="29">
        <v>0.16416211293260474</v>
      </c>
      <c r="F177" s="29">
        <v>4392</v>
      </c>
      <c r="G177" s="29">
        <v>1.1000000238418579</v>
      </c>
      <c r="H177" s="29">
        <v>2</v>
      </c>
      <c r="I177" s="29">
        <v>649</v>
      </c>
      <c r="J177" t="s">
        <v>628</v>
      </c>
      <c r="K177" s="30">
        <v>0.36961451172828674</v>
      </c>
      <c r="L177" s="30">
        <v>-3.0233846046030521E-3</v>
      </c>
      <c r="M177" s="30" t="s">
        <v>567</v>
      </c>
      <c r="N177" s="30">
        <v>0.82508647441864014</v>
      </c>
      <c r="O177" s="30">
        <v>0.86666667461395264</v>
      </c>
      <c r="P177" s="30">
        <v>0.68631166219711304</v>
      </c>
      <c r="Q177" s="30">
        <v>1</v>
      </c>
      <c r="R177" s="30" t="s">
        <v>567</v>
      </c>
      <c r="S177" s="30">
        <v>1</v>
      </c>
      <c r="T177" s="30">
        <v>1</v>
      </c>
      <c r="U177" s="30">
        <v>1</v>
      </c>
      <c r="V177" s="30">
        <v>1</v>
      </c>
      <c r="W177" s="30">
        <v>1</v>
      </c>
      <c r="X177" s="30">
        <v>0</v>
      </c>
      <c r="Y177" s="30">
        <v>1</v>
      </c>
      <c r="Z177" s="30" t="s">
        <v>567</v>
      </c>
      <c r="AA177" s="30">
        <v>0.44444</v>
      </c>
      <c r="AB177" s="30">
        <v>0.62439</v>
      </c>
      <c r="AC177" s="30">
        <v>4.3479999999999991E-2</v>
      </c>
      <c r="AD177" s="30">
        <v>0.34883999999999998</v>
      </c>
      <c r="AE177" s="30">
        <v>1</v>
      </c>
      <c r="AF177" s="30">
        <v>0.93194723129272461</v>
      </c>
      <c r="AG177" s="30">
        <v>0.98979525511862188</v>
      </c>
      <c r="AH177" s="30">
        <v>0.6785714285714286</v>
      </c>
      <c r="AI177" s="30">
        <v>0.64</v>
      </c>
      <c r="AJ177" s="30">
        <v>0.875</v>
      </c>
      <c r="AK177" s="30">
        <v>1</v>
      </c>
      <c r="AL177" s="30">
        <v>1</v>
      </c>
      <c r="AM177" s="30">
        <v>1</v>
      </c>
      <c r="AN177" s="30">
        <v>1</v>
      </c>
      <c r="AO177" s="30">
        <v>1</v>
      </c>
      <c r="AP177" s="30">
        <v>1</v>
      </c>
      <c r="AQ177" s="30">
        <v>1</v>
      </c>
      <c r="AR177" s="30">
        <v>1</v>
      </c>
      <c r="AS177" s="30">
        <v>1</v>
      </c>
      <c r="AT177" s="30">
        <v>1</v>
      </c>
      <c r="AU177" s="30">
        <v>1</v>
      </c>
      <c r="AV177" s="30">
        <v>1</v>
      </c>
      <c r="AW177" s="30">
        <v>1</v>
      </c>
      <c r="AX177" s="30">
        <v>1</v>
      </c>
      <c r="AY177" s="30">
        <v>1</v>
      </c>
      <c r="AZ177" s="30">
        <v>1</v>
      </c>
      <c r="BA177" s="30">
        <v>1</v>
      </c>
      <c r="BB177" s="30">
        <v>1</v>
      </c>
      <c r="BC177" s="30">
        <v>1</v>
      </c>
      <c r="BD177" s="30">
        <v>0.66666668653488159</v>
      </c>
      <c r="BE177" s="30">
        <v>1</v>
      </c>
      <c r="BF177" s="30" t="s">
        <v>567</v>
      </c>
      <c r="BG177" s="30">
        <v>0.99999999819374608</v>
      </c>
      <c r="BH177" s="30">
        <v>1</v>
      </c>
      <c r="BI177" s="30">
        <v>1</v>
      </c>
      <c r="BJ177" s="30">
        <v>1</v>
      </c>
      <c r="BK177" s="30">
        <v>1</v>
      </c>
      <c r="BL177" s="30">
        <v>1</v>
      </c>
      <c r="BM177" s="30">
        <v>1</v>
      </c>
      <c r="BN177" s="30">
        <v>1</v>
      </c>
      <c r="BO177" s="30">
        <v>1</v>
      </c>
      <c r="BP177" s="30">
        <v>1</v>
      </c>
      <c r="BQ177" s="30">
        <v>1</v>
      </c>
      <c r="BR177" s="30">
        <v>1</v>
      </c>
      <c r="BS177" s="30">
        <v>1</v>
      </c>
      <c r="BT177" s="30">
        <v>1</v>
      </c>
      <c r="BU177" s="30">
        <v>0</v>
      </c>
      <c r="BV177" s="30">
        <v>0</v>
      </c>
      <c r="BW177" s="30">
        <v>0</v>
      </c>
      <c r="BX177" s="30">
        <v>0</v>
      </c>
      <c r="BY177" s="30">
        <v>0</v>
      </c>
      <c r="BZ177" s="30">
        <v>0</v>
      </c>
      <c r="CA177" s="30">
        <v>0</v>
      </c>
      <c r="CB177" s="30">
        <v>0</v>
      </c>
      <c r="CC177" s="30">
        <v>0</v>
      </c>
      <c r="CD177" s="30">
        <v>0</v>
      </c>
      <c r="CE177" s="30">
        <v>0</v>
      </c>
      <c r="CF177" s="30">
        <v>0</v>
      </c>
      <c r="CG177" s="30" t="s">
        <v>567</v>
      </c>
      <c r="CH177" s="30" t="s">
        <v>567</v>
      </c>
      <c r="CI177" s="30" t="s">
        <v>567</v>
      </c>
      <c r="CJ177" s="30" t="s">
        <v>567</v>
      </c>
      <c r="CK177" s="30" t="s">
        <v>567</v>
      </c>
    </row>
    <row r="178" spans="1:89">
      <c r="A178" s="29">
        <v>3440</v>
      </c>
      <c r="B178" t="s">
        <v>276</v>
      </c>
      <c r="C178" t="s">
        <v>242</v>
      </c>
      <c r="D178" t="s">
        <v>243</v>
      </c>
      <c r="E178" s="29">
        <v>0.19980392156862745</v>
      </c>
      <c r="F178" s="29">
        <v>5100</v>
      </c>
      <c r="G178" s="29">
        <v>1.0499999523162842</v>
      </c>
      <c r="H178" s="29">
        <v>2</v>
      </c>
      <c r="I178" s="29">
        <v>699</v>
      </c>
      <c r="J178" t="s">
        <v>625</v>
      </c>
      <c r="K178" s="30">
        <v>0.35600906610488892</v>
      </c>
      <c r="L178" s="30">
        <v>1.3782292371615767E-3</v>
      </c>
      <c r="M178" s="30">
        <v>0.8623778223991394</v>
      </c>
      <c r="N178" s="30">
        <v>0.83642005920410156</v>
      </c>
      <c r="O178" s="30">
        <v>1</v>
      </c>
      <c r="P178" s="30">
        <v>0.6570136547088623</v>
      </c>
      <c r="Q178" s="30">
        <v>1</v>
      </c>
      <c r="R178" s="30">
        <v>1</v>
      </c>
      <c r="S178" s="30">
        <v>1</v>
      </c>
      <c r="T178" s="30">
        <v>1</v>
      </c>
      <c r="U178" s="30">
        <v>1</v>
      </c>
      <c r="V178" s="30">
        <v>1</v>
      </c>
      <c r="W178" s="30">
        <v>1</v>
      </c>
      <c r="X178" s="30">
        <v>1</v>
      </c>
      <c r="Y178" s="30">
        <v>1</v>
      </c>
      <c r="Z178" s="30">
        <v>1</v>
      </c>
      <c r="AA178" s="30">
        <v>0.15217</v>
      </c>
      <c r="AB178" s="30">
        <v>0.13274</v>
      </c>
      <c r="AC178" s="30">
        <v>0.19671999999999998</v>
      </c>
      <c r="AD178" s="30">
        <v>0.375</v>
      </c>
      <c r="AE178" s="30">
        <v>1</v>
      </c>
      <c r="AF178" s="30">
        <v>0.87333983182907104</v>
      </c>
      <c r="AG178" s="30">
        <v>0.99927005079229902</v>
      </c>
      <c r="AH178" s="30">
        <v>0.94444444444444442</v>
      </c>
      <c r="AI178" s="30">
        <v>0.96969696969696972</v>
      </c>
      <c r="AJ178" s="30">
        <v>0.9</v>
      </c>
      <c r="AK178" s="30">
        <v>1</v>
      </c>
      <c r="AL178" s="30">
        <v>0.5</v>
      </c>
      <c r="AM178" s="30">
        <v>0.5</v>
      </c>
      <c r="AN178" s="30">
        <v>1</v>
      </c>
      <c r="AO178" s="30">
        <v>1</v>
      </c>
      <c r="AP178" s="30">
        <v>0.96842497587203979</v>
      </c>
      <c r="AQ178" s="30">
        <v>1</v>
      </c>
      <c r="AR178" s="30">
        <v>1</v>
      </c>
      <c r="AS178" s="30">
        <v>0.87370000000000003</v>
      </c>
      <c r="AT178" s="30">
        <v>1</v>
      </c>
      <c r="AU178" s="30">
        <v>1</v>
      </c>
      <c r="AV178" s="30">
        <v>1</v>
      </c>
      <c r="AW178" s="30">
        <v>1</v>
      </c>
      <c r="AX178" s="30">
        <v>1</v>
      </c>
      <c r="AY178" s="30">
        <v>1</v>
      </c>
      <c r="AZ178" s="30">
        <v>1</v>
      </c>
      <c r="BA178" s="30">
        <v>1</v>
      </c>
      <c r="BB178" s="30">
        <v>1</v>
      </c>
      <c r="BC178" s="30">
        <v>1</v>
      </c>
      <c r="BD178" s="30">
        <v>1</v>
      </c>
      <c r="BE178" s="30">
        <v>1</v>
      </c>
      <c r="BF178" s="30">
        <v>1</v>
      </c>
      <c r="BG178" s="30">
        <v>1</v>
      </c>
      <c r="BH178" s="30">
        <v>1</v>
      </c>
      <c r="BI178" s="30">
        <v>1</v>
      </c>
      <c r="BJ178" s="30">
        <v>1</v>
      </c>
      <c r="BK178" s="30">
        <v>1</v>
      </c>
      <c r="BL178" s="30">
        <v>1</v>
      </c>
      <c r="BM178" s="30">
        <v>1</v>
      </c>
      <c r="BN178" s="30">
        <v>1</v>
      </c>
      <c r="BO178" s="30">
        <v>1</v>
      </c>
      <c r="BP178" s="30">
        <v>1</v>
      </c>
      <c r="BQ178" s="30">
        <v>1</v>
      </c>
      <c r="BR178" s="30">
        <v>1</v>
      </c>
      <c r="BS178" s="30">
        <v>1</v>
      </c>
      <c r="BT178" s="30">
        <v>1</v>
      </c>
      <c r="BU178" s="30">
        <v>0.125</v>
      </c>
      <c r="BV178" s="30">
        <v>0</v>
      </c>
      <c r="BW178" s="30">
        <v>0</v>
      </c>
      <c r="BX178" s="30">
        <v>0</v>
      </c>
      <c r="BY178" s="30">
        <v>1</v>
      </c>
      <c r="BZ178" s="30">
        <v>0</v>
      </c>
      <c r="CA178" s="30">
        <v>0</v>
      </c>
      <c r="CB178" s="30">
        <v>1</v>
      </c>
      <c r="CC178" s="30">
        <v>0</v>
      </c>
      <c r="CD178" s="30">
        <v>1</v>
      </c>
      <c r="CE178" s="30">
        <v>0</v>
      </c>
      <c r="CF178" s="30">
        <v>1</v>
      </c>
      <c r="CG178" s="30">
        <v>1</v>
      </c>
      <c r="CH178" s="30">
        <v>1</v>
      </c>
      <c r="CI178" s="30">
        <v>1</v>
      </c>
      <c r="CJ178" s="30">
        <v>1</v>
      </c>
      <c r="CK178" s="30">
        <v>1</v>
      </c>
    </row>
    <row r="179" spans="1:89">
      <c r="A179" s="29">
        <v>3441</v>
      </c>
      <c r="B179" t="s">
        <v>277</v>
      </c>
      <c r="C179" t="s">
        <v>242</v>
      </c>
      <c r="D179" t="s">
        <v>243</v>
      </c>
      <c r="E179" s="29">
        <v>0.17425483131346217</v>
      </c>
      <c r="F179" s="29">
        <v>6106</v>
      </c>
      <c r="G179" s="29">
        <v>0.98000001907348633</v>
      </c>
      <c r="H179" s="29">
        <v>1</v>
      </c>
      <c r="I179" s="29">
        <v>686</v>
      </c>
      <c r="J179" t="s">
        <v>625</v>
      </c>
      <c r="K179" s="30">
        <v>0.35349717736244202</v>
      </c>
      <c r="L179" s="30">
        <v>-3.3721020445227623E-3</v>
      </c>
      <c r="M179" s="30">
        <v>0.81789481639862061</v>
      </c>
      <c r="N179" s="30">
        <v>0.83061319589614868</v>
      </c>
      <c r="O179" s="30">
        <v>0.93333333730697632</v>
      </c>
      <c r="P179" s="30">
        <v>0.67861849069595337</v>
      </c>
      <c r="Q179" s="30">
        <v>1</v>
      </c>
      <c r="R179" s="30" t="s">
        <v>567</v>
      </c>
      <c r="S179" s="30">
        <v>1</v>
      </c>
      <c r="T179" s="30">
        <v>1</v>
      </c>
      <c r="U179" s="30">
        <v>1</v>
      </c>
      <c r="V179" s="30">
        <v>1</v>
      </c>
      <c r="W179" s="30">
        <v>1</v>
      </c>
      <c r="X179" s="30">
        <v>1</v>
      </c>
      <c r="Y179" s="30">
        <v>0</v>
      </c>
      <c r="Z179" s="30">
        <v>0</v>
      </c>
      <c r="AA179" s="30">
        <v>0.84313999999999989</v>
      </c>
      <c r="AB179" s="30">
        <v>0.39500000000000002</v>
      </c>
      <c r="AC179" s="30">
        <v>8.5709999999999981E-2</v>
      </c>
      <c r="AD179" s="30">
        <v>0.25</v>
      </c>
      <c r="AE179" s="30">
        <v>1</v>
      </c>
      <c r="AF179" s="30">
        <v>0.77368801832199097</v>
      </c>
      <c r="AG179" s="30">
        <v>0.94602299724413186</v>
      </c>
      <c r="AH179" s="30">
        <v>0.77358490566037741</v>
      </c>
      <c r="AI179" s="30">
        <v>0.78846153846153844</v>
      </c>
      <c r="AJ179" s="30">
        <v>0.55263157894736836</v>
      </c>
      <c r="AK179" s="30">
        <v>0.66700000000000004</v>
      </c>
      <c r="AL179" s="30">
        <v>0.66666666666666652</v>
      </c>
      <c r="AM179" s="30">
        <v>1</v>
      </c>
      <c r="AN179" s="30">
        <v>1</v>
      </c>
      <c r="AO179" s="30">
        <v>0.75</v>
      </c>
      <c r="AP179" s="30">
        <v>0.89330810308456421</v>
      </c>
      <c r="AQ179" s="30">
        <v>0.86742424249999994</v>
      </c>
      <c r="AR179" s="30" t="s">
        <v>567</v>
      </c>
      <c r="AS179" s="30">
        <v>0.8125</v>
      </c>
      <c r="AT179" s="30">
        <v>1</v>
      </c>
      <c r="AU179" s="30">
        <v>1</v>
      </c>
      <c r="AV179" s="30">
        <v>0.5</v>
      </c>
      <c r="AW179" s="30">
        <v>1</v>
      </c>
      <c r="AX179" s="30">
        <v>0</v>
      </c>
      <c r="AY179" s="30">
        <v>1</v>
      </c>
      <c r="AZ179" s="30">
        <v>1</v>
      </c>
      <c r="BA179" s="30">
        <v>1</v>
      </c>
      <c r="BB179" s="30">
        <v>1</v>
      </c>
      <c r="BC179" s="30">
        <v>1</v>
      </c>
      <c r="BD179" s="30">
        <v>1</v>
      </c>
      <c r="BE179" s="30">
        <v>0.99999994039535522</v>
      </c>
      <c r="BF179" s="30">
        <v>1</v>
      </c>
      <c r="BG179" s="30">
        <v>0.99999989347877027</v>
      </c>
      <c r="BH179" s="30">
        <v>1</v>
      </c>
      <c r="BI179" s="30">
        <v>1</v>
      </c>
      <c r="BJ179" s="30">
        <v>0.75</v>
      </c>
      <c r="BK179" s="30">
        <v>1</v>
      </c>
      <c r="BL179" s="30">
        <v>1</v>
      </c>
      <c r="BM179" s="30">
        <v>0</v>
      </c>
      <c r="BN179" s="30">
        <v>1</v>
      </c>
      <c r="BO179" s="30">
        <v>1</v>
      </c>
      <c r="BP179" s="30">
        <v>1</v>
      </c>
      <c r="BQ179" s="30">
        <v>1</v>
      </c>
      <c r="BR179" s="30">
        <v>1</v>
      </c>
      <c r="BS179" s="30">
        <v>1</v>
      </c>
      <c r="BT179" s="30">
        <v>1</v>
      </c>
      <c r="BU179" s="30">
        <v>0.83333331346511841</v>
      </c>
      <c r="BV179" s="30">
        <v>1</v>
      </c>
      <c r="BW179" s="30">
        <v>0</v>
      </c>
      <c r="BX179" s="30">
        <v>1</v>
      </c>
      <c r="BY179" s="30">
        <v>1</v>
      </c>
      <c r="BZ179" s="30">
        <v>0</v>
      </c>
      <c r="CA179" s="30">
        <v>0</v>
      </c>
      <c r="CB179" s="30">
        <v>1</v>
      </c>
      <c r="CC179" s="30">
        <v>0</v>
      </c>
      <c r="CD179" s="30">
        <v>1</v>
      </c>
      <c r="CE179" s="30">
        <v>1</v>
      </c>
      <c r="CF179" s="30">
        <v>1</v>
      </c>
      <c r="CG179" s="30">
        <v>0.75</v>
      </c>
      <c r="CH179" s="30">
        <v>1</v>
      </c>
      <c r="CI179" s="30">
        <v>1</v>
      </c>
      <c r="CJ179" s="30">
        <v>1</v>
      </c>
      <c r="CK179" s="30">
        <v>0</v>
      </c>
    </row>
    <row r="180" spans="1:89">
      <c r="A180" s="29">
        <v>3442</v>
      </c>
      <c r="B180" t="s">
        <v>278</v>
      </c>
      <c r="C180" t="s">
        <v>242</v>
      </c>
      <c r="D180" t="s">
        <v>243</v>
      </c>
      <c r="E180" s="29">
        <v>0.18853937086756162</v>
      </c>
      <c r="F180" s="29">
        <v>14973</v>
      </c>
      <c r="G180" s="29">
        <v>0.94999998807907104</v>
      </c>
      <c r="H180" s="29">
        <v>7</v>
      </c>
      <c r="I180" s="29">
        <v>742</v>
      </c>
      <c r="J180" t="s">
        <v>625</v>
      </c>
      <c r="K180" s="30">
        <v>0.26040425896644592</v>
      </c>
      <c r="L180" s="30">
        <v>2.381171565502882E-3</v>
      </c>
      <c r="M180" s="30" t="s">
        <v>567</v>
      </c>
      <c r="N180" s="30">
        <v>0.85344702005386353</v>
      </c>
      <c r="O180" s="30">
        <v>0.96666663885116577</v>
      </c>
      <c r="P180" s="30">
        <v>0.90463000535964966</v>
      </c>
      <c r="Q180" s="30">
        <v>1</v>
      </c>
      <c r="R180" s="30">
        <v>1</v>
      </c>
      <c r="S180" s="30">
        <v>1</v>
      </c>
      <c r="T180" s="30">
        <v>1</v>
      </c>
      <c r="U180" s="30">
        <v>1</v>
      </c>
      <c r="V180" s="30">
        <v>1</v>
      </c>
      <c r="W180" s="30">
        <v>1</v>
      </c>
      <c r="X180" s="30">
        <v>1</v>
      </c>
      <c r="Y180" s="30">
        <v>1</v>
      </c>
      <c r="Z180" s="30">
        <v>1</v>
      </c>
      <c r="AA180" s="30">
        <v>0.89551999999999987</v>
      </c>
      <c r="AB180" s="30">
        <v>0.69345000000000001</v>
      </c>
      <c r="AC180" s="30" t="s">
        <v>567</v>
      </c>
      <c r="AD180" s="30">
        <v>0.54929000000000006</v>
      </c>
      <c r="AE180" s="30">
        <v>1</v>
      </c>
      <c r="AF180" s="30">
        <v>0.94849342107772827</v>
      </c>
      <c r="AG180" s="30">
        <v>0.95223983121534761</v>
      </c>
      <c r="AH180" s="30">
        <v>0.87654320987654311</v>
      </c>
      <c r="AI180" s="30">
        <v>0.82432432432432434</v>
      </c>
      <c r="AJ180" s="30">
        <v>0.72881355932203395</v>
      </c>
      <c r="AK180" s="30">
        <v>1</v>
      </c>
      <c r="AL180" s="30">
        <v>1</v>
      </c>
      <c r="AM180" s="30">
        <v>1</v>
      </c>
      <c r="AN180" s="30">
        <v>1</v>
      </c>
      <c r="AO180" s="30">
        <v>0.75</v>
      </c>
      <c r="AP180" s="30">
        <v>0.91032475233078003</v>
      </c>
      <c r="AQ180" s="30">
        <v>0.909090909</v>
      </c>
      <c r="AR180" s="30" t="s">
        <v>567</v>
      </c>
      <c r="AS180" s="30">
        <v>0.8618833334999999</v>
      </c>
      <c r="AT180" s="30">
        <v>0.96</v>
      </c>
      <c r="AU180" s="30">
        <v>1</v>
      </c>
      <c r="AV180" s="30">
        <v>1</v>
      </c>
      <c r="AW180" s="30">
        <v>1</v>
      </c>
      <c r="AX180" s="30">
        <v>1</v>
      </c>
      <c r="AY180" s="30">
        <v>1</v>
      </c>
      <c r="AZ180" s="30">
        <v>1</v>
      </c>
      <c r="BA180" s="30">
        <v>1</v>
      </c>
      <c r="BB180" s="30">
        <v>1</v>
      </c>
      <c r="BC180" s="30">
        <v>1</v>
      </c>
      <c r="BD180" s="30">
        <v>0.66666668653488159</v>
      </c>
      <c r="BE180" s="30">
        <v>0.99999994039535522</v>
      </c>
      <c r="BF180" s="30" t="s">
        <v>567</v>
      </c>
      <c r="BG180" s="30">
        <v>0.99999991984134917</v>
      </c>
      <c r="BH180" s="30">
        <v>1</v>
      </c>
      <c r="BI180" s="30">
        <v>0</v>
      </c>
      <c r="BJ180" s="30" t="s">
        <v>567</v>
      </c>
      <c r="BK180" s="30" t="s">
        <v>567</v>
      </c>
      <c r="BL180" s="30" t="s">
        <v>567</v>
      </c>
      <c r="BM180" s="30" t="s">
        <v>567</v>
      </c>
      <c r="BN180" s="30">
        <v>1</v>
      </c>
      <c r="BO180" s="30">
        <v>1</v>
      </c>
      <c r="BP180" s="30">
        <v>1</v>
      </c>
      <c r="BQ180" s="30">
        <v>1</v>
      </c>
      <c r="BR180" s="30">
        <v>1</v>
      </c>
      <c r="BS180" s="30">
        <v>1</v>
      </c>
      <c r="BT180" s="30">
        <v>0</v>
      </c>
      <c r="BU180" s="30" t="s">
        <v>567</v>
      </c>
      <c r="BV180" s="30" t="s">
        <v>567</v>
      </c>
      <c r="BW180" s="30" t="s">
        <v>567</v>
      </c>
      <c r="BX180" s="30" t="s">
        <v>567</v>
      </c>
      <c r="BY180" s="30" t="s">
        <v>567</v>
      </c>
      <c r="BZ180" s="30" t="s">
        <v>567</v>
      </c>
      <c r="CA180" s="30" t="s">
        <v>567</v>
      </c>
      <c r="CB180" s="30" t="s">
        <v>567</v>
      </c>
      <c r="CC180" s="30" t="s">
        <v>567</v>
      </c>
      <c r="CD180" s="30" t="s">
        <v>567</v>
      </c>
      <c r="CE180" s="30" t="s">
        <v>567</v>
      </c>
      <c r="CF180" s="30">
        <v>1</v>
      </c>
      <c r="CG180" s="30">
        <v>0.75</v>
      </c>
      <c r="CH180" s="30">
        <v>1</v>
      </c>
      <c r="CI180" s="30">
        <v>1</v>
      </c>
      <c r="CJ180" s="30">
        <v>1</v>
      </c>
      <c r="CK180" s="30">
        <v>0</v>
      </c>
    </row>
    <row r="181" spans="1:89">
      <c r="A181" s="29">
        <v>3443</v>
      </c>
      <c r="B181" t="s">
        <v>279</v>
      </c>
      <c r="C181" t="s">
        <v>242</v>
      </c>
      <c r="D181" t="s">
        <v>243</v>
      </c>
      <c r="E181" s="29">
        <v>0.17554181872346764</v>
      </c>
      <c r="F181" s="29">
        <v>13427</v>
      </c>
      <c r="G181" s="29">
        <v>0.95999997854232788</v>
      </c>
      <c r="H181" s="29">
        <v>7</v>
      </c>
      <c r="I181" s="29">
        <v>782</v>
      </c>
      <c r="J181" t="s">
        <v>627</v>
      </c>
      <c r="K181" s="30">
        <v>0.26534858345985413</v>
      </c>
      <c r="L181" s="30">
        <v>4.1473298333585262E-3</v>
      </c>
      <c r="M181" s="30">
        <v>0.83124035596847534</v>
      </c>
      <c r="N181" s="30">
        <v>0.8581196665763855</v>
      </c>
      <c r="O181" s="30">
        <v>1</v>
      </c>
      <c r="P181" s="30">
        <v>0.72163331508636475</v>
      </c>
      <c r="Q181" s="30">
        <v>1</v>
      </c>
      <c r="R181" s="30">
        <v>1</v>
      </c>
      <c r="S181" s="30">
        <v>1</v>
      </c>
      <c r="T181" s="30">
        <v>1</v>
      </c>
      <c r="U181" s="30">
        <v>1</v>
      </c>
      <c r="V181" s="30">
        <v>1</v>
      </c>
      <c r="W181" s="30">
        <v>1</v>
      </c>
      <c r="X181" s="30">
        <v>1</v>
      </c>
      <c r="Y181" s="30">
        <v>1</v>
      </c>
      <c r="Z181" s="30">
        <v>0</v>
      </c>
      <c r="AA181" s="30">
        <v>0.66666999999999998</v>
      </c>
      <c r="AB181" s="30">
        <v>0.37337000000000004</v>
      </c>
      <c r="AC181" s="30">
        <v>0.57406999999999997</v>
      </c>
      <c r="AD181" s="30">
        <v>0.32352999999999993</v>
      </c>
      <c r="AE181" s="30">
        <v>1</v>
      </c>
      <c r="AF181" s="30">
        <v>0.93926906585693359</v>
      </c>
      <c r="AG181" s="30">
        <v>0.98968427290585259</v>
      </c>
      <c r="AH181" s="30">
        <v>0.81</v>
      </c>
      <c r="AI181" s="30">
        <v>0.80487804878048796</v>
      </c>
      <c r="AJ181" s="30">
        <v>0.66666666666666674</v>
      </c>
      <c r="AK181" s="30">
        <v>1</v>
      </c>
      <c r="AL181" s="30">
        <v>1</v>
      </c>
      <c r="AM181" s="30">
        <v>1</v>
      </c>
      <c r="AN181" s="30">
        <v>1</v>
      </c>
      <c r="AO181" s="30">
        <v>1</v>
      </c>
      <c r="AP181" s="30">
        <v>0.69316792488098145</v>
      </c>
      <c r="AQ181" s="30">
        <v>0.65476190499999998</v>
      </c>
      <c r="AR181" s="30">
        <v>0.25</v>
      </c>
      <c r="AS181" s="30">
        <v>0.93552627099999996</v>
      </c>
      <c r="AT181" s="30">
        <v>0.93238353649999994</v>
      </c>
      <c r="AU181" s="30">
        <v>1</v>
      </c>
      <c r="AV181" s="30">
        <v>1</v>
      </c>
      <c r="AW181" s="30">
        <v>1</v>
      </c>
      <c r="AX181" s="30">
        <v>1</v>
      </c>
      <c r="AY181" s="30">
        <v>1</v>
      </c>
      <c r="AZ181" s="30">
        <v>1</v>
      </c>
      <c r="BA181" s="30">
        <v>1</v>
      </c>
      <c r="BB181" s="30">
        <v>1</v>
      </c>
      <c r="BC181" s="30">
        <v>1</v>
      </c>
      <c r="BD181" s="30">
        <v>0.66666668653488159</v>
      </c>
      <c r="BE181" s="30">
        <v>1</v>
      </c>
      <c r="BF181" s="30">
        <v>1</v>
      </c>
      <c r="BG181" s="30">
        <v>0.99999999687554053</v>
      </c>
      <c r="BH181" s="30" t="s">
        <v>567</v>
      </c>
      <c r="BI181" s="30">
        <v>1</v>
      </c>
      <c r="BJ181" s="30">
        <v>1</v>
      </c>
      <c r="BK181" s="30">
        <v>1</v>
      </c>
      <c r="BL181" s="30">
        <v>1</v>
      </c>
      <c r="BM181" s="30">
        <v>1</v>
      </c>
      <c r="BN181" s="30">
        <v>1</v>
      </c>
      <c r="BO181" s="30">
        <v>0.5</v>
      </c>
      <c r="BP181" s="30">
        <v>1</v>
      </c>
      <c r="BQ181" s="30">
        <v>1</v>
      </c>
      <c r="BR181" s="30">
        <v>1</v>
      </c>
      <c r="BS181" s="30">
        <v>0</v>
      </c>
      <c r="BT181" s="30">
        <v>1</v>
      </c>
      <c r="BU181" s="30">
        <v>0.70833331346511841</v>
      </c>
      <c r="BV181" s="30">
        <v>1</v>
      </c>
      <c r="BW181" s="30">
        <v>0</v>
      </c>
      <c r="BX181" s="30">
        <v>0</v>
      </c>
      <c r="BY181" s="30">
        <v>0</v>
      </c>
      <c r="BZ181" s="30">
        <v>0</v>
      </c>
      <c r="CA181" s="30">
        <v>0</v>
      </c>
      <c r="CB181" s="30">
        <v>0</v>
      </c>
      <c r="CC181" s="30">
        <v>0</v>
      </c>
      <c r="CD181" s="30">
        <v>1</v>
      </c>
      <c r="CE181" s="30">
        <v>1</v>
      </c>
      <c r="CF181" s="30">
        <v>1</v>
      </c>
      <c r="CG181" s="30">
        <v>0.75</v>
      </c>
      <c r="CH181" s="30">
        <v>1</v>
      </c>
      <c r="CI181" s="30">
        <v>0</v>
      </c>
      <c r="CJ181" s="30">
        <v>1</v>
      </c>
      <c r="CK181" s="30">
        <v>1</v>
      </c>
    </row>
    <row r="182" spans="1:89">
      <c r="A182" s="29">
        <v>3446</v>
      </c>
      <c r="B182" t="s">
        <v>280</v>
      </c>
      <c r="C182" t="s">
        <v>242</v>
      </c>
      <c r="D182" t="s">
        <v>243</v>
      </c>
      <c r="E182" s="29">
        <v>0.17608217168011739</v>
      </c>
      <c r="F182" s="29">
        <v>13630</v>
      </c>
      <c r="G182" s="29">
        <v>0.9100000262260437</v>
      </c>
      <c r="H182" s="29">
        <v>7</v>
      </c>
      <c r="I182" s="29">
        <v>796</v>
      </c>
      <c r="J182" t="s">
        <v>627</v>
      </c>
      <c r="K182" s="30">
        <v>0.24005487561225891</v>
      </c>
      <c r="L182" s="30">
        <v>-8.0509507097303867E-4</v>
      </c>
      <c r="M182" s="30" t="s">
        <v>567</v>
      </c>
      <c r="N182" s="30">
        <v>0.85066896677017212</v>
      </c>
      <c r="O182" s="30">
        <v>1</v>
      </c>
      <c r="P182" s="30">
        <v>0.85619932413101196</v>
      </c>
      <c r="Q182" s="30">
        <v>1</v>
      </c>
      <c r="R182" s="30">
        <v>1</v>
      </c>
      <c r="S182" s="30">
        <v>1</v>
      </c>
      <c r="T182" s="30">
        <v>1</v>
      </c>
      <c r="U182" s="30">
        <v>1</v>
      </c>
      <c r="V182" s="30">
        <v>1</v>
      </c>
      <c r="W182" s="30">
        <v>1</v>
      </c>
      <c r="X182" s="30">
        <v>1</v>
      </c>
      <c r="Y182" s="30">
        <v>1</v>
      </c>
      <c r="Z182" s="30">
        <v>1</v>
      </c>
      <c r="AA182" s="30">
        <v>0.81373000000000006</v>
      </c>
      <c r="AB182" s="30">
        <v>0.64031000000000005</v>
      </c>
      <c r="AC182" s="30">
        <v>0.42857000000000001</v>
      </c>
      <c r="AD182" s="30">
        <v>0.4029899999999999</v>
      </c>
      <c r="AE182" s="30">
        <v>1</v>
      </c>
      <c r="AF182" s="30">
        <v>0.88586407899856567</v>
      </c>
      <c r="AG182" s="30">
        <v>0.98100013752684423</v>
      </c>
      <c r="AH182" s="30">
        <v>0.89010989010989006</v>
      </c>
      <c r="AI182" s="30">
        <v>0.92592592592592593</v>
      </c>
      <c r="AJ182" s="30">
        <v>0.83333333333333348</v>
      </c>
      <c r="AK182" s="30">
        <v>1</v>
      </c>
      <c r="AL182" s="30">
        <v>0.75</v>
      </c>
      <c r="AM182" s="30">
        <v>1</v>
      </c>
      <c r="AN182" s="30">
        <v>0.5</v>
      </c>
      <c r="AO182" s="30">
        <v>1</v>
      </c>
      <c r="AP182" s="30">
        <v>0.99243617057800293</v>
      </c>
      <c r="AQ182" s="30">
        <v>1</v>
      </c>
      <c r="AR182" s="30">
        <v>1</v>
      </c>
      <c r="AS182" s="30">
        <v>0.99019999999999997</v>
      </c>
      <c r="AT182" s="30">
        <v>0.97954461299999995</v>
      </c>
      <c r="AU182" s="30">
        <v>1</v>
      </c>
      <c r="AV182" s="30">
        <v>1</v>
      </c>
      <c r="AW182" s="30">
        <v>1</v>
      </c>
      <c r="AX182" s="30">
        <v>1</v>
      </c>
      <c r="AY182" s="30">
        <v>1</v>
      </c>
      <c r="AZ182" s="30">
        <v>1</v>
      </c>
      <c r="BA182" s="30">
        <v>1</v>
      </c>
      <c r="BB182" s="30">
        <v>1</v>
      </c>
      <c r="BC182" s="30">
        <v>1</v>
      </c>
      <c r="BD182" s="30">
        <v>1</v>
      </c>
      <c r="BE182" s="30">
        <v>0.99999982118606567</v>
      </c>
      <c r="BF182" s="30">
        <v>1</v>
      </c>
      <c r="BG182" s="30">
        <v>0.99999952087107868</v>
      </c>
      <c r="BH182" s="30">
        <v>1</v>
      </c>
      <c r="BI182" s="30">
        <v>1</v>
      </c>
      <c r="BJ182" s="30">
        <v>1</v>
      </c>
      <c r="BK182" s="30">
        <v>1</v>
      </c>
      <c r="BL182" s="30">
        <v>1</v>
      </c>
      <c r="BM182" s="30">
        <v>1</v>
      </c>
      <c r="BN182" s="30">
        <v>1</v>
      </c>
      <c r="BO182" s="30">
        <v>1</v>
      </c>
      <c r="BP182" s="30">
        <v>1</v>
      </c>
      <c r="BQ182" s="30">
        <v>1</v>
      </c>
      <c r="BR182" s="30">
        <v>1</v>
      </c>
      <c r="BS182" s="30">
        <v>1</v>
      </c>
      <c r="BT182" s="30">
        <v>1</v>
      </c>
      <c r="BU182" s="30">
        <v>0.91666668653488159</v>
      </c>
      <c r="BV182" s="30">
        <v>1</v>
      </c>
      <c r="BW182" s="30">
        <v>0</v>
      </c>
      <c r="BX182" s="30">
        <v>1</v>
      </c>
      <c r="BY182" s="30">
        <v>1</v>
      </c>
      <c r="BZ182" s="30">
        <v>1</v>
      </c>
      <c r="CA182" s="30">
        <v>1</v>
      </c>
      <c r="CB182" s="30">
        <v>1</v>
      </c>
      <c r="CC182" s="30">
        <v>0</v>
      </c>
      <c r="CD182" s="30">
        <v>1</v>
      </c>
      <c r="CE182" s="30">
        <v>1</v>
      </c>
      <c r="CF182" s="30">
        <v>0</v>
      </c>
      <c r="CG182" s="30" t="s">
        <v>567</v>
      </c>
      <c r="CH182" s="30" t="s">
        <v>567</v>
      </c>
      <c r="CI182" s="30" t="s">
        <v>567</v>
      </c>
      <c r="CJ182" s="30" t="s">
        <v>567</v>
      </c>
      <c r="CK182" s="30" t="s">
        <v>567</v>
      </c>
    </row>
    <row r="183" spans="1:89">
      <c r="A183" s="29">
        <v>3447</v>
      </c>
      <c r="B183" t="s">
        <v>281</v>
      </c>
      <c r="C183" t="s">
        <v>242</v>
      </c>
      <c r="D183" t="s">
        <v>243</v>
      </c>
      <c r="E183" s="29">
        <v>0.16823927363361224</v>
      </c>
      <c r="F183" s="29">
        <v>5617</v>
      </c>
      <c r="G183" s="29">
        <v>0.92000001668930054</v>
      </c>
      <c r="H183" s="29">
        <v>4</v>
      </c>
      <c r="I183" s="29">
        <v>694</v>
      </c>
      <c r="J183" t="s">
        <v>625</v>
      </c>
      <c r="K183" s="30">
        <v>0.22560000419616699</v>
      </c>
      <c r="L183" s="30">
        <v>-5.4293926805257797E-3</v>
      </c>
      <c r="M183" s="30">
        <v>0.91692715883255005</v>
      </c>
      <c r="N183" s="30">
        <v>0.80900698900222778</v>
      </c>
      <c r="O183" s="30">
        <v>1</v>
      </c>
      <c r="P183" s="30">
        <v>0.84270882606506348</v>
      </c>
      <c r="Q183" s="30">
        <v>1</v>
      </c>
      <c r="R183" s="30">
        <v>1</v>
      </c>
      <c r="S183" s="30">
        <v>1</v>
      </c>
      <c r="T183" s="30">
        <v>1</v>
      </c>
      <c r="U183" s="30">
        <v>1</v>
      </c>
      <c r="V183" s="30">
        <v>1</v>
      </c>
      <c r="W183" s="30">
        <v>1</v>
      </c>
      <c r="X183" s="30">
        <v>1</v>
      </c>
      <c r="Y183" s="30">
        <v>1</v>
      </c>
      <c r="Z183" s="30">
        <v>1</v>
      </c>
      <c r="AA183" s="30">
        <v>0.68</v>
      </c>
      <c r="AB183" s="30">
        <v>0.68786000000000003</v>
      </c>
      <c r="AC183" s="30">
        <v>0.57142999999999999</v>
      </c>
      <c r="AD183" s="30">
        <v>0.3125</v>
      </c>
      <c r="AE183" s="30">
        <v>1</v>
      </c>
      <c r="AF183" s="30">
        <v>0.9351382851600647</v>
      </c>
      <c r="AG183" s="30">
        <v>0.98252498620393647</v>
      </c>
      <c r="AH183" s="30">
        <v>0.78048780487804881</v>
      </c>
      <c r="AI183" s="30">
        <v>0.81578947368421051</v>
      </c>
      <c r="AJ183" s="30">
        <v>0.64285714285714279</v>
      </c>
      <c r="AK183" s="30">
        <v>1</v>
      </c>
      <c r="AL183" s="30">
        <v>1</v>
      </c>
      <c r="AM183" s="30">
        <v>1</v>
      </c>
      <c r="AN183" s="30">
        <v>1</v>
      </c>
      <c r="AO183" s="30">
        <v>1</v>
      </c>
      <c r="AP183" s="30">
        <v>0.86919254064559937</v>
      </c>
      <c r="AQ183" s="30">
        <v>0.96875</v>
      </c>
      <c r="AR183" s="30">
        <v>1</v>
      </c>
      <c r="AS183" s="30">
        <v>0.82317173899999996</v>
      </c>
      <c r="AT183" s="30">
        <v>0.68484848450000002</v>
      </c>
      <c r="AU183" s="30">
        <v>1</v>
      </c>
      <c r="AV183" s="30">
        <v>1</v>
      </c>
      <c r="AW183" s="30">
        <v>1</v>
      </c>
      <c r="AX183" s="30">
        <v>1</v>
      </c>
      <c r="AY183" s="30">
        <v>1</v>
      </c>
      <c r="AZ183" s="30">
        <v>1</v>
      </c>
      <c r="BA183" s="30">
        <v>1</v>
      </c>
      <c r="BB183" s="30">
        <v>1</v>
      </c>
      <c r="BC183" s="30">
        <v>1</v>
      </c>
      <c r="BD183" s="30">
        <v>0.66666668653488159</v>
      </c>
      <c r="BE183" s="30">
        <v>0.98056536912918091</v>
      </c>
      <c r="BF183" s="30" t="s">
        <v>567</v>
      </c>
      <c r="BG183" s="30">
        <v>1</v>
      </c>
      <c r="BH183" s="30">
        <v>0.96113074204947002</v>
      </c>
      <c r="BI183" s="30">
        <v>0.75</v>
      </c>
      <c r="BJ183" s="30">
        <v>1</v>
      </c>
      <c r="BK183" s="30">
        <v>1</v>
      </c>
      <c r="BL183" s="30" t="s">
        <v>567</v>
      </c>
      <c r="BM183" s="30">
        <v>1</v>
      </c>
      <c r="BN183" s="30">
        <v>1</v>
      </c>
      <c r="BO183" s="30">
        <v>1</v>
      </c>
      <c r="BP183" s="30">
        <v>1</v>
      </c>
      <c r="BQ183" s="30">
        <v>1</v>
      </c>
      <c r="BR183" s="30">
        <v>1</v>
      </c>
      <c r="BS183" s="30">
        <v>1</v>
      </c>
      <c r="BT183" s="30">
        <v>1</v>
      </c>
      <c r="BU183" s="30">
        <v>0.79166668653488159</v>
      </c>
      <c r="BV183" s="30">
        <v>1</v>
      </c>
      <c r="BW183" s="30">
        <v>0</v>
      </c>
      <c r="BX183" s="30">
        <v>0</v>
      </c>
      <c r="BY183" s="30">
        <v>1</v>
      </c>
      <c r="BZ183" s="30">
        <v>0</v>
      </c>
      <c r="CA183" s="30">
        <v>0</v>
      </c>
      <c r="CB183" s="30">
        <v>1</v>
      </c>
      <c r="CC183" s="30">
        <v>0</v>
      </c>
      <c r="CD183" s="30">
        <v>1</v>
      </c>
      <c r="CE183" s="30">
        <v>1</v>
      </c>
      <c r="CF183" s="30">
        <v>1</v>
      </c>
      <c r="CG183" s="30">
        <v>0.75</v>
      </c>
      <c r="CH183" s="30">
        <v>1</v>
      </c>
      <c r="CI183" s="30">
        <v>0</v>
      </c>
      <c r="CJ183" s="30">
        <v>1</v>
      </c>
      <c r="CK183" s="30">
        <v>1</v>
      </c>
    </row>
    <row r="184" spans="1:89">
      <c r="A184" s="29">
        <v>3448</v>
      </c>
      <c r="B184" t="s">
        <v>282</v>
      </c>
      <c r="C184" t="s">
        <v>242</v>
      </c>
      <c r="D184" t="s">
        <v>243</v>
      </c>
      <c r="E184" s="29">
        <v>0.15106286748077793</v>
      </c>
      <c r="F184" s="29">
        <v>6633</v>
      </c>
      <c r="G184" s="29">
        <v>1.0199999809265137</v>
      </c>
      <c r="H184" s="29">
        <v>1</v>
      </c>
      <c r="I184" s="29">
        <v>688</v>
      </c>
      <c r="J184" t="s">
        <v>625</v>
      </c>
      <c r="K184" s="30">
        <v>0.34430727362632751</v>
      </c>
      <c r="L184" s="30">
        <v>-3.1954306177794933E-3</v>
      </c>
      <c r="M184" s="30">
        <v>0.80274200439453125</v>
      </c>
      <c r="N184" s="30">
        <v>0.83574604988098145</v>
      </c>
      <c r="O184" s="30">
        <v>1</v>
      </c>
      <c r="P184" s="30">
        <v>0.83690863847732544</v>
      </c>
      <c r="Q184" s="30">
        <v>1</v>
      </c>
      <c r="R184" s="30">
        <v>1</v>
      </c>
      <c r="S184" s="30">
        <v>1</v>
      </c>
      <c r="T184" s="30">
        <v>1</v>
      </c>
      <c r="U184" s="30">
        <v>1</v>
      </c>
      <c r="V184" s="30">
        <v>1</v>
      </c>
      <c r="W184" s="30">
        <v>1</v>
      </c>
      <c r="X184" s="30">
        <v>1</v>
      </c>
      <c r="Y184" s="30">
        <v>0</v>
      </c>
      <c r="Z184" s="30">
        <v>1</v>
      </c>
      <c r="AA184" s="30">
        <v>1</v>
      </c>
      <c r="AB184" s="30">
        <v>0.77390999999999988</v>
      </c>
      <c r="AC184" s="30">
        <v>0.11828000000000002</v>
      </c>
      <c r="AD184" s="30">
        <v>0.35714000000000001</v>
      </c>
      <c r="AE184" s="30">
        <v>1</v>
      </c>
      <c r="AF184" s="30">
        <v>0.9514656662940979</v>
      </c>
      <c r="AG184" s="30">
        <v>0.99309793664632362</v>
      </c>
      <c r="AH184" s="30">
        <v>0.91836734693877564</v>
      </c>
      <c r="AI184" s="30">
        <v>0.87755102040816324</v>
      </c>
      <c r="AJ184" s="30">
        <v>0.62857142857142856</v>
      </c>
      <c r="AK184" s="30">
        <v>1</v>
      </c>
      <c r="AL184" s="30">
        <v>1</v>
      </c>
      <c r="AM184" s="30">
        <v>1</v>
      </c>
      <c r="AN184" s="30">
        <v>1</v>
      </c>
      <c r="AO184" s="30">
        <v>1</v>
      </c>
      <c r="AP184" s="30">
        <v>0.86144363880157471</v>
      </c>
      <c r="AQ184" s="30">
        <v>0.96666666649999999</v>
      </c>
      <c r="AR184" s="30">
        <v>1</v>
      </c>
      <c r="AS184" s="30">
        <v>0.78672692299999991</v>
      </c>
      <c r="AT184" s="30">
        <v>0.69238095249999998</v>
      </c>
      <c r="AU184" s="30">
        <v>1</v>
      </c>
      <c r="AV184" s="30">
        <v>0</v>
      </c>
      <c r="AW184" s="30">
        <v>0</v>
      </c>
      <c r="AX184" s="30">
        <v>0</v>
      </c>
      <c r="AY184" s="30">
        <v>1</v>
      </c>
      <c r="AZ184" s="30">
        <v>1</v>
      </c>
      <c r="BA184" s="30">
        <v>1</v>
      </c>
      <c r="BB184" s="30">
        <v>1</v>
      </c>
      <c r="BC184" s="30">
        <v>1</v>
      </c>
      <c r="BD184" s="30">
        <v>1</v>
      </c>
      <c r="BE184" s="30">
        <v>0.87760192155838013</v>
      </c>
      <c r="BF184" s="30">
        <v>0.66700000000000004</v>
      </c>
      <c r="BG184" s="30">
        <v>0.99999967617509011</v>
      </c>
      <c r="BH184" s="30">
        <v>0.96580600139567341</v>
      </c>
      <c r="BI184" s="30">
        <v>1</v>
      </c>
      <c r="BJ184" s="30">
        <v>0.75</v>
      </c>
      <c r="BK184" s="30">
        <v>1</v>
      </c>
      <c r="BL184" s="30">
        <v>0</v>
      </c>
      <c r="BM184" s="30">
        <v>1</v>
      </c>
      <c r="BN184" s="30">
        <v>1</v>
      </c>
      <c r="BO184" s="30">
        <v>1</v>
      </c>
      <c r="BP184" s="30">
        <v>1</v>
      </c>
      <c r="BQ184" s="30">
        <v>1</v>
      </c>
      <c r="BR184" s="30">
        <v>1</v>
      </c>
      <c r="BS184" s="30">
        <v>1</v>
      </c>
      <c r="BT184" s="30">
        <v>1</v>
      </c>
      <c r="BU184" s="30">
        <v>0.75</v>
      </c>
      <c r="BV184" s="30">
        <v>1</v>
      </c>
      <c r="BW184" s="30">
        <v>0</v>
      </c>
      <c r="BX184" s="30">
        <v>0</v>
      </c>
      <c r="BY184" s="30">
        <v>0</v>
      </c>
      <c r="BZ184" s="30">
        <v>0</v>
      </c>
      <c r="CA184" s="30">
        <v>0</v>
      </c>
      <c r="CB184" s="30">
        <v>1</v>
      </c>
      <c r="CC184" s="30">
        <v>0</v>
      </c>
      <c r="CD184" s="30">
        <v>1</v>
      </c>
      <c r="CE184" s="30">
        <v>1</v>
      </c>
      <c r="CF184" s="30">
        <v>1</v>
      </c>
      <c r="CG184" s="30">
        <v>1</v>
      </c>
      <c r="CH184" s="30">
        <v>1</v>
      </c>
      <c r="CI184" s="30">
        <v>1</v>
      </c>
      <c r="CJ184" s="30">
        <v>1</v>
      </c>
      <c r="CK184" s="30">
        <v>1</v>
      </c>
    </row>
    <row r="185" spans="1:89">
      <c r="A185" s="29">
        <v>3449</v>
      </c>
      <c r="B185" t="s">
        <v>283</v>
      </c>
      <c r="C185" t="s">
        <v>242</v>
      </c>
      <c r="D185" t="s">
        <v>243</v>
      </c>
      <c r="E185" s="29">
        <v>0.15910629654705485</v>
      </c>
      <c r="F185" s="29">
        <v>2954</v>
      </c>
      <c r="G185" s="29">
        <v>1.0499999523162842</v>
      </c>
      <c r="H185" s="29">
        <v>4</v>
      </c>
      <c r="I185" s="29">
        <v>578</v>
      </c>
      <c r="J185" t="s">
        <v>628</v>
      </c>
      <c r="K185" s="30">
        <v>0.34072023630142212</v>
      </c>
      <c r="L185" s="30">
        <v>-9.218163788318634E-3</v>
      </c>
      <c r="M185" s="30" t="s">
        <v>567</v>
      </c>
      <c r="N185" s="30">
        <v>0.784698486328125</v>
      </c>
      <c r="O185" s="30">
        <v>0.86666667461395264</v>
      </c>
      <c r="P185" s="30">
        <v>0.79714059829711914</v>
      </c>
      <c r="Q185" s="30">
        <v>1</v>
      </c>
      <c r="R185" s="30" t="s">
        <v>567</v>
      </c>
      <c r="S185" s="30">
        <v>1</v>
      </c>
      <c r="T185" s="30">
        <v>1</v>
      </c>
      <c r="U185" s="30">
        <v>1</v>
      </c>
      <c r="V185" s="30">
        <v>1</v>
      </c>
      <c r="W185" s="30">
        <v>0</v>
      </c>
      <c r="X185" s="30">
        <v>1</v>
      </c>
      <c r="Y185" s="30">
        <v>1</v>
      </c>
      <c r="Z185" s="30" t="s">
        <v>567</v>
      </c>
      <c r="AA185" s="30">
        <v>1</v>
      </c>
      <c r="AB185" s="30">
        <v>0.6129</v>
      </c>
      <c r="AC185" s="30">
        <v>1</v>
      </c>
      <c r="AD185" s="30">
        <v>0.35954999999999998</v>
      </c>
      <c r="AE185" s="30">
        <v>1</v>
      </c>
      <c r="AF185" s="30">
        <v>0.71872669458389282</v>
      </c>
      <c r="AG185" s="30">
        <v>0.93438700790255924</v>
      </c>
      <c r="AH185" s="30">
        <v>0.79166666666666652</v>
      </c>
      <c r="AI185" s="30">
        <v>0.9</v>
      </c>
      <c r="AJ185" s="30">
        <v>0.66666666666666674</v>
      </c>
      <c r="AK185" s="30">
        <v>0.33300000000000002</v>
      </c>
      <c r="AL185" s="30">
        <v>1</v>
      </c>
      <c r="AM185" s="30">
        <v>1</v>
      </c>
      <c r="AN185" s="30">
        <v>1</v>
      </c>
      <c r="AO185" s="30">
        <v>0.75</v>
      </c>
      <c r="AP185" s="30">
        <v>0.69480651617050171</v>
      </c>
      <c r="AQ185" s="30">
        <v>0.41666666650000006</v>
      </c>
      <c r="AR185" s="30" t="s">
        <v>567</v>
      </c>
      <c r="AS185" s="30">
        <v>0.81664999999999988</v>
      </c>
      <c r="AT185" s="30">
        <v>0.85110294100000006</v>
      </c>
      <c r="AU185" s="30">
        <v>1</v>
      </c>
      <c r="AV185" s="30">
        <v>1</v>
      </c>
      <c r="AW185" s="30">
        <v>1</v>
      </c>
      <c r="AX185" s="30">
        <v>1</v>
      </c>
      <c r="AY185" s="30">
        <v>1</v>
      </c>
      <c r="AZ185" s="30">
        <v>1</v>
      </c>
      <c r="BA185" s="30">
        <v>1</v>
      </c>
      <c r="BB185" s="30">
        <v>1</v>
      </c>
      <c r="BC185" s="30">
        <v>1</v>
      </c>
      <c r="BD185" s="30">
        <v>0.66666668653488159</v>
      </c>
      <c r="BE185" s="30">
        <v>1</v>
      </c>
      <c r="BF185" s="30" t="s">
        <v>567</v>
      </c>
      <c r="BG185" s="30">
        <v>1</v>
      </c>
      <c r="BH185" s="30">
        <v>1</v>
      </c>
      <c r="BI185" s="30">
        <v>1</v>
      </c>
      <c r="BJ185" s="30">
        <v>1</v>
      </c>
      <c r="BK185" s="30">
        <v>1</v>
      </c>
      <c r="BL185" s="30">
        <v>1</v>
      </c>
      <c r="BM185" s="30">
        <v>1</v>
      </c>
      <c r="BN185" s="30">
        <v>1</v>
      </c>
      <c r="BO185" s="30">
        <v>1</v>
      </c>
      <c r="BP185" s="30">
        <v>1</v>
      </c>
      <c r="BQ185" s="30">
        <v>1</v>
      </c>
      <c r="BR185" s="30">
        <v>1</v>
      </c>
      <c r="BS185" s="30">
        <v>1</v>
      </c>
      <c r="BT185" s="30">
        <v>1</v>
      </c>
      <c r="BU185" s="30">
        <v>0.5</v>
      </c>
      <c r="BV185" s="30">
        <v>1</v>
      </c>
      <c r="BW185" s="30">
        <v>0</v>
      </c>
      <c r="BX185" s="30">
        <v>1</v>
      </c>
      <c r="BY185" s="30">
        <v>1</v>
      </c>
      <c r="BZ185" s="30">
        <v>0</v>
      </c>
      <c r="CA185" s="30">
        <v>0</v>
      </c>
      <c r="CB185" s="30">
        <v>1</v>
      </c>
      <c r="CC185" s="30">
        <v>0</v>
      </c>
      <c r="CD185" s="30">
        <v>1</v>
      </c>
      <c r="CE185" s="30">
        <v>0</v>
      </c>
      <c r="CF185" s="30">
        <v>0</v>
      </c>
      <c r="CG185" s="30" t="s">
        <v>567</v>
      </c>
      <c r="CH185" s="30" t="s">
        <v>567</v>
      </c>
      <c r="CI185" s="30" t="s">
        <v>567</v>
      </c>
      <c r="CJ185" s="30" t="s">
        <v>567</v>
      </c>
      <c r="CK185" s="30" t="s">
        <v>567</v>
      </c>
    </row>
    <row r="186" spans="1:89">
      <c r="A186" s="29">
        <v>3450</v>
      </c>
      <c r="B186" t="s">
        <v>284</v>
      </c>
      <c r="C186" t="s">
        <v>242</v>
      </c>
      <c r="D186" t="s">
        <v>243</v>
      </c>
      <c r="E186" s="29">
        <v>0.16575449569976544</v>
      </c>
      <c r="F186" s="29">
        <v>1279</v>
      </c>
      <c r="G186" s="29">
        <v>1.0800000429153442</v>
      </c>
      <c r="H186" s="29">
        <v>14</v>
      </c>
      <c r="I186" s="29">
        <v>587</v>
      </c>
      <c r="J186" t="s">
        <v>628</v>
      </c>
      <c r="K186" s="30">
        <v>0.35111108422279358</v>
      </c>
      <c r="L186" s="30">
        <v>-1.8196657299995422E-2</v>
      </c>
      <c r="M186" s="30">
        <v>0.73848879337310791</v>
      </c>
      <c r="N186" s="30">
        <v>0.75524425506591797</v>
      </c>
      <c r="O186" s="30">
        <v>0.86666667461395264</v>
      </c>
      <c r="P186" s="30">
        <v>0.73106002807617188</v>
      </c>
      <c r="Q186" s="30">
        <v>1</v>
      </c>
      <c r="R186" s="30" t="s">
        <v>567</v>
      </c>
      <c r="S186" s="30">
        <v>1</v>
      </c>
      <c r="T186" s="30">
        <v>1</v>
      </c>
      <c r="U186" s="30">
        <v>1</v>
      </c>
      <c r="V186" s="30">
        <v>1</v>
      </c>
      <c r="W186" s="30">
        <v>0</v>
      </c>
      <c r="X186" s="30">
        <v>1</v>
      </c>
      <c r="Y186" s="30">
        <v>0</v>
      </c>
      <c r="Z186" s="30" t="s">
        <v>567</v>
      </c>
      <c r="AA186" s="30">
        <v>1</v>
      </c>
      <c r="AB186" s="30">
        <v>0.63636000000000004</v>
      </c>
      <c r="AC186" s="30">
        <v>1</v>
      </c>
      <c r="AD186" s="30">
        <v>1</v>
      </c>
      <c r="AE186" s="30">
        <v>1</v>
      </c>
      <c r="AF186" s="30">
        <v>0.89246433973312378</v>
      </c>
      <c r="AG186" s="30">
        <v>0.94583597070259517</v>
      </c>
      <c r="AH186" s="30">
        <v>0.7857142857142857</v>
      </c>
      <c r="AI186" s="30">
        <v>0.69230769230769229</v>
      </c>
      <c r="AJ186" s="30">
        <v>0.2857142857142857</v>
      </c>
      <c r="AK186" s="30">
        <v>1</v>
      </c>
      <c r="AL186" s="30">
        <v>1</v>
      </c>
      <c r="AM186" s="30">
        <v>1</v>
      </c>
      <c r="AN186" s="30">
        <v>1</v>
      </c>
      <c r="AO186" s="30">
        <v>0.75</v>
      </c>
      <c r="AP186" s="30">
        <v>0.80303031206130981</v>
      </c>
      <c r="AQ186" s="30">
        <v>0.5</v>
      </c>
      <c r="AR186" s="30" t="s">
        <v>567</v>
      </c>
      <c r="AS186" s="30">
        <v>1</v>
      </c>
      <c r="AT186" s="30">
        <v>0.909090909</v>
      </c>
      <c r="AU186" s="30">
        <v>1</v>
      </c>
      <c r="AV186" s="30">
        <v>0.5</v>
      </c>
      <c r="AW186" s="30">
        <v>1</v>
      </c>
      <c r="AX186" s="30">
        <v>0</v>
      </c>
      <c r="AY186" s="30">
        <v>1</v>
      </c>
      <c r="AZ186" s="30">
        <v>1</v>
      </c>
      <c r="BA186" s="30">
        <v>1</v>
      </c>
      <c r="BB186" s="30">
        <v>1</v>
      </c>
      <c r="BC186" s="30">
        <v>1</v>
      </c>
      <c r="BD186" s="30">
        <v>1</v>
      </c>
      <c r="BE186" s="30">
        <v>1</v>
      </c>
      <c r="BF186" s="30">
        <v>1</v>
      </c>
      <c r="BG186" s="30">
        <v>1</v>
      </c>
      <c r="BH186" s="30">
        <v>1</v>
      </c>
      <c r="BI186" s="30">
        <v>1</v>
      </c>
      <c r="BJ186" s="30">
        <v>0.5</v>
      </c>
      <c r="BK186" s="30">
        <v>0</v>
      </c>
      <c r="BL186" s="30">
        <v>1</v>
      </c>
      <c r="BM186" s="30">
        <v>1</v>
      </c>
      <c r="BN186" s="30">
        <v>1</v>
      </c>
      <c r="BO186" s="30">
        <v>0.5</v>
      </c>
      <c r="BP186" s="30">
        <v>1</v>
      </c>
      <c r="BQ186" s="30">
        <v>1</v>
      </c>
      <c r="BR186" s="30">
        <v>1</v>
      </c>
      <c r="BS186" s="30">
        <v>0</v>
      </c>
      <c r="BT186" s="30">
        <v>1</v>
      </c>
      <c r="BU186" s="30">
        <v>0.4583333432674408</v>
      </c>
      <c r="BV186" s="30">
        <v>1</v>
      </c>
      <c r="BW186" s="30">
        <v>1</v>
      </c>
      <c r="BX186" s="30">
        <v>0</v>
      </c>
      <c r="BY186" s="30">
        <v>1</v>
      </c>
      <c r="BZ186" s="30">
        <v>0</v>
      </c>
      <c r="CA186" s="30">
        <v>0</v>
      </c>
      <c r="CB186" s="30">
        <v>1</v>
      </c>
      <c r="CC186" s="30">
        <v>0</v>
      </c>
      <c r="CD186" s="30">
        <v>0</v>
      </c>
      <c r="CE186" s="30">
        <v>0</v>
      </c>
      <c r="CF186" s="30">
        <v>1</v>
      </c>
      <c r="CG186" s="30">
        <v>1</v>
      </c>
      <c r="CH186" s="30">
        <v>1</v>
      </c>
      <c r="CI186" s="30">
        <v>1</v>
      </c>
      <c r="CJ186" s="30">
        <v>1</v>
      </c>
      <c r="CK186" s="30">
        <v>1</v>
      </c>
    </row>
    <row r="187" spans="1:89">
      <c r="A187" s="29">
        <v>3451</v>
      </c>
      <c r="B187" t="s">
        <v>285</v>
      </c>
      <c r="C187" t="s">
        <v>242</v>
      </c>
      <c r="D187" t="s">
        <v>243</v>
      </c>
      <c r="E187" s="29">
        <v>0.19476064244503352</v>
      </c>
      <c r="F187" s="29">
        <v>6413</v>
      </c>
      <c r="G187" s="29">
        <v>1.0299999713897705</v>
      </c>
      <c r="H187" s="29">
        <v>2</v>
      </c>
      <c r="I187" s="29">
        <v>681</v>
      </c>
      <c r="J187" t="s">
        <v>625</v>
      </c>
      <c r="K187" s="30">
        <v>0.25623583793640137</v>
      </c>
      <c r="L187" s="30">
        <v>-1.6447457019239664E-3</v>
      </c>
      <c r="M187" s="30">
        <v>0.80209040641784668</v>
      </c>
      <c r="N187" s="30">
        <v>0.8249853253364563</v>
      </c>
      <c r="O187" s="30">
        <v>0.86666667461395264</v>
      </c>
      <c r="P187" s="30">
        <v>0.72573959827423096</v>
      </c>
      <c r="Q187" s="30">
        <v>1</v>
      </c>
      <c r="R187" s="30" t="s">
        <v>567</v>
      </c>
      <c r="S187" s="30">
        <v>1</v>
      </c>
      <c r="T187" s="30">
        <v>1</v>
      </c>
      <c r="U187" s="30">
        <v>1</v>
      </c>
      <c r="V187" s="30">
        <v>1</v>
      </c>
      <c r="W187" s="30">
        <v>1</v>
      </c>
      <c r="X187" s="30">
        <v>1</v>
      </c>
      <c r="Y187" s="30">
        <v>1</v>
      </c>
      <c r="Z187" s="30" t="s">
        <v>567</v>
      </c>
      <c r="AA187" s="30">
        <v>0.28000000000000003</v>
      </c>
      <c r="AB187" s="30">
        <v>0.39873000000000003</v>
      </c>
      <c r="AC187" s="30">
        <v>1</v>
      </c>
      <c r="AD187" s="30">
        <v>0.40565999999999991</v>
      </c>
      <c r="AE187" s="30">
        <v>1</v>
      </c>
      <c r="AF187" s="30">
        <v>0.76034069061279297</v>
      </c>
      <c r="AG187" s="30">
        <v>0.98309946852276009</v>
      </c>
      <c r="AH187" s="30">
        <v>0.81818181818181812</v>
      </c>
      <c r="AI187" s="30">
        <v>0.66666666666666674</v>
      </c>
      <c r="AJ187" s="30">
        <v>0.78947368421052633</v>
      </c>
      <c r="AK187" s="30">
        <v>0.8</v>
      </c>
      <c r="AL187" s="30">
        <v>1</v>
      </c>
      <c r="AM187" s="30">
        <v>1</v>
      </c>
      <c r="AN187" s="30">
        <v>0</v>
      </c>
      <c r="AO187" s="30">
        <v>1</v>
      </c>
      <c r="AP187" s="30">
        <v>0.70149022340774536</v>
      </c>
      <c r="AQ187" s="30">
        <v>0.52777777800000003</v>
      </c>
      <c r="AR187" s="30">
        <v>0.60973084900000007</v>
      </c>
      <c r="AS187" s="30">
        <v>0.85416666649999995</v>
      </c>
      <c r="AT187" s="30">
        <v>0.81428571449999998</v>
      </c>
      <c r="AU187" s="30">
        <v>1</v>
      </c>
      <c r="AV187" s="30">
        <v>1</v>
      </c>
      <c r="AW187" s="30">
        <v>1</v>
      </c>
      <c r="AX187" s="30">
        <v>1</v>
      </c>
      <c r="AY187" s="30">
        <v>1</v>
      </c>
      <c r="AZ187" s="30">
        <v>1</v>
      </c>
      <c r="BA187" s="30">
        <v>1</v>
      </c>
      <c r="BB187" s="30">
        <v>1</v>
      </c>
      <c r="BC187" s="30">
        <v>1</v>
      </c>
      <c r="BD187" s="30">
        <v>0.66666668653488159</v>
      </c>
      <c r="BE187" s="30">
        <v>1</v>
      </c>
      <c r="BF187" s="30" t="s">
        <v>567</v>
      </c>
      <c r="BG187" s="30">
        <v>0.9999999921756032</v>
      </c>
      <c r="BH187" s="30">
        <v>1</v>
      </c>
      <c r="BI187" s="30">
        <v>1</v>
      </c>
      <c r="BJ187" s="30">
        <v>0.75</v>
      </c>
      <c r="BK187" s="30">
        <v>1</v>
      </c>
      <c r="BL187" s="30">
        <v>0</v>
      </c>
      <c r="BM187" s="30">
        <v>1</v>
      </c>
      <c r="BN187" s="30">
        <v>1</v>
      </c>
      <c r="BO187" s="30">
        <v>1</v>
      </c>
      <c r="BP187" s="30">
        <v>1</v>
      </c>
      <c r="BQ187" s="30">
        <v>1</v>
      </c>
      <c r="BR187" s="30">
        <v>1</v>
      </c>
      <c r="BS187" s="30">
        <v>1</v>
      </c>
      <c r="BT187" s="30">
        <v>1</v>
      </c>
      <c r="BU187" s="30">
        <v>0.3333333432674408</v>
      </c>
      <c r="BV187" s="30">
        <v>1</v>
      </c>
      <c r="BW187" s="30">
        <v>0</v>
      </c>
      <c r="BX187" s="30">
        <v>0</v>
      </c>
      <c r="BY187" s="30">
        <v>0</v>
      </c>
      <c r="BZ187" s="30">
        <v>0</v>
      </c>
      <c r="CA187" s="30">
        <v>0</v>
      </c>
      <c r="CB187" s="30">
        <v>0</v>
      </c>
      <c r="CC187" s="30">
        <v>0</v>
      </c>
      <c r="CD187" s="30">
        <v>0</v>
      </c>
      <c r="CE187" s="30">
        <v>0</v>
      </c>
      <c r="CF187" s="30">
        <v>1</v>
      </c>
      <c r="CG187" s="30">
        <v>0.75</v>
      </c>
      <c r="CH187" s="30">
        <v>1</v>
      </c>
      <c r="CI187" s="30">
        <v>0</v>
      </c>
      <c r="CJ187" s="30">
        <v>1</v>
      </c>
      <c r="CK187" s="30">
        <v>1</v>
      </c>
    </row>
    <row r="188" spans="1:89">
      <c r="A188" s="29">
        <v>3452</v>
      </c>
      <c r="B188" t="s">
        <v>286</v>
      </c>
      <c r="C188" t="s">
        <v>242</v>
      </c>
      <c r="D188" t="s">
        <v>243</v>
      </c>
      <c r="E188" s="29">
        <v>0.18023529411764705</v>
      </c>
      <c r="F188" s="29">
        <v>2125</v>
      </c>
      <c r="G188" s="29">
        <v>1.1100000143051147</v>
      </c>
      <c r="H188" s="29">
        <v>5</v>
      </c>
      <c r="I188" s="29">
        <v>593</v>
      </c>
      <c r="J188" t="s">
        <v>628</v>
      </c>
      <c r="K188" s="30">
        <v>0.37024220824241638</v>
      </c>
      <c r="L188" s="30">
        <v>-5.0975778140127659E-3</v>
      </c>
      <c r="M188" s="30">
        <v>0.75832277536392212</v>
      </c>
      <c r="N188" s="30">
        <v>0.78681379556655884</v>
      </c>
      <c r="O188" s="30">
        <v>0.86666667461395264</v>
      </c>
      <c r="P188" s="30">
        <v>0.7315671443939209</v>
      </c>
      <c r="Q188" s="30">
        <v>1</v>
      </c>
      <c r="R188" s="30" t="s">
        <v>567</v>
      </c>
      <c r="S188" s="30">
        <v>1</v>
      </c>
      <c r="T188" s="30">
        <v>1</v>
      </c>
      <c r="U188" s="30">
        <v>1</v>
      </c>
      <c r="V188" s="30" t="s">
        <v>567</v>
      </c>
      <c r="W188" s="30">
        <v>0</v>
      </c>
      <c r="X188" s="30">
        <v>1</v>
      </c>
      <c r="Y188" s="30">
        <v>0</v>
      </c>
      <c r="Z188" s="30">
        <v>0</v>
      </c>
      <c r="AA188" s="30">
        <v>1</v>
      </c>
      <c r="AB188" s="30">
        <v>0.83606999999999998</v>
      </c>
      <c r="AC188" s="30">
        <v>1</v>
      </c>
      <c r="AD188" s="30">
        <v>0.53332999999999997</v>
      </c>
      <c r="AE188" s="30">
        <v>1</v>
      </c>
      <c r="AF188" s="30">
        <v>0.91766297817230225</v>
      </c>
      <c r="AG188" s="30">
        <v>0.98020954598370191</v>
      </c>
      <c r="AH188" s="30">
        <v>0.80952380952380953</v>
      </c>
      <c r="AI188" s="30">
        <v>0.88888888888888884</v>
      </c>
      <c r="AJ188" s="30">
        <v>0.33333333333333337</v>
      </c>
      <c r="AK188" s="30">
        <v>1</v>
      </c>
      <c r="AL188" s="30">
        <v>1</v>
      </c>
      <c r="AM188" s="30">
        <v>1</v>
      </c>
      <c r="AN188" s="30">
        <v>1</v>
      </c>
      <c r="AO188" s="30">
        <v>0.75</v>
      </c>
      <c r="AP188" s="30">
        <v>0.68399786949157715</v>
      </c>
      <c r="AQ188" s="30">
        <v>0.8</v>
      </c>
      <c r="AR188" s="30" t="s">
        <v>567</v>
      </c>
      <c r="AS188" s="30">
        <v>0.61113333349999999</v>
      </c>
      <c r="AT188" s="30">
        <v>0.64086021500000001</v>
      </c>
      <c r="AU188" s="30">
        <v>1</v>
      </c>
      <c r="AV188" s="30">
        <v>0.5</v>
      </c>
      <c r="AW188" s="30">
        <v>1</v>
      </c>
      <c r="AX188" s="30">
        <v>0</v>
      </c>
      <c r="AY188" s="30">
        <v>1</v>
      </c>
      <c r="AZ188" s="30">
        <v>1</v>
      </c>
      <c r="BA188" s="30">
        <v>1</v>
      </c>
      <c r="BB188" s="30">
        <v>1</v>
      </c>
      <c r="BC188" s="30">
        <v>1</v>
      </c>
      <c r="BD188" s="30">
        <v>0.66666668653488159</v>
      </c>
      <c r="BE188" s="30">
        <v>0.99999988079071045</v>
      </c>
      <c r="BF188" s="30" t="s">
        <v>567</v>
      </c>
      <c r="BG188" s="30">
        <v>0.99999974777481337</v>
      </c>
      <c r="BH188" s="30">
        <v>1</v>
      </c>
      <c r="BI188" s="30">
        <v>1</v>
      </c>
      <c r="BJ188" s="30">
        <v>0.75</v>
      </c>
      <c r="BK188" s="30">
        <v>1</v>
      </c>
      <c r="BL188" s="30">
        <v>0</v>
      </c>
      <c r="BM188" s="30">
        <v>1</v>
      </c>
      <c r="BN188" s="30">
        <v>1</v>
      </c>
      <c r="BO188" s="30">
        <v>0.5</v>
      </c>
      <c r="BP188" s="30">
        <v>1</v>
      </c>
      <c r="BQ188" s="30">
        <v>1</v>
      </c>
      <c r="BR188" s="30">
        <v>1</v>
      </c>
      <c r="BS188" s="30">
        <v>0</v>
      </c>
      <c r="BT188" s="30">
        <v>1</v>
      </c>
      <c r="BU188" s="30">
        <v>0.5</v>
      </c>
      <c r="BV188" s="30">
        <v>1</v>
      </c>
      <c r="BW188" s="30">
        <v>0</v>
      </c>
      <c r="BX188" s="30">
        <v>1</v>
      </c>
      <c r="BY188" s="30">
        <v>1</v>
      </c>
      <c r="BZ188" s="30">
        <v>0</v>
      </c>
      <c r="CA188" s="30">
        <v>0</v>
      </c>
      <c r="CB188" s="30">
        <v>1</v>
      </c>
      <c r="CC188" s="30">
        <v>0</v>
      </c>
      <c r="CD188" s="30">
        <v>1</v>
      </c>
      <c r="CE188" s="30">
        <v>0</v>
      </c>
      <c r="CF188" s="30">
        <v>1</v>
      </c>
      <c r="CG188" s="30">
        <v>1</v>
      </c>
      <c r="CH188" s="30">
        <v>1</v>
      </c>
      <c r="CI188" s="30">
        <v>1</v>
      </c>
      <c r="CJ188" s="30">
        <v>1</v>
      </c>
      <c r="CK188" s="30">
        <v>1</v>
      </c>
    </row>
    <row r="189" spans="1:89">
      <c r="A189" s="29">
        <v>3453</v>
      </c>
      <c r="B189" t="s">
        <v>287</v>
      </c>
      <c r="C189" t="s">
        <v>242</v>
      </c>
      <c r="D189" t="s">
        <v>243</v>
      </c>
      <c r="E189" s="29">
        <v>0.18984205636419943</v>
      </c>
      <c r="F189" s="29">
        <v>3229</v>
      </c>
      <c r="G189" s="29">
        <v>1.1100000143051147</v>
      </c>
      <c r="H189" s="29">
        <v>4</v>
      </c>
      <c r="I189" s="29">
        <v>599</v>
      </c>
      <c r="J189" t="s">
        <v>628</v>
      </c>
      <c r="K189" s="30">
        <v>0.35600906610488892</v>
      </c>
      <c r="L189" s="30">
        <v>1.8685897812247276E-3</v>
      </c>
      <c r="M189" s="30">
        <v>0.85449850559234619</v>
      </c>
      <c r="N189" s="30">
        <v>0.80529701709747314</v>
      </c>
      <c r="O189" s="30">
        <v>0.93333333730697632</v>
      </c>
      <c r="P189" s="30">
        <v>0.85076498985290527</v>
      </c>
      <c r="Q189" s="30">
        <v>1</v>
      </c>
      <c r="R189" s="30" t="s">
        <v>567</v>
      </c>
      <c r="S189" s="30">
        <v>1</v>
      </c>
      <c r="T189" s="30">
        <v>1</v>
      </c>
      <c r="U189" s="30">
        <v>1</v>
      </c>
      <c r="V189" s="30">
        <v>1</v>
      </c>
      <c r="W189" s="30">
        <v>0</v>
      </c>
      <c r="X189" s="30">
        <v>1</v>
      </c>
      <c r="Y189" s="30">
        <v>1</v>
      </c>
      <c r="Z189" s="30">
        <v>1</v>
      </c>
      <c r="AA189" s="30">
        <v>0.77272999999999992</v>
      </c>
      <c r="AB189" s="30">
        <v>1</v>
      </c>
      <c r="AC189" s="30">
        <v>0.44680999999999998</v>
      </c>
      <c r="AD189" s="30">
        <v>0.87179000000000006</v>
      </c>
      <c r="AE189" s="30">
        <v>1</v>
      </c>
      <c r="AF189" s="30">
        <v>0.92844080924987793</v>
      </c>
      <c r="AG189" s="30">
        <v>0.95038040452774164</v>
      </c>
      <c r="AH189" s="30">
        <v>1</v>
      </c>
      <c r="AI189" s="30">
        <v>0.6</v>
      </c>
      <c r="AJ189" s="30">
        <v>0.59090909090909083</v>
      </c>
      <c r="AK189" s="30">
        <v>1</v>
      </c>
      <c r="AL189" s="30">
        <v>1</v>
      </c>
      <c r="AM189" s="30">
        <v>1</v>
      </c>
      <c r="AN189" s="30">
        <v>1</v>
      </c>
      <c r="AO189" s="30">
        <v>1</v>
      </c>
      <c r="AP189" s="30">
        <v>0.59911251068115234</v>
      </c>
      <c r="AQ189" s="30">
        <v>0.625</v>
      </c>
      <c r="AR189" s="30">
        <v>0.6</v>
      </c>
      <c r="AS189" s="30">
        <v>0.50895000000000001</v>
      </c>
      <c r="AT189" s="30">
        <v>0.66249999999999998</v>
      </c>
      <c r="AU189" s="30">
        <v>1</v>
      </c>
      <c r="AV189" s="30">
        <v>1</v>
      </c>
      <c r="AW189" s="30">
        <v>1</v>
      </c>
      <c r="AX189" s="30">
        <v>1</v>
      </c>
      <c r="AY189" s="30">
        <v>1</v>
      </c>
      <c r="AZ189" s="30">
        <v>1</v>
      </c>
      <c r="BA189" s="30">
        <v>1</v>
      </c>
      <c r="BB189" s="30">
        <v>1</v>
      </c>
      <c r="BC189" s="30">
        <v>1</v>
      </c>
      <c r="BD189" s="30">
        <v>1</v>
      </c>
      <c r="BE189" s="30">
        <v>1</v>
      </c>
      <c r="BF189" s="30">
        <v>1</v>
      </c>
      <c r="BG189" s="30">
        <v>1</v>
      </c>
      <c r="BH189" s="30">
        <v>1</v>
      </c>
      <c r="BI189" s="30">
        <v>1</v>
      </c>
      <c r="BJ189" s="30">
        <v>1</v>
      </c>
      <c r="BK189" s="30">
        <v>1</v>
      </c>
      <c r="BL189" s="30">
        <v>1</v>
      </c>
      <c r="BM189" s="30">
        <v>1</v>
      </c>
      <c r="BN189" s="30">
        <v>1</v>
      </c>
      <c r="BO189" s="30">
        <v>1</v>
      </c>
      <c r="BP189" s="30">
        <v>1</v>
      </c>
      <c r="BQ189" s="30">
        <v>1</v>
      </c>
      <c r="BR189" s="30">
        <v>1</v>
      </c>
      <c r="BS189" s="30">
        <v>1</v>
      </c>
      <c r="BT189" s="30">
        <v>1</v>
      </c>
      <c r="BU189" s="30">
        <v>0.4166666567325592</v>
      </c>
      <c r="BV189" s="30">
        <v>1</v>
      </c>
      <c r="BW189" s="30">
        <v>0</v>
      </c>
      <c r="BX189" s="30">
        <v>0</v>
      </c>
      <c r="BY189" s="30">
        <v>0</v>
      </c>
      <c r="BZ189" s="30">
        <v>0</v>
      </c>
      <c r="CA189" s="30">
        <v>0</v>
      </c>
      <c r="CB189" s="30">
        <v>1</v>
      </c>
      <c r="CC189" s="30">
        <v>0</v>
      </c>
      <c r="CD189" s="30">
        <v>1</v>
      </c>
      <c r="CE189" s="30">
        <v>0</v>
      </c>
      <c r="CF189" s="30">
        <v>1</v>
      </c>
      <c r="CG189" s="30">
        <v>0.75</v>
      </c>
      <c r="CH189" s="30">
        <v>1</v>
      </c>
      <c r="CI189" s="30">
        <v>1</v>
      </c>
      <c r="CJ189" s="30">
        <v>1</v>
      </c>
      <c r="CK189" s="30">
        <v>0</v>
      </c>
    </row>
    <row r="190" spans="1:89">
      <c r="A190" s="29">
        <v>3454</v>
      </c>
      <c r="B190" t="s">
        <v>288</v>
      </c>
      <c r="C190" t="s">
        <v>242</v>
      </c>
      <c r="D190" t="s">
        <v>243</v>
      </c>
      <c r="E190" s="29">
        <v>0.2046894803548796</v>
      </c>
      <c r="F190" s="29">
        <v>1578</v>
      </c>
      <c r="G190" s="29">
        <v>1.1200000047683716</v>
      </c>
      <c r="H190" s="29">
        <v>15</v>
      </c>
      <c r="I190" s="29">
        <v>537</v>
      </c>
      <c r="J190" t="s">
        <v>629</v>
      </c>
      <c r="K190" s="30">
        <v>0.37024220824241638</v>
      </c>
      <c r="L190" s="30">
        <v>-5.1169539801776409E-3</v>
      </c>
      <c r="M190" s="30">
        <v>0.77684879302978516</v>
      </c>
      <c r="N190" s="30">
        <v>0.76080626249313354</v>
      </c>
      <c r="O190" s="30">
        <v>0.86666667461395264</v>
      </c>
      <c r="P190" s="30">
        <v>0.73716437816619873</v>
      </c>
      <c r="Q190" s="30">
        <v>1</v>
      </c>
      <c r="R190" s="30" t="s">
        <v>567</v>
      </c>
      <c r="S190" s="30">
        <v>1</v>
      </c>
      <c r="T190" s="30">
        <v>1</v>
      </c>
      <c r="U190" s="30">
        <v>1</v>
      </c>
      <c r="V190" s="30">
        <v>1</v>
      </c>
      <c r="W190" s="30">
        <v>0</v>
      </c>
      <c r="X190" s="30">
        <v>1</v>
      </c>
      <c r="Y190" s="30">
        <v>0</v>
      </c>
      <c r="Z190" s="30" t="s">
        <v>567</v>
      </c>
      <c r="AA190" s="30">
        <v>0.70587999999999995</v>
      </c>
      <c r="AB190" s="30">
        <v>1</v>
      </c>
      <c r="AC190" s="30">
        <v>1</v>
      </c>
      <c r="AD190" s="30">
        <v>0.73685</v>
      </c>
      <c r="AE190" s="30">
        <v>1</v>
      </c>
      <c r="AF190" s="30">
        <v>0.93792170286178589</v>
      </c>
      <c r="AG190" s="30">
        <v>1</v>
      </c>
      <c r="AH190" s="30">
        <v>0.94736842105263164</v>
      </c>
      <c r="AI190" s="30">
        <v>1</v>
      </c>
      <c r="AJ190" s="30">
        <v>0.30769230769230771</v>
      </c>
      <c r="AK190" s="30">
        <v>1</v>
      </c>
      <c r="AL190" s="30">
        <v>1</v>
      </c>
      <c r="AM190" s="30">
        <v>1</v>
      </c>
      <c r="AN190" s="30">
        <v>1</v>
      </c>
      <c r="AO190" s="30">
        <v>0.5</v>
      </c>
      <c r="AP190" s="30">
        <v>0.79225766658782959</v>
      </c>
      <c r="AQ190" s="30" t="s">
        <v>567</v>
      </c>
      <c r="AR190" s="30" t="s">
        <v>567</v>
      </c>
      <c r="AS190" s="30">
        <v>0.70236428549999996</v>
      </c>
      <c r="AT190" s="30">
        <v>0.88215102949999991</v>
      </c>
      <c r="AU190" s="30">
        <v>1</v>
      </c>
      <c r="AV190" s="30">
        <v>0.5</v>
      </c>
      <c r="AW190" s="30">
        <v>1</v>
      </c>
      <c r="AX190" s="30">
        <v>0</v>
      </c>
      <c r="AY190" s="30">
        <v>1</v>
      </c>
      <c r="AZ190" s="30">
        <v>1</v>
      </c>
      <c r="BA190" s="30">
        <v>1</v>
      </c>
      <c r="BB190" s="30">
        <v>1</v>
      </c>
      <c r="BC190" s="30">
        <v>1</v>
      </c>
      <c r="BD190" s="30">
        <v>1</v>
      </c>
      <c r="BE190" s="30">
        <v>0.80114448070526123</v>
      </c>
      <c r="BF190" s="30">
        <v>1</v>
      </c>
      <c r="BG190" s="30">
        <v>0.99999994120759594</v>
      </c>
      <c r="BH190" s="30">
        <v>0.40343347639484972</v>
      </c>
      <c r="BI190" s="30">
        <v>0.75</v>
      </c>
      <c r="BJ190" s="30">
        <v>0.5</v>
      </c>
      <c r="BK190" s="30">
        <v>0</v>
      </c>
      <c r="BL190" s="30" t="s">
        <v>567</v>
      </c>
      <c r="BM190" s="30">
        <v>1</v>
      </c>
      <c r="BN190" s="30">
        <v>1</v>
      </c>
      <c r="BO190" s="30">
        <v>1</v>
      </c>
      <c r="BP190" s="30">
        <v>1</v>
      </c>
      <c r="BQ190" s="30">
        <v>1</v>
      </c>
      <c r="BR190" s="30">
        <v>1</v>
      </c>
      <c r="BS190" s="30">
        <v>1</v>
      </c>
      <c r="BT190" s="30">
        <v>1</v>
      </c>
      <c r="BU190" s="30">
        <v>0.75</v>
      </c>
      <c r="BV190" s="30">
        <v>1</v>
      </c>
      <c r="BW190" s="30">
        <v>0</v>
      </c>
      <c r="BX190" s="30">
        <v>0</v>
      </c>
      <c r="BY190" s="30">
        <v>1</v>
      </c>
      <c r="BZ190" s="30">
        <v>0</v>
      </c>
      <c r="CA190" s="30">
        <v>0</v>
      </c>
      <c r="CB190" s="30">
        <v>0</v>
      </c>
      <c r="CC190" s="30">
        <v>0</v>
      </c>
      <c r="CD190" s="30">
        <v>1</v>
      </c>
      <c r="CE190" s="30">
        <v>1</v>
      </c>
      <c r="CF190" s="30">
        <v>1</v>
      </c>
      <c r="CG190" s="30">
        <v>0.75</v>
      </c>
      <c r="CH190" s="30">
        <v>0</v>
      </c>
      <c r="CI190" s="30">
        <v>1</v>
      </c>
      <c r="CJ190" s="30">
        <v>1</v>
      </c>
      <c r="CK190" s="30">
        <v>1</v>
      </c>
    </row>
    <row r="191" spans="1:89">
      <c r="A191" s="29">
        <v>3801</v>
      </c>
      <c r="B191" t="s">
        <v>289</v>
      </c>
      <c r="C191" t="s">
        <v>290</v>
      </c>
      <c r="D191" t="s">
        <v>291</v>
      </c>
      <c r="E191" s="29">
        <v>0.25227596797192059</v>
      </c>
      <c r="F191" s="29">
        <v>27351</v>
      </c>
      <c r="G191" s="29">
        <v>0.89999997615814209</v>
      </c>
      <c r="H191" s="29">
        <v>9</v>
      </c>
      <c r="I191" s="29">
        <v>875</v>
      </c>
      <c r="J191" t="s">
        <v>626</v>
      </c>
      <c r="K191" s="30">
        <v>0.26115408539772034</v>
      </c>
      <c r="L191" s="30">
        <v>3.3085185568779707E-3</v>
      </c>
      <c r="M191" s="30">
        <v>0.95739609003067017</v>
      </c>
      <c r="N191" s="30">
        <v>0.87512737512588501</v>
      </c>
      <c r="O191" s="30">
        <v>1</v>
      </c>
      <c r="P191" s="30">
        <v>0.93011665344238281</v>
      </c>
      <c r="Q191" s="30">
        <v>1</v>
      </c>
      <c r="R191" s="30">
        <v>1</v>
      </c>
      <c r="S191" s="30">
        <v>1</v>
      </c>
      <c r="T191" s="30">
        <v>1</v>
      </c>
      <c r="U191" s="30">
        <v>1</v>
      </c>
      <c r="V191" s="30">
        <v>1</v>
      </c>
      <c r="W191" s="30">
        <v>1</v>
      </c>
      <c r="X191" s="30">
        <v>1</v>
      </c>
      <c r="Y191" s="30">
        <v>1</v>
      </c>
      <c r="Z191" s="30">
        <v>1</v>
      </c>
      <c r="AA191" s="30">
        <v>0.98718000000000006</v>
      </c>
      <c r="AB191" s="30">
        <v>0.80503000000000002</v>
      </c>
      <c r="AC191" s="30">
        <v>0.98224999999999996</v>
      </c>
      <c r="AD191" s="30">
        <v>0.90264999999999995</v>
      </c>
      <c r="AE191" s="30">
        <v>1</v>
      </c>
      <c r="AF191" s="30">
        <v>0.9519118070602417</v>
      </c>
      <c r="AG191" s="30">
        <v>0.99627172781432771</v>
      </c>
      <c r="AH191" s="30">
        <v>0.9285714285714286</v>
      </c>
      <c r="AI191" s="30">
        <v>0.84756097560975607</v>
      </c>
      <c r="AJ191" s="30">
        <v>0.81720430107526876</v>
      </c>
      <c r="AK191" s="30">
        <v>1</v>
      </c>
      <c r="AL191" s="30">
        <v>0.875</v>
      </c>
      <c r="AM191" s="30">
        <v>1</v>
      </c>
      <c r="AN191" s="30">
        <v>1</v>
      </c>
      <c r="AO191" s="30">
        <v>1</v>
      </c>
      <c r="AP191" s="30">
        <v>0.98359918594360352</v>
      </c>
      <c r="AQ191" s="30">
        <v>1</v>
      </c>
      <c r="AR191" s="30">
        <v>1</v>
      </c>
      <c r="AS191" s="30">
        <v>0.98825000000000007</v>
      </c>
      <c r="AT191" s="30">
        <v>0.946146775</v>
      </c>
      <c r="AU191" s="30">
        <v>1</v>
      </c>
      <c r="AV191" s="30">
        <v>1</v>
      </c>
      <c r="AW191" s="30">
        <v>1</v>
      </c>
      <c r="AX191" s="30">
        <v>1</v>
      </c>
      <c r="AY191" s="30">
        <v>1</v>
      </c>
      <c r="AZ191" s="30">
        <v>1</v>
      </c>
      <c r="BA191" s="30">
        <v>1</v>
      </c>
      <c r="BB191" s="30">
        <v>1</v>
      </c>
      <c r="BC191" s="30">
        <v>1</v>
      </c>
      <c r="BD191" s="30">
        <v>1</v>
      </c>
      <c r="BE191" s="30">
        <v>0.99999988079071045</v>
      </c>
      <c r="BF191" s="30">
        <v>1</v>
      </c>
      <c r="BG191" s="30">
        <v>0.99999963336019337</v>
      </c>
      <c r="BH191" s="30">
        <v>1</v>
      </c>
      <c r="BI191" s="30">
        <v>1</v>
      </c>
      <c r="BJ191" s="30">
        <v>1</v>
      </c>
      <c r="BK191" s="30">
        <v>1</v>
      </c>
      <c r="BL191" s="30">
        <v>1</v>
      </c>
      <c r="BM191" s="30">
        <v>1</v>
      </c>
      <c r="BN191" s="30">
        <v>1</v>
      </c>
      <c r="BO191" s="30">
        <v>1</v>
      </c>
      <c r="BP191" s="30">
        <v>1</v>
      </c>
      <c r="BQ191" s="30">
        <v>1</v>
      </c>
      <c r="BR191" s="30">
        <v>1</v>
      </c>
      <c r="BS191" s="30">
        <v>1</v>
      </c>
      <c r="BT191" s="30">
        <v>1</v>
      </c>
      <c r="BU191" s="30">
        <v>0.95833331346511841</v>
      </c>
      <c r="BV191" s="30">
        <v>1</v>
      </c>
      <c r="BW191" s="30">
        <v>1</v>
      </c>
      <c r="BX191" s="30">
        <v>1</v>
      </c>
      <c r="BY191" s="30">
        <v>1</v>
      </c>
      <c r="BZ191" s="30">
        <v>1</v>
      </c>
      <c r="CA191" s="30">
        <v>1</v>
      </c>
      <c r="CB191" s="30">
        <v>1</v>
      </c>
      <c r="CC191" s="30">
        <v>0</v>
      </c>
      <c r="CD191" s="30">
        <v>1</v>
      </c>
      <c r="CE191" s="30">
        <v>1</v>
      </c>
      <c r="CF191" s="30">
        <v>1</v>
      </c>
      <c r="CG191" s="30">
        <v>0.75</v>
      </c>
      <c r="CH191" s="30">
        <v>0</v>
      </c>
      <c r="CI191" s="30">
        <v>1</v>
      </c>
      <c r="CJ191" s="30">
        <v>1</v>
      </c>
      <c r="CK191" s="30">
        <v>1</v>
      </c>
    </row>
    <row r="192" spans="1:89">
      <c r="A192" s="29">
        <v>3802</v>
      </c>
      <c r="B192" t="s">
        <v>292</v>
      </c>
      <c r="C192" t="s">
        <v>290</v>
      </c>
      <c r="D192" t="s">
        <v>291</v>
      </c>
      <c r="E192" s="29">
        <v>0.20814607878861494</v>
      </c>
      <c r="F192" s="29">
        <v>24699</v>
      </c>
      <c r="G192" s="29">
        <v>0.93999999761581421</v>
      </c>
      <c r="H192" s="29">
        <v>9</v>
      </c>
      <c r="I192" s="29">
        <v>845</v>
      </c>
      <c r="J192" t="s">
        <v>627</v>
      </c>
      <c r="K192" s="30">
        <v>0.22938777506351471</v>
      </c>
      <c r="L192" s="30">
        <v>1.5027466230094433E-2</v>
      </c>
      <c r="M192" s="30">
        <v>0.90545302629470825</v>
      </c>
      <c r="N192" s="30">
        <v>0.87669974565505981</v>
      </c>
      <c r="O192" s="30">
        <v>1</v>
      </c>
      <c r="P192" s="30">
        <v>0.81639885902404785</v>
      </c>
      <c r="Q192" s="30">
        <v>1</v>
      </c>
      <c r="R192" s="30">
        <v>1</v>
      </c>
      <c r="S192" s="30">
        <v>1</v>
      </c>
      <c r="T192" s="30">
        <v>1</v>
      </c>
      <c r="U192" s="30">
        <v>1</v>
      </c>
      <c r="V192" s="30">
        <v>1</v>
      </c>
      <c r="W192" s="30">
        <v>1</v>
      </c>
      <c r="X192" s="30">
        <v>1</v>
      </c>
      <c r="Y192" s="30">
        <v>1</v>
      </c>
      <c r="Z192" s="30">
        <v>0</v>
      </c>
      <c r="AA192" s="30">
        <v>0.76</v>
      </c>
      <c r="AB192" s="30">
        <v>0.75391000000000008</v>
      </c>
      <c r="AC192" s="30">
        <v>0.84483000000000008</v>
      </c>
      <c r="AD192" s="30">
        <v>1</v>
      </c>
      <c r="AE192" s="30">
        <v>1</v>
      </c>
      <c r="AF192" s="30">
        <v>0.86957478523254395</v>
      </c>
      <c r="AG192" s="30">
        <v>0.97303466020886942</v>
      </c>
      <c r="AH192" s="30">
        <v>0.92121212121212126</v>
      </c>
      <c r="AI192" s="30">
        <v>0.8783783783783784</v>
      </c>
      <c r="AJ192" s="30">
        <v>0.84745762711864403</v>
      </c>
      <c r="AK192" s="30">
        <v>1</v>
      </c>
      <c r="AL192" s="30">
        <v>0.88888888888888884</v>
      </c>
      <c r="AM192" s="30">
        <v>0.88888888888888884</v>
      </c>
      <c r="AN192" s="30">
        <v>0.33333333333333326</v>
      </c>
      <c r="AO192" s="30">
        <v>1</v>
      </c>
      <c r="AP192" s="30">
        <v>0.9935566782951355</v>
      </c>
      <c r="AQ192" s="30">
        <v>1</v>
      </c>
      <c r="AR192" s="30">
        <v>1</v>
      </c>
      <c r="AS192" s="30">
        <v>0.97422680400000006</v>
      </c>
      <c r="AT192" s="30">
        <v>1</v>
      </c>
      <c r="AU192" s="30">
        <v>1</v>
      </c>
      <c r="AV192" s="30">
        <v>1</v>
      </c>
      <c r="AW192" s="30">
        <v>1</v>
      </c>
      <c r="AX192" s="30">
        <v>1</v>
      </c>
      <c r="AY192" s="30">
        <v>1</v>
      </c>
      <c r="AZ192" s="30">
        <v>1</v>
      </c>
      <c r="BA192" s="30">
        <v>1</v>
      </c>
      <c r="BB192" s="30">
        <v>1</v>
      </c>
      <c r="BC192" s="30">
        <v>1</v>
      </c>
      <c r="BD192" s="30">
        <v>0.66666668653488159</v>
      </c>
      <c r="BE192" s="30">
        <v>1</v>
      </c>
      <c r="BF192" s="30" t="s">
        <v>567</v>
      </c>
      <c r="BG192" s="30">
        <v>0.99999999828042441</v>
      </c>
      <c r="BH192" s="30">
        <v>1</v>
      </c>
      <c r="BI192" s="30">
        <v>1</v>
      </c>
      <c r="BJ192" s="30">
        <v>1</v>
      </c>
      <c r="BK192" s="30">
        <v>1</v>
      </c>
      <c r="BL192" s="30">
        <v>1</v>
      </c>
      <c r="BM192" s="30">
        <v>1</v>
      </c>
      <c r="BN192" s="30">
        <v>1</v>
      </c>
      <c r="BO192" s="30">
        <v>1</v>
      </c>
      <c r="BP192" s="30">
        <v>1</v>
      </c>
      <c r="BQ192" s="30">
        <v>1</v>
      </c>
      <c r="BR192" s="30">
        <v>1</v>
      </c>
      <c r="BS192" s="30">
        <v>1</v>
      </c>
      <c r="BT192" s="30">
        <v>1</v>
      </c>
      <c r="BU192" s="30">
        <v>0.625</v>
      </c>
      <c r="BV192" s="30">
        <v>1</v>
      </c>
      <c r="BW192" s="30">
        <v>1</v>
      </c>
      <c r="BX192" s="30">
        <v>1</v>
      </c>
      <c r="BY192" s="30">
        <v>1</v>
      </c>
      <c r="BZ192" s="30">
        <v>1</v>
      </c>
      <c r="CA192" s="30">
        <v>1</v>
      </c>
      <c r="CB192" s="30">
        <v>1</v>
      </c>
      <c r="CC192" s="30">
        <v>0</v>
      </c>
      <c r="CD192" s="30">
        <v>1</v>
      </c>
      <c r="CE192" s="30">
        <v>0</v>
      </c>
      <c r="CF192" s="30">
        <v>1</v>
      </c>
      <c r="CG192" s="30">
        <v>0.75</v>
      </c>
      <c r="CH192" s="30">
        <v>1</v>
      </c>
      <c r="CI192" s="30">
        <v>1</v>
      </c>
      <c r="CJ192" s="30">
        <v>1</v>
      </c>
      <c r="CK192" s="30">
        <v>0</v>
      </c>
    </row>
    <row r="193" spans="1:89">
      <c r="A193" s="29">
        <v>3803</v>
      </c>
      <c r="B193" t="s">
        <v>293</v>
      </c>
      <c r="C193" t="s">
        <v>290</v>
      </c>
      <c r="D193" t="s">
        <v>291</v>
      </c>
      <c r="E193" s="29">
        <v>0.27227186328673192</v>
      </c>
      <c r="F193" s="29">
        <v>56293</v>
      </c>
      <c r="G193" s="29">
        <v>0.92000001668930054</v>
      </c>
      <c r="H193" s="29">
        <v>11</v>
      </c>
      <c r="I193" s="29">
        <v>877</v>
      </c>
      <c r="J193" t="s">
        <v>626</v>
      </c>
      <c r="K193" s="30">
        <v>0.18034152686595917</v>
      </c>
      <c r="L193" s="30">
        <v>1.92546546459198E-2</v>
      </c>
      <c r="M193" s="30">
        <v>0.83433258533477783</v>
      </c>
      <c r="N193" s="30">
        <v>0.88679599761962891</v>
      </c>
      <c r="O193" s="30">
        <v>1</v>
      </c>
      <c r="P193" s="30">
        <v>0.91155064105987549</v>
      </c>
      <c r="Q193" s="30">
        <v>1</v>
      </c>
      <c r="R193" s="30">
        <v>1</v>
      </c>
      <c r="S193" s="30">
        <v>1</v>
      </c>
      <c r="T193" s="30">
        <v>1</v>
      </c>
      <c r="U193" s="30">
        <v>1</v>
      </c>
      <c r="V193" s="30">
        <v>1</v>
      </c>
      <c r="W193" s="30">
        <v>1</v>
      </c>
      <c r="X193" s="30">
        <v>1</v>
      </c>
      <c r="Y193" s="30">
        <v>1</v>
      </c>
      <c r="Z193" s="30">
        <v>1</v>
      </c>
      <c r="AA193" s="30">
        <v>0.87261</v>
      </c>
      <c r="AB193" s="30">
        <v>0.80359000000000014</v>
      </c>
      <c r="AC193" s="30">
        <v>0.93103999999999998</v>
      </c>
      <c r="AD193" s="30">
        <v>1</v>
      </c>
      <c r="AE193" s="30">
        <v>1</v>
      </c>
      <c r="AF193" s="30">
        <v>0.78067857027053833</v>
      </c>
      <c r="AG193" s="30">
        <v>0.9921799039637329</v>
      </c>
      <c r="AH193" s="30">
        <v>0.8308157099697886</v>
      </c>
      <c r="AI193" s="30">
        <v>0.79931972789115646</v>
      </c>
      <c r="AJ193" s="30">
        <v>0.58695652173913038</v>
      </c>
      <c r="AK193" s="30">
        <v>0.88900000000000001</v>
      </c>
      <c r="AL193" s="30">
        <v>0.42105263157894735</v>
      </c>
      <c r="AM193" s="30">
        <v>0.89473684210526316</v>
      </c>
      <c r="AN193" s="30">
        <v>0.63636363636363635</v>
      </c>
      <c r="AO193" s="30">
        <v>1</v>
      </c>
      <c r="AP193" s="30">
        <v>1</v>
      </c>
      <c r="AQ193" s="30">
        <v>1</v>
      </c>
      <c r="AR193" s="30">
        <v>1</v>
      </c>
      <c r="AS193" s="30">
        <v>1</v>
      </c>
      <c r="AT193" s="30">
        <v>1</v>
      </c>
      <c r="AU193" s="30">
        <v>1</v>
      </c>
      <c r="AV193" s="30">
        <v>1</v>
      </c>
      <c r="AW193" s="30">
        <v>1</v>
      </c>
      <c r="AX193" s="30">
        <v>1</v>
      </c>
      <c r="AY193" s="30">
        <v>1</v>
      </c>
      <c r="AZ193" s="30">
        <v>1</v>
      </c>
      <c r="BA193" s="30">
        <v>1</v>
      </c>
      <c r="BB193" s="30">
        <v>1</v>
      </c>
      <c r="BC193" s="30">
        <v>1</v>
      </c>
      <c r="BD193" s="30">
        <v>1</v>
      </c>
      <c r="BE193" s="30">
        <v>0.77609670162200928</v>
      </c>
      <c r="BF193" s="30">
        <v>0.33299999999999996</v>
      </c>
      <c r="BG193" s="30">
        <v>0.99999975838147037</v>
      </c>
      <c r="BH193" s="30">
        <v>0.99529036199184195</v>
      </c>
      <c r="BI193" s="30">
        <v>1</v>
      </c>
      <c r="BJ193" s="30">
        <v>0.25</v>
      </c>
      <c r="BK193" s="30">
        <v>0</v>
      </c>
      <c r="BL193" s="30">
        <v>0</v>
      </c>
      <c r="BM193" s="30">
        <v>1</v>
      </c>
      <c r="BN193" s="30">
        <v>1</v>
      </c>
      <c r="BO193" s="30">
        <v>1</v>
      </c>
      <c r="BP193" s="30">
        <v>1</v>
      </c>
      <c r="BQ193" s="30">
        <v>1</v>
      </c>
      <c r="BR193" s="30">
        <v>1</v>
      </c>
      <c r="BS193" s="30">
        <v>1</v>
      </c>
      <c r="BT193" s="30">
        <v>1</v>
      </c>
      <c r="BU193" s="30">
        <v>0.625</v>
      </c>
      <c r="BV193" s="30">
        <v>1</v>
      </c>
      <c r="BW193" s="30">
        <v>1</v>
      </c>
      <c r="BX193" s="30">
        <v>1</v>
      </c>
      <c r="BY193" s="30">
        <v>1</v>
      </c>
      <c r="BZ193" s="30">
        <v>1</v>
      </c>
      <c r="CA193" s="30">
        <v>1</v>
      </c>
      <c r="CB193" s="30">
        <v>1</v>
      </c>
      <c r="CC193" s="30">
        <v>0</v>
      </c>
      <c r="CD193" s="30">
        <v>1</v>
      </c>
      <c r="CE193" s="30">
        <v>0</v>
      </c>
      <c r="CF193" s="30">
        <v>1</v>
      </c>
      <c r="CG193" s="30">
        <v>1</v>
      </c>
      <c r="CH193" s="30">
        <v>1</v>
      </c>
      <c r="CI193" s="30">
        <v>1</v>
      </c>
      <c r="CJ193" s="30">
        <v>1</v>
      </c>
      <c r="CK193" s="30">
        <v>1</v>
      </c>
    </row>
    <row r="194" spans="1:89">
      <c r="A194" s="29">
        <v>3804</v>
      </c>
      <c r="B194" t="s">
        <v>294</v>
      </c>
      <c r="C194" t="s">
        <v>290</v>
      </c>
      <c r="D194" t="s">
        <v>291</v>
      </c>
      <c r="E194" s="29">
        <v>0.21436860924659681</v>
      </c>
      <c r="F194" s="29">
        <v>63764</v>
      </c>
      <c r="G194" s="29">
        <v>0.9100000262260437</v>
      </c>
      <c r="H194" s="29">
        <v>11</v>
      </c>
      <c r="I194" s="29">
        <v>859</v>
      </c>
      <c r="J194" t="s">
        <v>627</v>
      </c>
      <c r="K194" s="30">
        <v>0.21185186505317688</v>
      </c>
      <c r="L194" s="30">
        <v>3.5408486146479845E-3</v>
      </c>
      <c r="M194" s="30">
        <v>0.8911510705947876</v>
      </c>
      <c r="N194" s="30">
        <v>0.88323760032653809</v>
      </c>
      <c r="O194" s="30">
        <v>1</v>
      </c>
      <c r="P194" s="30">
        <v>0.91767698526382446</v>
      </c>
      <c r="Q194" s="30">
        <v>1</v>
      </c>
      <c r="R194" s="30">
        <v>1</v>
      </c>
      <c r="S194" s="30">
        <v>1</v>
      </c>
      <c r="T194" s="30">
        <v>1</v>
      </c>
      <c r="U194" s="30">
        <v>1</v>
      </c>
      <c r="V194" s="30">
        <v>1</v>
      </c>
      <c r="W194" s="30">
        <v>1</v>
      </c>
      <c r="X194" s="30">
        <v>1</v>
      </c>
      <c r="Y194" s="30">
        <v>1</v>
      </c>
      <c r="Z194" s="30">
        <v>1</v>
      </c>
      <c r="AA194" s="30">
        <v>0.9</v>
      </c>
      <c r="AB194" s="30">
        <v>0.81287999999999994</v>
      </c>
      <c r="AC194" s="30">
        <v>1</v>
      </c>
      <c r="AD194" s="30">
        <v>0.93181999999999998</v>
      </c>
      <c r="AE194" s="30">
        <v>1</v>
      </c>
      <c r="AF194" s="30">
        <v>0.82769203186035156</v>
      </c>
      <c r="AG194" s="30">
        <v>0.98521132987502957</v>
      </c>
      <c r="AH194" s="30">
        <v>0.83783783783783794</v>
      </c>
      <c r="AI194" s="30">
        <v>0.88148148148148153</v>
      </c>
      <c r="AJ194" s="30">
        <v>0.79057591623036638</v>
      </c>
      <c r="AK194" s="30">
        <v>1</v>
      </c>
      <c r="AL194" s="30">
        <v>0.45833333333333326</v>
      </c>
      <c r="AM194" s="30">
        <v>0.86956521739130432</v>
      </c>
      <c r="AN194" s="30">
        <v>0.5</v>
      </c>
      <c r="AO194" s="30">
        <v>1</v>
      </c>
      <c r="AP194" s="30">
        <v>0.99947476387023926</v>
      </c>
      <c r="AQ194" s="30">
        <v>1</v>
      </c>
      <c r="AR194" s="30">
        <v>1</v>
      </c>
      <c r="AS194" s="30">
        <v>0.99789915949999997</v>
      </c>
      <c r="AT194" s="30">
        <v>1</v>
      </c>
      <c r="AU194" s="30">
        <v>1</v>
      </c>
      <c r="AV194" s="30">
        <v>1</v>
      </c>
      <c r="AW194" s="30">
        <v>1</v>
      </c>
      <c r="AX194" s="30">
        <v>1</v>
      </c>
      <c r="AY194" s="30">
        <v>1</v>
      </c>
      <c r="AZ194" s="30">
        <v>1</v>
      </c>
      <c r="BA194" s="30">
        <v>1</v>
      </c>
      <c r="BB194" s="30">
        <v>1</v>
      </c>
      <c r="BC194" s="30">
        <v>1</v>
      </c>
      <c r="BD194" s="30">
        <v>0.66666668653488159</v>
      </c>
      <c r="BE194" s="30">
        <v>0.99999994039535522</v>
      </c>
      <c r="BF194" s="30" t="s">
        <v>567</v>
      </c>
      <c r="BG194" s="30">
        <v>0.99999988630957848</v>
      </c>
      <c r="BH194" s="30">
        <v>1</v>
      </c>
      <c r="BI194" s="30">
        <v>1</v>
      </c>
      <c r="BJ194" s="30">
        <v>1</v>
      </c>
      <c r="BK194" s="30">
        <v>1</v>
      </c>
      <c r="BL194" s="30">
        <v>1</v>
      </c>
      <c r="BM194" s="30">
        <v>1</v>
      </c>
      <c r="BN194" s="30">
        <v>1</v>
      </c>
      <c r="BO194" s="30">
        <v>1</v>
      </c>
      <c r="BP194" s="30">
        <v>1</v>
      </c>
      <c r="BQ194" s="30">
        <v>1</v>
      </c>
      <c r="BR194" s="30">
        <v>1</v>
      </c>
      <c r="BS194" s="30">
        <v>1</v>
      </c>
      <c r="BT194" s="30">
        <v>1</v>
      </c>
      <c r="BU194" s="30">
        <v>0.66666668653488159</v>
      </c>
      <c r="BV194" s="30">
        <v>1</v>
      </c>
      <c r="BW194" s="30">
        <v>1</v>
      </c>
      <c r="BX194" s="30">
        <v>1</v>
      </c>
      <c r="BY194" s="30">
        <v>1</v>
      </c>
      <c r="BZ194" s="30">
        <v>1</v>
      </c>
      <c r="CA194" s="30">
        <v>1</v>
      </c>
      <c r="CB194" s="30">
        <v>1</v>
      </c>
      <c r="CC194" s="30">
        <v>1</v>
      </c>
      <c r="CD194" s="30">
        <v>1</v>
      </c>
      <c r="CE194" s="30">
        <v>0</v>
      </c>
      <c r="CF194" s="30">
        <v>1</v>
      </c>
      <c r="CG194" s="30">
        <v>0.5</v>
      </c>
      <c r="CH194" s="30">
        <v>0</v>
      </c>
      <c r="CI194" s="30">
        <v>0</v>
      </c>
      <c r="CJ194" s="30">
        <v>1</v>
      </c>
      <c r="CK194" s="30">
        <v>1</v>
      </c>
    </row>
    <row r="195" spans="1:89">
      <c r="A195" s="29">
        <v>3805</v>
      </c>
      <c r="B195" t="s">
        <v>295</v>
      </c>
      <c r="C195" t="s">
        <v>290</v>
      </c>
      <c r="D195" t="s">
        <v>291</v>
      </c>
      <c r="E195" s="29">
        <v>0.21364714854673333</v>
      </c>
      <c r="F195" s="29">
        <v>47204</v>
      </c>
      <c r="G195" s="29">
        <v>0.9100000262260437</v>
      </c>
      <c r="H195" s="29">
        <v>11</v>
      </c>
      <c r="I195" s="29">
        <v>848</v>
      </c>
      <c r="J195" t="s">
        <v>627</v>
      </c>
      <c r="K195" s="30">
        <v>0.1421772837638855</v>
      </c>
      <c r="L195" s="30">
        <v>5.3163575939834118E-3</v>
      </c>
      <c r="M195" s="30">
        <v>0.86979568004608154</v>
      </c>
      <c r="N195" s="30">
        <v>0.87076818943023682</v>
      </c>
      <c r="O195" s="30">
        <v>0.93333333730697632</v>
      </c>
      <c r="P195" s="30">
        <v>0.90284460783004761</v>
      </c>
      <c r="Q195" s="30">
        <v>1</v>
      </c>
      <c r="R195" s="30">
        <v>1</v>
      </c>
      <c r="S195" s="30">
        <v>1</v>
      </c>
      <c r="T195" s="30">
        <v>1</v>
      </c>
      <c r="U195" s="30">
        <v>1</v>
      </c>
      <c r="V195" s="30">
        <v>1</v>
      </c>
      <c r="W195" s="30">
        <v>1</v>
      </c>
      <c r="X195" s="30">
        <v>1</v>
      </c>
      <c r="Y195" s="30">
        <v>1</v>
      </c>
      <c r="Z195" s="30" t="s">
        <v>567</v>
      </c>
      <c r="AA195" s="30">
        <v>0.92405000000000004</v>
      </c>
      <c r="AB195" s="30">
        <v>0.82563999999999993</v>
      </c>
      <c r="AC195" s="30">
        <v>0.63513000000000008</v>
      </c>
      <c r="AD195" s="30">
        <v>0.70389000000000013</v>
      </c>
      <c r="AE195" s="30">
        <v>1</v>
      </c>
      <c r="AF195" s="30">
        <v>0.83920609951019287</v>
      </c>
      <c r="AG195" s="30">
        <v>0.98381850654429781</v>
      </c>
      <c r="AH195" s="30">
        <v>0.87671232876712324</v>
      </c>
      <c r="AI195" s="30">
        <v>0.74725274725274726</v>
      </c>
      <c r="AJ195" s="30">
        <v>0.61780104712041883</v>
      </c>
      <c r="AK195" s="30">
        <v>0.88900000000000001</v>
      </c>
      <c r="AL195" s="30">
        <v>0.8</v>
      </c>
      <c r="AM195" s="30">
        <v>0.8666666666666667</v>
      </c>
      <c r="AN195" s="30">
        <v>0.8</v>
      </c>
      <c r="AO195" s="30">
        <v>1</v>
      </c>
      <c r="AP195" s="30">
        <v>0.91423922777175903</v>
      </c>
      <c r="AQ195" s="30">
        <v>0.94115646249999996</v>
      </c>
      <c r="AR195" s="30">
        <v>0.9016984360000001</v>
      </c>
      <c r="AS195" s="30">
        <v>0.97782748350000004</v>
      </c>
      <c r="AT195" s="30">
        <v>0.83627451000000008</v>
      </c>
      <c r="AU195" s="30">
        <v>1</v>
      </c>
      <c r="AV195" s="30">
        <v>1</v>
      </c>
      <c r="AW195" s="30">
        <v>1</v>
      </c>
      <c r="AX195" s="30">
        <v>1</v>
      </c>
      <c r="AY195" s="30">
        <v>1</v>
      </c>
      <c r="AZ195" s="30">
        <v>1</v>
      </c>
      <c r="BA195" s="30">
        <v>1</v>
      </c>
      <c r="BB195" s="30">
        <v>1</v>
      </c>
      <c r="BC195" s="30">
        <v>1</v>
      </c>
      <c r="BD195" s="30">
        <v>1</v>
      </c>
      <c r="BE195" s="30">
        <v>1</v>
      </c>
      <c r="BF195" s="30">
        <v>1</v>
      </c>
      <c r="BG195" s="30">
        <v>0.99999994303250972</v>
      </c>
      <c r="BH195" s="30">
        <v>1</v>
      </c>
      <c r="BI195" s="30">
        <v>1</v>
      </c>
      <c r="BJ195" s="30">
        <v>1</v>
      </c>
      <c r="BK195" s="30">
        <v>1</v>
      </c>
      <c r="BL195" s="30">
        <v>1</v>
      </c>
      <c r="BM195" s="30">
        <v>1</v>
      </c>
      <c r="BN195" s="30">
        <v>1</v>
      </c>
      <c r="BO195" s="30">
        <v>1</v>
      </c>
      <c r="BP195" s="30">
        <v>1</v>
      </c>
      <c r="BQ195" s="30">
        <v>1</v>
      </c>
      <c r="BR195" s="30">
        <v>1</v>
      </c>
      <c r="BS195" s="30">
        <v>1</v>
      </c>
      <c r="BT195" s="30">
        <v>1</v>
      </c>
      <c r="BU195" s="30">
        <v>4.1666667908430099E-2</v>
      </c>
      <c r="BV195" s="30">
        <v>0</v>
      </c>
      <c r="BW195" s="30">
        <v>0</v>
      </c>
      <c r="BX195" s="30">
        <v>0</v>
      </c>
      <c r="BY195" s="30">
        <v>0</v>
      </c>
      <c r="BZ195" s="30">
        <v>0</v>
      </c>
      <c r="CA195" s="30">
        <v>0</v>
      </c>
      <c r="CB195" s="30">
        <v>1</v>
      </c>
      <c r="CC195" s="30">
        <v>0</v>
      </c>
      <c r="CD195" s="30">
        <v>0</v>
      </c>
      <c r="CE195" s="30">
        <v>0</v>
      </c>
      <c r="CF195" s="30">
        <v>1</v>
      </c>
      <c r="CG195" s="30">
        <v>1</v>
      </c>
      <c r="CH195" s="30">
        <v>1</v>
      </c>
      <c r="CI195" s="30">
        <v>1</v>
      </c>
      <c r="CJ195" s="30">
        <v>1</v>
      </c>
      <c r="CK195" s="30">
        <v>1</v>
      </c>
    </row>
    <row r="196" spans="1:89">
      <c r="A196" s="29">
        <v>3806</v>
      </c>
      <c r="B196" t="s">
        <v>296</v>
      </c>
      <c r="C196" t="s">
        <v>290</v>
      </c>
      <c r="D196" t="s">
        <v>291</v>
      </c>
      <c r="E196" s="29">
        <v>0.2284528944693244</v>
      </c>
      <c r="F196" s="29">
        <v>36397</v>
      </c>
      <c r="G196" s="29">
        <v>0.99000000953674316</v>
      </c>
      <c r="H196" s="29">
        <v>10</v>
      </c>
      <c r="I196" s="29">
        <v>851</v>
      </c>
      <c r="J196" t="s">
        <v>627</v>
      </c>
      <c r="K196" s="30">
        <v>0.18950434029102325</v>
      </c>
      <c r="L196" s="30">
        <v>3.5655885003507137E-3</v>
      </c>
      <c r="M196" s="30">
        <v>0.93599611520767212</v>
      </c>
      <c r="N196" s="30">
        <v>0.87756282091140747</v>
      </c>
      <c r="O196" s="30">
        <v>1</v>
      </c>
      <c r="P196" s="30">
        <v>0.68189948797225952</v>
      </c>
      <c r="Q196" s="30">
        <v>1</v>
      </c>
      <c r="R196" s="30">
        <v>1</v>
      </c>
      <c r="S196" s="30">
        <v>1</v>
      </c>
      <c r="T196" s="30">
        <v>1</v>
      </c>
      <c r="U196" s="30">
        <v>1</v>
      </c>
      <c r="V196" s="30">
        <v>1</v>
      </c>
      <c r="W196" s="30">
        <v>1</v>
      </c>
      <c r="X196" s="30">
        <v>1</v>
      </c>
      <c r="Y196" s="30">
        <v>1</v>
      </c>
      <c r="Z196" s="30">
        <v>0</v>
      </c>
      <c r="AA196" s="30">
        <v>0.59048</v>
      </c>
      <c r="AB196" s="30">
        <v>0.24900000000000005</v>
      </c>
      <c r="AC196" s="30">
        <v>0.26087000000000005</v>
      </c>
      <c r="AD196" s="30">
        <v>0.25829999999999997</v>
      </c>
      <c r="AE196" s="30">
        <v>1</v>
      </c>
      <c r="AF196" s="30">
        <v>0.7605014443397522</v>
      </c>
      <c r="AG196" s="30">
        <v>0.99060434819924192</v>
      </c>
      <c r="AH196" s="30">
        <v>0.90376569037656906</v>
      </c>
      <c r="AI196" s="30">
        <v>0.70646766169154229</v>
      </c>
      <c r="AJ196" s="30">
        <v>0.52517985611510798</v>
      </c>
      <c r="AK196" s="30">
        <v>1</v>
      </c>
      <c r="AL196" s="30">
        <v>0.21428571428571427</v>
      </c>
      <c r="AM196" s="30">
        <v>0.7857142857142857</v>
      </c>
      <c r="AN196" s="30">
        <v>0.5</v>
      </c>
      <c r="AO196" s="30">
        <v>0.75</v>
      </c>
      <c r="AP196" s="30">
        <v>0.91756033897399902</v>
      </c>
      <c r="AQ196" s="30">
        <v>0.82164881550000002</v>
      </c>
      <c r="AR196" s="30" t="s">
        <v>567</v>
      </c>
      <c r="AS196" s="30">
        <v>0.98607887299999997</v>
      </c>
      <c r="AT196" s="30">
        <v>0.94495330449999992</v>
      </c>
      <c r="AU196" s="30">
        <v>1</v>
      </c>
      <c r="AV196" s="30">
        <v>1</v>
      </c>
      <c r="AW196" s="30">
        <v>1</v>
      </c>
      <c r="AX196" s="30">
        <v>1</v>
      </c>
      <c r="AY196" s="30">
        <v>1</v>
      </c>
      <c r="AZ196" s="30">
        <v>1</v>
      </c>
      <c r="BA196" s="30">
        <v>1</v>
      </c>
      <c r="BB196" s="30">
        <v>1</v>
      </c>
      <c r="BC196" s="30">
        <v>1</v>
      </c>
      <c r="BD196" s="30">
        <v>1</v>
      </c>
      <c r="BE196" s="30">
        <v>1</v>
      </c>
      <c r="BF196" s="30">
        <v>1</v>
      </c>
      <c r="BG196" s="30">
        <v>0.99999997441827482</v>
      </c>
      <c r="BH196" s="30">
        <v>1</v>
      </c>
      <c r="BI196" s="30">
        <v>1</v>
      </c>
      <c r="BJ196" s="30">
        <v>1</v>
      </c>
      <c r="BK196" s="30">
        <v>1</v>
      </c>
      <c r="BL196" s="30">
        <v>1</v>
      </c>
      <c r="BM196" s="30">
        <v>1</v>
      </c>
      <c r="BN196" s="30">
        <v>1</v>
      </c>
      <c r="BO196" s="30">
        <v>1</v>
      </c>
      <c r="BP196" s="30">
        <v>1</v>
      </c>
      <c r="BQ196" s="30">
        <v>1</v>
      </c>
      <c r="BR196" s="30">
        <v>1</v>
      </c>
      <c r="BS196" s="30">
        <v>1</v>
      </c>
      <c r="BT196" s="30">
        <v>1</v>
      </c>
      <c r="BU196" s="30">
        <v>1</v>
      </c>
      <c r="BV196" s="30">
        <v>1</v>
      </c>
      <c r="BW196" s="30">
        <v>1</v>
      </c>
      <c r="BX196" s="30">
        <v>1</v>
      </c>
      <c r="BY196" s="30">
        <v>1</v>
      </c>
      <c r="BZ196" s="30">
        <v>1</v>
      </c>
      <c r="CA196" s="30">
        <v>1</v>
      </c>
      <c r="CB196" s="30">
        <v>1</v>
      </c>
      <c r="CC196" s="30">
        <v>1</v>
      </c>
      <c r="CD196" s="30">
        <v>1</v>
      </c>
      <c r="CE196" s="30">
        <v>1</v>
      </c>
      <c r="CF196" s="30">
        <v>1</v>
      </c>
      <c r="CG196" s="30">
        <v>1</v>
      </c>
      <c r="CH196" s="30">
        <v>1</v>
      </c>
      <c r="CI196" s="30">
        <v>1</v>
      </c>
      <c r="CJ196" s="30">
        <v>1</v>
      </c>
      <c r="CK196" s="30">
        <v>1</v>
      </c>
    </row>
    <row r="197" spans="1:89">
      <c r="A197" s="29">
        <v>3807</v>
      </c>
      <c r="B197" t="s">
        <v>297</v>
      </c>
      <c r="C197" t="s">
        <v>290</v>
      </c>
      <c r="D197" t="s">
        <v>291</v>
      </c>
      <c r="E197" s="29">
        <v>0.22489170397874123</v>
      </c>
      <c r="F197" s="29">
        <v>54942</v>
      </c>
      <c r="G197" s="29">
        <v>0.93999999761581421</v>
      </c>
      <c r="H197" s="29">
        <v>11</v>
      </c>
      <c r="I197" s="29">
        <v>847</v>
      </c>
      <c r="J197" t="s">
        <v>627</v>
      </c>
      <c r="K197" s="30">
        <v>0.17421489953994751</v>
      </c>
      <c r="L197" s="30">
        <v>4.4152070768177509E-3</v>
      </c>
      <c r="M197" s="30">
        <v>0.88329958915710449</v>
      </c>
      <c r="N197" s="30">
        <v>0.87908363342285156</v>
      </c>
      <c r="O197" s="30">
        <v>1</v>
      </c>
      <c r="P197" s="30">
        <v>0.95565617084503174</v>
      </c>
      <c r="Q197" s="30">
        <v>1</v>
      </c>
      <c r="R197" s="30">
        <v>1</v>
      </c>
      <c r="S197" s="30">
        <v>1</v>
      </c>
      <c r="T197" s="30">
        <v>1</v>
      </c>
      <c r="U197" s="30">
        <v>1</v>
      </c>
      <c r="V197" s="30">
        <v>1</v>
      </c>
      <c r="W197" s="30">
        <v>1</v>
      </c>
      <c r="X197" s="30">
        <v>1</v>
      </c>
      <c r="Y197" s="30">
        <v>1</v>
      </c>
      <c r="Z197" s="30">
        <v>1</v>
      </c>
      <c r="AA197" s="30">
        <v>0.94575999999999993</v>
      </c>
      <c r="AB197" s="30">
        <v>1</v>
      </c>
      <c r="AC197" s="30">
        <v>0.88177000000000005</v>
      </c>
      <c r="AD197" s="30">
        <v>1</v>
      </c>
      <c r="AE197" s="30">
        <v>1</v>
      </c>
      <c r="AF197" s="30">
        <v>0.92232745885848999</v>
      </c>
      <c r="AG197" s="30">
        <v>0.99039162907511924</v>
      </c>
      <c r="AH197" s="30">
        <v>0.86445012787723785</v>
      </c>
      <c r="AI197" s="30">
        <v>0.80674846625766872</v>
      </c>
      <c r="AJ197" s="30">
        <v>0.72115384615384615</v>
      </c>
      <c r="AK197" s="30">
        <v>1</v>
      </c>
      <c r="AL197" s="30">
        <v>0.875</v>
      </c>
      <c r="AM197" s="30">
        <v>1</v>
      </c>
      <c r="AN197" s="30">
        <v>0.88888888888888884</v>
      </c>
      <c r="AO197" s="30">
        <v>1</v>
      </c>
      <c r="AP197" s="30">
        <v>0.87167906761169434</v>
      </c>
      <c r="AQ197" s="30">
        <v>0.84998132949999994</v>
      </c>
      <c r="AR197" s="30">
        <v>0.81429542749999995</v>
      </c>
      <c r="AS197" s="30">
        <v>0.93440721949999994</v>
      </c>
      <c r="AT197" s="30">
        <v>0.88803238950000007</v>
      </c>
      <c r="AU197" s="30">
        <v>1</v>
      </c>
      <c r="AV197" s="30">
        <v>1</v>
      </c>
      <c r="AW197" s="30">
        <v>1</v>
      </c>
      <c r="AX197" s="30">
        <v>1</v>
      </c>
      <c r="AY197" s="30">
        <v>1</v>
      </c>
      <c r="AZ197" s="30">
        <v>1</v>
      </c>
      <c r="BA197" s="30">
        <v>1</v>
      </c>
      <c r="BB197" s="30">
        <v>1</v>
      </c>
      <c r="BC197" s="30">
        <v>1</v>
      </c>
      <c r="BD197" s="30">
        <v>1</v>
      </c>
      <c r="BE197" s="30">
        <v>1</v>
      </c>
      <c r="BF197" s="30">
        <v>1</v>
      </c>
      <c r="BG197" s="30">
        <v>0.99999991284268275</v>
      </c>
      <c r="BH197" s="30">
        <v>1</v>
      </c>
      <c r="BI197" s="30">
        <v>1</v>
      </c>
      <c r="BJ197" s="30">
        <v>1</v>
      </c>
      <c r="BK197" s="30">
        <v>1</v>
      </c>
      <c r="BL197" s="30">
        <v>1</v>
      </c>
      <c r="BM197" s="30">
        <v>1</v>
      </c>
      <c r="BN197" s="30">
        <v>1</v>
      </c>
      <c r="BO197" s="30">
        <v>1</v>
      </c>
      <c r="BP197" s="30">
        <v>1</v>
      </c>
      <c r="BQ197" s="30">
        <v>1</v>
      </c>
      <c r="BR197" s="30">
        <v>1</v>
      </c>
      <c r="BS197" s="30">
        <v>1</v>
      </c>
      <c r="BT197" s="30">
        <v>1</v>
      </c>
      <c r="BU197" s="30">
        <v>0.58333331346511841</v>
      </c>
      <c r="BV197" s="30">
        <v>0</v>
      </c>
      <c r="BW197" s="30">
        <v>1</v>
      </c>
      <c r="BX197" s="30">
        <v>0</v>
      </c>
      <c r="BY197" s="30">
        <v>1</v>
      </c>
      <c r="BZ197" s="30">
        <v>1</v>
      </c>
      <c r="CA197" s="30">
        <v>1</v>
      </c>
      <c r="CB197" s="30">
        <v>1</v>
      </c>
      <c r="CC197" s="30">
        <v>1</v>
      </c>
      <c r="CD197" s="30">
        <v>0</v>
      </c>
      <c r="CE197" s="30">
        <v>1</v>
      </c>
      <c r="CF197" s="30">
        <v>1</v>
      </c>
      <c r="CG197" s="30">
        <v>0.5</v>
      </c>
      <c r="CH197" s="30">
        <v>0</v>
      </c>
      <c r="CI197" s="30">
        <v>0</v>
      </c>
      <c r="CJ197" s="30">
        <v>1</v>
      </c>
      <c r="CK197" s="30">
        <v>1</v>
      </c>
    </row>
    <row r="198" spans="1:89">
      <c r="A198" s="29">
        <v>3808</v>
      </c>
      <c r="B198" t="s">
        <v>298</v>
      </c>
      <c r="C198" t="s">
        <v>290</v>
      </c>
      <c r="D198" t="s">
        <v>291</v>
      </c>
      <c r="E198" s="29">
        <v>0.20944133650088129</v>
      </c>
      <c r="F198" s="29">
        <v>13049</v>
      </c>
      <c r="G198" s="29">
        <v>1</v>
      </c>
      <c r="H198" s="29">
        <v>7</v>
      </c>
      <c r="I198" s="29">
        <v>769</v>
      </c>
      <c r="J198" t="s">
        <v>625</v>
      </c>
      <c r="K198" s="30">
        <v>0.18738847970962524</v>
      </c>
      <c r="L198" s="30">
        <v>7.0435008965432644E-3</v>
      </c>
      <c r="M198" s="30">
        <v>0.86087417602539063</v>
      </c>
      <c r="N198" s="30">
        <v>0.85162144899368286</v>
      </c>
      <c r="O198" s="30">
        <v>0.96666663885116577</v>
      </c>
      <c r="P198" s="30">
        <v>0.89851778745651245</v>
      </c>
      <c r="Q198" s="30">
        <v>1</v>
      </c>
      <c r="R198" s="30">
        <v>1</v>
      </c>
      <c r="S198" s="30">
        <v>1</v>
      </c>
      <c r="T198" s="30">
        <v>1</v>
      </c>
      <c r="U198" s="30">
        <v>1</v>
      </c>
      <c r="V198" s="30">
        <v>1</v>
      </c>
      <c r="W198" s="30">
        <v>1</v>
      </c>
      <c r="X198" s="30">
        <v>1</v>
      </c>
      <c r="Y198" s="30">
        <v>1</v>
      </c>
      <c r="Z198" s="30">
        <v>1</v>
      </c>
      <c r="AA198" s="30">
        <v>1</v>
      </c>
      <c r="AB198" s="30">
        <v>0.53315999999999997</v>
      </c>
      <c r="AC198" s="30" t="s">
        <v>567</v>
      </c>
      <c r="AD198" s="30">
        <v>0.72152000000000005</v>
      </c>
      <c r="AE198" s="30">
        <v>1</v>
      </c>
      <c r="AF198" s="30">
        <v>0.89341986179351807</v>
      </c>
      <c r="AG198" s="30">
        <v>0.9954727775208887</v>
      </c>
      <c r="AH198" s="30">
        <v>0.85882352941176476</v>
      </c>
      <c r="AI198" s="30">
        <v>0.63291139240506333</v>
      </c>
      <c r="AJ198" s="30">
        <v>0.56716417910447769</v>
      </c>
      <c r="AK198" s="30">
        <v>1</v>
      </c>
      <c r="AL198" s="30">
        <v>0.75</v>
      </c>
      <c r="AM198" s="30">
        <v>1</v>
      </c>
      <c r="AN198" s="30">
        <v>1</v>
      </c>
      <c r="AO198" s="30">
        <v>1</v>
      </c>
      <c r="AP198" s="30">
        <v>0.98347103595733643</v>
      </c>
      <c r="AQ198" s="30">
        <v>1</v>
      </c>
      <c r="AR198" s="30">
        <v>1</v>
      </c>
      <c r="AS198" s="30">
        <v>0.94704215700000005</v>
      </c>
      <c r="AT198" s="30">
        <v>0.98684210550000007</v>
      </c>
      <c r="AU198" s="30">
        <v>1</v>
      </c>
      <c r="AV198" s="30">
        <v>1</v>
      </c>
      <c r="AW198" s="30">
        <v>1</v>
      </c>
      <c r="AX198" s="30">
        <v>1</v>
      </c>
      <c r="AY198" s="30">
        <v>1</v>
      </c>
      <c r="AZ198" s="30">
        <v>1</v>
      </c>
      <c r="BA198" s="30">
        <v>1</v>
      </c>
      <c r="BB198" s="30">
        <v>1</v>
      </c>
      <c r="BC198" s="30">
        <v>1</v>
      </c>
      <c r="BD198" s="30">
        <v>1</v>
      </c>
      <c r="BE198" s="30">
        <v>0.99999994039535522</v>
      </c>
      <c r="BF198" s="30">
        <v>1</v>
      </c>
      <c r="BG198" s="30">
        <v>0.99999983140369353</v>
      </c>
      <c r="BH198" s="30">
        <v>1</v>
      </c>
      <c r="BI198" s="30">
        <v>1</v>
      </c>
      <c r="BJ198" s="30">
        <v>0.5</v>
      </c>
      <c r="BK198" s="30">
        <v>0</v>
      </c>
      <c r="BL198" s="30">
        <v>1</v>
      </c>
      <c r="BM198" s="30">
        <v>1</v>
      </c>
      <c r="BN198" s="30">
        <v>1</v>
      </c>
      <c r="BO198" s="30">
        <v>1</v>
      </c>
      <c r="BP198" s="30">
        <v>1</v>
      </c>
      <c r="BQ198" s="30">
        <v>1</v>
      </c>
      <c r="BR198" s="30">
        <v>1</v>
      </c>
      <c r="BS198" s="30">
        <v>1</v>
      </c>
      <c r="BT198" s="30">
        <v>1</v>
      </c>
      <c r="BU198" s="30">
        <v>0.3333333432674408</v>
      </c>
      <c r="BV198" s="30">
        <v>0</v>
      </c>
      <c r="BW198" s="30">
        <v>1</v>
      </c>
      <c r="BX198" s="30">
        <v>1</v>
      </c>
      <c r="BY198" s="30">
        <v>1</v>
      </c>
      <c r="BZ198" s="30">
        <v>1</v>
      </c>
      <c r="CA198" s="30">
        <v>1</v>
      </c>
      <c r="CB198" s="30">
        <v>1</v>
      </c>
      <c r="CC198" s="30">
        <v>1</v>
      </c>
      <c r="CD198" s="30">
        <v>1</v>
      </c>
      <c r="CE198" s="30">
        <v>0</v>
      </c>
      <c r="CF198" s="30">
        <v>1</v>
      </c>
      <c r="CG198" s="30">
        <v>1</v>
      </c>
      <c r="CH198" s="30">
        <v>1</v>
      </c>
      <c r="CI198" s="30">
        <v>1</v>
      </c>
      <c r="CJ198" s="30">
        <v>1</v>
      </c>
      <c r="CK198" s="30">
        <v>1</v>
      </c>
    </row>
    <row r="199" spans="1:89">
      <c r="A199" s="29">
        <v>3811</v>
      </c>
      <c r="B199" t="s">
        <v>299</v>
      </c>
      <c r="C199" t="s">
        <v>290</v>
      </c>
      <c r="D199" t="s">
        <v>291</v>
      </c>
      <c r="E199" s="29">
        <v>0.29105873550317996</v>
      </c>
      <c r="F199" s="29">
        <v>26730</v>
      </c>
      <c r="G199" s="29">
        <v>0.95999997854232788</v>
      </c>
      <c r="H199" s="29">
        <v>9</v>
      </c>
      <c r="I199" s="29">
        <v>844</v>
      </c>
      <c r="J199" t="s">
        <v>627</v>
      </c>
      <c r="K199" s="30">
        <v>0.17028272151947021</v>
      </c>
      <c r="L199" s="30">
        <v>2.1461849100887775E-3</v>
      </c>
      <c r="M199" s="30">
        <v>0.86176216602325439</v>
      </c>
      <c r="N199" s="30">
        <v>0.86630934476852417</v>
      </c>
      <c r="O199" s="30">
        <v>1</v>
      </c>
      <c r="P199" s="30">
        <v>0.81114232540130615</v>
      </c>
      <c r="Q199" s="30">
        <v>1</v>
      </c>
      <c r="R199" s="30">
        <v>1</v>
      </c>
      <c r="S199" s="30">
        <v>1</v>
      </c>
      <c r="T199" s="30">
        <v>1</v>
      </c>
      <c r="U199" s="30">
        <v>1</v>
      </c>
      <c r="V199" s="30">
        <v>1</v>
      </c>
      <c r="W199" s="30">
        <v>1</v>
      </c>
      <c r="X199" s="30">
        <v>1</v>
      </c>
      <c r="Y199" s="30">
        <v>0</v>
      </c>
      <c r="Z199" s="30">
        <v>1</v>
      </c>
      <c r="AA199" s="30">
        <v>0.94286000000000003</v>
      </c>
      <c r="AB199" s="30">
        <v>0.66886999999999996</v>
      </c>
      <c r="AC199" s="30">
        <v>0.31667000000000001</v>
      </c>
      <c r="AD199" s="30">
        <v>0.23456999999999995</v>
      </c>
      <c r="AE199" s="30">
        <v>1</v>
      </c>
      <c r="AF199" s="30">
        <v>0.81266218423843384</v>
      </c>
      <c r="AG199" s="30">
        <v>0.99944996228312799</v>
      </c>
      <c r="AH199" s="30">
        <v>0.8497109826589595</v>
      </c>
      <c r="AI199" s="30">
        <v>0.75301204819277112</v>
      </c>
      <c r="AJ199" s="30">
        <v>0.62992125984251968</v>
      </c>
      <c r="AK199" s="30">
        <v>0.66700000000000004</v>
      </c>
      <c r="AL199" s="30">
        <v>0.88888888888888884</v>
      </c>
      <c r="AM199" s="30">
        <v>1</v>
      </c>
      <c r="AN199" s="30">
        <v>1</v>
      </c>
      <c r="AO199" s="30">
        <v>1</v>
      </c>
      <c r="AP199" s="30">
        <v>0.99381709098815918</v>
      </c>
      <c r="AQ199" s="30">
        <v>1</v>
      </c>
      <c r="AR199" s="30">
        <v>1</v>
      </c>
      <c r="AS199" s="30">
        <v>0.98003125000000002</v>
      </c>
      <c r="AT199" s="30">
        <v>0.995237123</v>
      </c>
      <c r="AU199" s="30">
        <v>1</v>
      </c>
      <c r="AV199" s="30">
        <v>0.5</v>
      </c>
      <c r="AW199" s="30">
        <v>1</v>
      </c>
      <c r="AX199" s="30">
        <v>0</v>
      </c>
      <c r="AY199" s="30">
        <v>1</v>
      </c>
      <c r="AZ199" s="30">
        <v>1</v>
      </c>
      <c r="BA199" s="30">
        <v>1</v>
      </c>
      <c r="BB199" s="30">
        <v>1</v>
      </c>
      <c r="BC199" s="30">
        <v>1</v>
      </c>
      <c r="BD199" s="30">
        <v>1</v>
      </c>
      <c r="BE199" s="30">
        <v>0.99999994039535522</v>
      </c>
      <c r="BF199" s="30">
        <v>1</v>
      </c>
      <c r="BG199" s="30">
        <v>0.99999981292994222</v>
      </c>
      <c r="BH199" s="30">
        <v>1</v>
      </c>
      <c r="BI199" s="30">
        <v>1</v>
      </c>
      <c r="BJ199" s="30">
        <v>1</v>
      </c>
      <c r="BK199" s="30">
        <v>1</v>
      </c>
      <c r="BL199" s="30">
        <v>1</v>
      </c>
      <c r="BM199" s="30">
        <v>1</v>
      </c>
      <c r="BN199" s="30">
        <v>1</v>
      </c>
      <c r="BO199" s="30">
        <v>1</v>
      </c>
      <c r="BP199" s="30">
        <v>1</v>
      </c>
      <c r="BQ199" s="30">
        <v>1</v>
      </c>
      <c r="BR199" s="30">
        <v>1</v>
      </c>
      <c r="BS199" s="30">
        <v>1</v>
      </c>
      <c r="BT199" s="30">
        <v>1</v>
      </c>
      <c r="BU199" s="30">
        <v>0.75</v>
      </c>
      <c r="BV199" s="30">
        <v>1</v>
      </c>
      <c r="BW199" s="30">
        <v>0</v>
      </c>
      <c r="BX199" s="30">
        <v>0</v>
      </c>
      <c r="BY199" s="30">
        <v>1</v>
      </c>
      <c r="BZ199" s="30">
        <v>0</v>
      </c>
      <c r="CA199" s="30">
        <v>0</v>
      </c>
      <c r="CB199" s="30">
        <v>1</v>
      </c>
      <c r="CC199" s="30">
        <v>0</v>
      </c>
      <c r="CD199" s="30">
        <v>0</v>
      </c>
      <c r="CE199" s="30">
        <v>1</v>
      </c>
      <c r="CF199" s="30">
        <v>1</v>
      </c>
      <c r="CG199" s="30">
        <v>0.75</v>
      </c>
      <c r="CH199" s="30">
        <v>1</v>
      </c>
      <c r="CI199" s="30">
        <v>0</v>
      </c>
      <c r="CJ199" s="30">
        <v>1</v>
      </c>
      <c r="CK199" s="30">
        <v>1</v>
      </c>
    </row>
    <row r="200" spans="1:89">
      <c r="A200" s="29">
        <v>3812</v>
      </c>
      <c r="B200" t="s">
        <v>300</v>
      </c>
      <c r="C200" t="s">
        <v>290</v>
      </c>
      <c r="D200" t="s">
        <v>291</v>
      </c>
      <c r="E200" s="29">
        <v>0.18974358974358974</v>
      </c>
      <c r="F200" s="29">
        <v>2340</v>
      </c>
      <c r="G200" s="29">
        <v>0.99000000953674316</v>
      </c>
      <c r="H200" s="29">
        <v>4</v>
      </c>
      <c r="I200" s="29">
        <v>735</v>
      </c>
      <c r="J200" t="s">
        <v>625</v>
      </c>
      <c r="K200" s="30">
        <v>0.314878910779953</v>
      </c>
      <c r="L200" s="30">
        <v>-1.7852702876552939E-3</v>
      </c>
      <c r="M200" s="30">
        <v>0.7989237904548645</v>
      </c>
      <c r="N200" s="30">
        <v>0.81225472688674927</v>
      </c>
      <c r="O200" s="30">
        <v>0.89999997615814209</v>
      </c>
      <c r="P200" s="30">
        <v>0.8285033106803894</v>
      </c>
      <c r="Q200" s="30">
        <v>1</v>
      </c>
      <c r="R200" s="30" t="s">
        <v>567</v>
      </c>
      <c r="S200" s="30">
        <v>1</v>
      </c>
      <c r="T200" s="30">
        <v>1</v>
      </c>
      <c r="U200" s="30">
        <v>1</v>
      </c>
      <c r="V200" s="30">
        <v>1</v>
      </c>
      <c r="W200" s="30">
        <v>1</v>
      </c>
      <c r="X200" s="30">
        <v>1</v>
      </c>
      <c r="Y200" s="30">
        <v>0</v>
      </c>
      <c r="Z200" s="30">
        <v>0</v>
      </c>
      <c r="AA200" s="30">
        <v>1</v>
      </c>
      <c r="AB200" s="30">
        <v>0.97101999999999999</v>
      </c>
      <c r="AC200" s="30">
        <v>1</v>
      </c>
      <c r="AD200" s="30" t="s">
        <v>567</v>
      </c>
      <c r="AE200" s="30">
        <v>1</v>
      </c>
      <c r="AF200" s="30">
        <v>0.95359688997268677</v>
      </c>
      <c r="AG200" s="30">
        <v>0.99610359844143948</v>
      </c>
      <c r="AH200" s="30">
        <v>0.94117647058823517</v>
      </c>
      <c r="AI200" s="30">
        <v>0.70588235294117641</v>
      </c>
      <c r="AJ200" s="30">
        <v>0.8</v>
      </c>
      <c r="AK200" s="30">
        <v>1</v>
      </c>
      <c r="AL200" s="30">
        <v>1</v>
      </c>
      <c r="AM200" s="30">
        <v>1</v>
      </c>
      <c r="AN200" s="30">
        <v>1</v>
      </c>
      <c r="AO200" s="30">
        <v>1</v>
      </c>
      <c r="AP200" s="30">
        <v>0.91547083854675293</v>
      </c>
      <c r="AQ200" s="30">
        <v>1</v>
      </c>
      <c r="AR200" s="30">
        <v>1</v>
      </c>
      <c r="AS200" s="30">
        <v>0.76188333349999993</v>
      </c>
      <c r="AT200" s="30">
        <v>0.9</v>
      </c>
      <c r="AU200" s="30">
        <v>1</v>
      </c>
      <c r="AV200" s="30">
        <v>0</v>
      </c>
      <c r="AW200" s="30">
        <v>0</v>
      </c>
      <c r="AX200" s="30">
        <v>0</v>
      </c>
      <c r="AY200" s="30">
        <v>1</v>
      </c>
      <c r="AZ200" s="30">
        <v>1</v>
      </c>
      <c r="BA200" s="30">
        <v>1</v>
      </c>
      <c r="BB200" s="30">
        <v>1</v>
      </c>
      <c r="BC200" s="30">
        <v>1</v>
      </c>
      <c r="BD200" s="30">
        <v>1</v>
      </c>
      <c r="BE200" s="30">
        <v>1</v>
      </c>
      <c r="BF200" s="30">
        <v>1</v>
      </c>
      <c r="BG200" s="30">
        <v>0.99999993862620906</v>
      </c>
      <c r="BH200" s="30">
        <v>1</v>
      </c>
      <c r="BI200" s="30">
        <v>1</v>
      </c>
      <c r="BJ200" s="30">
        <v>0.5</v>
      </c>
      <c r="BK200" s="30">
        <v>0</v>
      </c>
      <c r="BL200" s="30">
        <v>1</v>
      </c>
      <c r="BM200" s="30">
        <v>1</v>
      </c>
      <c r="BN200" s="30">
        <v>1</v>
      </c>
      <c r="BO200" s="30">
        <v>1</v>
      </c>
      <c r="BP200" s="30">
        <v>1</v>
      </c>
      <c r="BQ200" s="30">
        <v>1</v>
      </c>
      <c r="BR200" s="30">
        <v>1</v>
      </c>
      <c r="BS200" s="30">
        <v>1</v>
      </c>
      <c r="BT200" s="30">
        <v>1</v>
      </c>
      <c r="BU200" s="30">
        <v>0.79166668653488159</v>
      </c>
      <c r="BV200" s="30">
        <v>1</v>
      </c>
      <c r="BW200" s="30">
        <v>0</v>
      </c>
      <c r="BX200" s="30">
        <v>1</v>
      </c>
      <c r="BY200" s="30">
        <v>0</v>
      </c>
      <c r="BZ200" s="30">
        <v>0</v>
      </c>
      <c r="CA200" s="30">
        <v>0</v>
      </c>
      <c r="CB200" s="30">
        <v>1</v>
      </c>
      <c r="CC200" s="30">
        <v>0</v>
      </c>
      <c r="CD200" s="30">
        <v>1</v>
      </c>
      <c r="CE200" s="30">
        <v>1</v>
      </c>
      <c r="CF200" s="30">
        <v>1</v>
      </c>
      <c r="CG200" s="30">
        <v>1</v>
      </c>
      <c r="CH200" s="30">
        <v>1</v>
      </c>
      <c r="CI200" s="30">
        <v>1</v>
      </c>
      <c r="CJ200" s="30">
        <v>1</v>
      </c>
      <c r="CK200" s="30">
        <v>1</v>
      </c>
    </row>
    <row r="201" spans="1:89">
      <c r="A201" s="29">
        <v>3813</v>
      </c>
      <c r="B201" t="s">
        <v>301</v>
      </c>
      <c r="C201" t="s">
        <v>290</v>
      </c>
      <c r="D201" t="s">
        <v>291</v>
      </c>
      <c r="E201" s="29">
        <v>0.1878244790555437</v>
      </c>
      <c r="F201" s="29">
        <v>14061</v>
      </c>
      <c r="G201" s="29">
        <v>1.0099999904632568</v>
      </c>
      <c r="H201" s="29">
        <v>7</v>
      </c>
      <c r="I201" s="29">
        <v>781</v>
      </c>
      <c r="J201" t="s">
        <v>627</v>
      </c>
      <c r="K201" s="30">
        <v>0.21028463542461395</v>
      </c>
      <c r="L201" s="30">
        <v>-1.1199030559509993E-3</v>
      </c>
      <c r="M201" s="30">
        <v>0.78764349222183228</v>
      </c>
      <c r="N201" s="30">
        <v>0.85414516925811768</v>
      </c>
      <c r="O201" s="30">
        <v>1</v>
      </c>
      <c r="P201" s="30">
        <v>0.73001784086227417</v>
      </c>
      <c r="Q201" s="30">
        <v>1</v>
      </c>
      <c r="R201" s="30">
        <v>1</v>
      </c>
      <c r="S201" s="30">
        <v>1</v>
      </c>
      <c r="T201" s="30">
        <v>1</v>
      </c>
      <c r="U201" s="30">
        <v>1</v>
      </c>
      <c r="V201" s="30">
        <v>1</v>
      </c>
      <c r="W201" s="30">
        <v>1</v>
      </c>
      <c r="X201" s="30">
        <v>1</v>
      </c>
      <c r="Y201" s="30">
        <v>1</v>
      </c>
      <c r="Z201" s="30">
        <v>1</v>
      </c>
      <c r="AA201" s="30">
        <v>0.31578999999999996</v>
      </c>
      <c r="AB201" s="30">
        <v>0.30908999999999992</v>
      </c>
      <c r="AC201" s="30">
        <v>0.82499999999999996</v>
      </c>
      <c r="AD201" s="30">
        <v>0.72727000000000008</v>
      </c>
      <c r="AE201" s="30">
        <v>1</v>
      </c>
      <c r="AF201" s="30">
        <v>0.72879308462142944</v>
      </c>
      <c r="AG201" s="30">
        <v>0.98593121675039586</v>
      </c>
      <c r="AH201" s="30">
        <v>0.86</v>
      </c>
      <c r="AI201" s="30">
        <v>0.651685393258427</v>
      </c>
      <c r="AJ201" s="30">
        <v>0.68656716417910446</v>
      </c>
      <c r="AK201" s="30">
        <v>0.85699999999999998</v>
      </c>
      <c r="AL201" s="30">
        <v>0.2</v>
      </c>
      <c r="AM201" s="30">
        <v>0.8</v>
      </c>
      <c r="AN201" s="30">
        <v>0.6</v>
      </c>
      <c r="AO201" s="30">
        <v>1</v>
      </c>
      <c r="AP201" s="30">
        <v>0.91762411594390869</v>
      </c>
      <c r="AQ201" s="30">
        <v>0.89204545449999995</v>
      </c>
      <c r="AR201" s="30">
        <v>0.80284130300000001</v>
      </c>
      <c r="AS201" s="30">
        <v>0.97560975600000011</v>
      </c>
      <c r="AT201" s="30">
        <v>1</v>
      </c>
      <c r="AU201" s="30">
        <v>1</v>
      </c>
      <c r="AV201" s="30">
        <v>1</v>
      </c>
      <c r="AW201" s="30">
        <v>1</v>
      </c>
      <c r="AX201" s="30">
        <v>1</v>
      </c>
      <c r="AY201" s="30">
        <v>1</v>
      </c>
      <c r="AZ201" s="30">
        <v>1</v>
      </c>
      <c r="BA201" s="30">
        <v>1</v>
      </c>
      <c r="BB201" s="30">
        <v>1</v>
      </c>
      <c r="BC201" s="30">
        <v>1</v>
      </c>
      <c r="BD201" s="30">
        <v>1</v>
      </c>
      <c r="BE201" s="30">
        <v>1</v>
      </c>
      <c r="BF201" s="30">
        <v>1</v>
      </c>
      <c r="BG201" s="30">
        <v>0.99999999367210357</v>
      </c>
      <c r="BH201" s="30">
        <v>1</v>
      </c>
      <c r="BI201" s="30">
        <v>1</v>
      </c>
      <c r="BJ201" s="30">
        <v>0.5</v>
      </c>
      <c r="BK201" s="30">
        <v>0</v>
      </c>
      <c r="BL201" s="30">
        <v>1</v>
      </c>
      <c r="BM201" s="30">
        <v>1</v>
      </c>
      <c r="BN201" s="30">
        <v>1</v>
      </c>
      <c r="BO201" s="30">
        <v>1</v>
      </c>
      <c r="BP201" s="30">
        <v>1</v>
      </c>
      <c r="BQ201" s="30">
        <v>1</v>
      </c>
      <c r="BR201" s="30">
        <v>1</v>
      </c>
      <c r="BS201" s="30">
        <v>1</v>
      </c>
      <c r="BT201" s="30">
        <v>1</v>
      </c>
      <c r="BU201" s="30">
        <v>0</v>
      </c>
      <c r="BV201" s="30">
        <v>0</v>
      </c>
      <c r="BW201" s="30">
        <v>0</v>
      </c>
      <c r="BX201" s="30">
        <v>0</v>
      </c>
      <c r="BY201" s="30">
        <v>0</v>
      </c>
      <c r="BZ201" s="30">
        <v>0</v>
      </c>
      <c r="CA201" s="30">
        <v>0</v>
      </c>
      <c r="CB201" s="30">
        <v>0</v>
      </c>
      <c r="CC201" s="30">
        <v>0</v>
      </c>
      <c r="CD201" s="30">
        <v>0</v>
      </c>
      <c r="CE201" s="30">
        <v>0</v>
      </c>
      <c r="CF201" s="30">
        <v>1</v>
      </c>
      <c r="CG201" s="30">
        <v>1</v>
      </c>
      <c r="CH201" s="30">
        <v>1</v>
      </c>
      <c r="CI201" s="30">
        <v>1</v>
      </c>
      <c r="CJ201" s="30">
        <v>1</v>
      </c>
      <c r="CK201" s="30">
        <v>1</v>
      </c>
    </row>
    <row r="202" spans="1:89">
      <c r="A202" s="29">
        <v>3814</v>
      </c>
      <c r="B202" t="s">
        <v>302</v>
      </c>
      <c r="C202" t="s">
        <v>290</v>
      </c>
      <c r="D202" t="s">
        <v>291</v>
      </c>
      <c r="E202" s="29">
        <v>0.20443159922928708</v>
      </c>
      <c r="F202" s="29">
        <v>10380</v>
      </c>
      <c r="G202" s="29">
        <v>1.0199999809265137</v>
      </c>
      <c r="H202" s="29">
        <v>7</v>
      </c>
      <c r="I202" s="29">
        <v>740</v>
      </c>
      <c r="J202" t="s">
        <v>625</v>
      </c>
      <c r="K202" s="30">
        <v>0.15102042257785797</v>
      </c>
      <c r="L202" s="30">
        <v>-4.8608668148517609E-3</v>
      </c>
      <c r="M202" s="30">
        <v>0.79677605628967285</v>
      </c>
      <c r="N202" s="30">
        <v>0.83344030380249023</v>
      </c>
      <c r="O202" s="30">
        <v>1</v>
      </c>
      <c r="P202" s="30">
        <v>0.82275164127349854</v>
      </c>
      <c r="Q202" s="30">
        <v>1</v>
      </c>
      <c r="R202" s="30">
        <v>1</v>
      </c>
      <c r="S202" s="30">
        <v>1</v>
      </c>
      <c r="T202" s="30">
        <v>1</v>
      </c>
      <c r="U202" s="30">
        <v>1</v>
      </c>
      <c r="V202" s="30">
        <v>1</v>
      </c>
      <c r="W202" s="30">
        <v>1</v>
      </c>
      <c r="X202" s="30">
        <v>0</v>
      </c>
      <c r="Y202" s="30">
        <v>1</v>
      </c>
      <c r="Z202" s="30">
        <v>1</v>
      </c>
      <c r="AA202" s="30">
        <v>0.87097000000000013</v>
      </c>
      <c r="AB202" s="30">
        <v>0.66554000000000002</v>
      </c>
      <c r="AC202" s="30">
        <v>1</v>
      </c>
      <c r="AD202" s="30">
        <v>1</v>
      </c>
      <c r="AE202" s="30">
        <v>1</v>
      </c>
      <c r="AF202" s="30">
        <v>0.83868551254272461</v>
      </c>
      <c r="AG202" s="30">
        <v>0.9906956330919463</v>
      </c>
      <c r="AH202" s="30">
        <v>0.85714285714285721</v>
      </c>
      <c r="AI202" s="30">
        <v>0.80769230769230771</v>
      </c>
      <c r="AJ202" s="30">
        <v>0.60869565217391308</v>
      </c>
      <c r="AK202" s="30">
        <v>1</v>
      </c>
      <c r="AL202" s="30">
        <v>0.8</v>
      </c>
      <c r="AM202" s="30">
        <v>0.8</v>
      </c>
      <c r="AN202" s="30">
        <v>0.5</v>
      </c>
      <c r="AO202" s="30">
        <v>1</v>
      </c>
      <c r="AP202" s="30">
        <v>0.80632477998733521</v>
      </c>
      <c r="AQ202" s="30">
        <v>0.715909091</v>
      </c>
      <c r="AR202" s="30">
        <v>0.64538461549999993</v>
      </c>
      <c r="AS202" s="30">
        <v>0.96510000000000007</v>
      </c>
      <c r="AT202" s="30">
        <v>0.89890553000000006</v>
      </c>
      <c r="AU202" s="30">
        <v>1</v>
      </c>
      <c r="AV202" s="30">
        <v>0.5</v>
      </c>
      <c r="AW202" s="30">
        <v>0</v>
      </c>
      <c r="AX202" s="30">
        <v>1</v>
      </c>
      <c r="AY202" s="30">
        <v>1</v>
      </c>
      <c r="AZ202" s="30">
        <v>1</v>
      </c>
      <c r="BA202" s="30">
        <v>1</v>
      </c>
      <c r="BB202" s="30">
        <v>1</v>
      </c>
      <c r="BC202" s="30">
        <v>1</v>
      </c>
      <c r="BD202" s="30">
        <v>0.66666668653488159</v>
      </c>
      <c r="BE202" s="30">
        <v>0.99999892711639404</v>
      </c>
      <c r="BF202" s="30" t="s">
        <v>567</v>
      </c>
      <c r="BG202" s="30">
        <v>0.99999779780786302</v>
      </c>
      <c r="BH202" s="30">
        <v>1</v>
      </c>
      <c r="BI202" s="30">
        <v>1</v>
      </c>
      <c r="BJ202" s="30">
        <v>1</v>
      </c>
      <c r="BK202" s="30">
        <v>1</v>
      </c>
      <c r="BL202" s="30">
        <v>1</v>
      </c>
      <c r="BM202" s="30">
        <v>1</v>
      </c>
      <c r="BN202" s="30">
        <v>1</v>
      </c>
      <c r="BO202" s="30">
        <v>1</v>
      </c>
      <c r="BP202" s="30">
        <v>1</v>
      </c>
      <c r="BQ202" s="30">
        <v>1</v>
      </c>
      <c r="BR202" s="30">
        <v>1</v>
      </c>
      <c r="BS202" s="30">
        <v>1</v>
      </c>
      <c r="BT202" s="30">
        <v>1</v>
      </c>
      <c r="BU202" s="30">
        <v>0</v>
      </c>
      <c r="BV202" s="30">
        <v>0</v>
      </c>
      <c r="BW202" s="30">
        <v>0</v>
      </c>
      <c r="BX202" s="30">
        <v>0</v>
      </c>
      <c r="BY202" s="30">
        <v>0</v>
      </c>
      <c r="BZ202" s="30">
        <v>0</v>
      </c>
      <c r="CA202" s="30">
        <v>0</v>
      </c>
      <c r="CB202" s="30">
        <v>0</v>
      </c>
      <c r="CC202" s="30">
        <v>0</v>
      </c>
      <c r="CD202" s="30">
        <v>0</v>
      </c>
      <c r="CE202" s="30">
        <v>0</v>
      </c>
      <c r="CF202" s="30">
        <v>1</v>
      </c>
      <c r="CG202" s="30">
        <v>1</v>
      </c>
      <c r="CH202" s="30">
        <v>1</v>
      </c>
      <c r="CI202" s="30">
        <v>1</v>
      </c>
      <c r="CJ202" s="30">
        <v>1</v>
      </c>
      <c r="CK202" s="30">
        <v>1</v>
      </c>
    </row>
    <row r="203" spans="1:89">
      <c r="A203" s="29">
        <v>3815</v>
      </c>
      <c r="B203" t="s">
        <v>303</v>
      </c>
      <c r="C203" t="s">
        <v>290</v>
      </c>
      <c r="D203" t="s">
        <v>291</v>
      </c>
      <c r="E203" s="29">
        <v>0.13891625615763548</v>
      </c>
      <c r="F203" s="29">
        <v>4060</v>
      </c>
      <c r="G203" s="29">
        <v>1</v>
      </c>
      <c r="H203" s="29">
        <v>4</v>
      </c>
      <c r="I203" s="29">
        <v>648</v>
      </c>
      <c r="J203" t="s">
        <v>628</v>
      </c>
      <c r="K203" s="30">
        <v>0.32426303625106812</v>
      </c>
      <c r="L203" s="30">
        <v>-2.4935528635978699E-3</v>
      </c>
      <c r="M203" s="30">
        <v>0.79898637533187866</v>
      </c>
      <c r="N203" s="30">
        <v>0.80914360284805298</v>
      </c>
      <c r="O203" s="30">
        <v>1</v>
      </c>
      <c r="P203" s="30">
        <v>0.77854263782501221</v>
      </c>
      <c r="Q203" s="30">
        <v>1</v>
      </c>
      <c r="R203" s="30">
        <v>1</v>
      </c>
      <c r="S203" s="30">
        <v>1</v>
      </c>
      <c r="T203" s="30">
        <v>1</v>
      </c>
      <c r="U203" s="30">
        <v>1</v>
      </c>
      <c r="V203" s="30">
        <v>1</v>
      </c>
      <c r="W203" s="30">
        <v>0</v>
      </c>
      <c r="X203" s="30">
        <v>1</v>
      </c>
      <c r="Y203" s="30">
        <v>0</v>
      </c>
      <c r="Z203" s="30">
        <v>1</v>
      </c>
      <c r="AA203" s="30">
        <v>1</v>
      </c>
      <c r="AB203" s="30">
        <v>0.8</v>
      </c>
      <c r="AC203" s="30">
        <v>0.23528999999999997</v>
      </c>
      <c r="AD203" s="30">
        <v>0.47727000000000003</v>
      </c>
      <c r="AE203" s="30">
        <v>1</v>
      </c>
      <c r="AF203" s="30">
        <v>0.86827242374420166</v>
      </c>
      <c r="AG203" s="30">
        <v>0.97643203191792538</v>
      </c>
      <c r="AH203" s="30">
        <v>0.93617021276595747</v>
      </c>
      <c r="AI203" s="30">
        <v>1</v>
      </c>
      <c r="AJ203" s="30">
        <v>0.84</v>
      </c>
      <c r="AK203" s="30">
        <v>1</v>
      </c>
      <c r="AL203" s="30">
        <v>1</v>
      </c>
      <c r="AM203" s="30">
        <v>1</v>
      </c>
      <c r="AN203" s="30">
        <v>0</v>
      </c>
      <c r="AO203" s="30">
        <v>1</v>
      </c>
      <c r="AP203" s="30">
        <v>0.67638224363327026</v>
      </c>
      <c r="AQ203" s="30">
        <v>0.70833333350000005</v>
      </c>
      <c r="AR203" s="30">
        <v>0.27272727299999999</v>
      </c>
      <c r="AS203" s="30">
        <v>0.92709999999999992</v>
      </c>
      <c r="AT203" s="30">
        <v>0.79736842099999994</v>
      </c>
      <c r="AU203" s="30">
        <v>1</v>
      </c>
      <c r="AV203" s="30">
        <v>0</v>
      </c>
      <c r="AW203" s="30">
        <v>0</v>
      </c>
      <c r="AX203" s="30">
        <v>0</v>
      </c>
      <c r="AY203" s="30">
        <v>1</v>
      </c>
      <c r="AZ203" s="30">
        <v>1</v>
      </c>
      <c r="BA203" s="30">
        <v>1</v>
      </c>
      <c r="BB203" s="30">
        <v>1</v>
      </c>
      <c r="BC203" s="30">
        <v>1</v>
      </c>
      <c r="BD203" s="30">
        <v>0.66666668653488159</v>
      </c>
      <c r="BE203" s="30">
        <v>1</v>
      </c>
      <c r="BF203" s="30" t="s">
        <v>567</v>
      </c>
      <c r="BG203" s="30">
        <v>1</v>
      </c>
      <c r="BH203" s="30">
        <v>1</v>
      </c>
      <c r="BI203" s="30">
        <v>1</v>
      </c>
      <c r="BJ203" s="30">
        <v>1</v>
      </c>
      <c r="BK203" s="30">
        <v>1</v>
      </c>
      <c r="BL203" s="30">
        <v>1</v>
      </c>
      <c r="BM203" s="30">
        <v>1</v>
      </c>
      <c r="BN203" s="30">
        <v>1</v>
      </c>
      <c r="BO203" s="30">
        <v>1</v>
      </c>
      <c r="BP203" s="30">
        <v>1</v>
      </c>
      <c r="BQ203" s="30">
        <v>1</v>
      </c>
      <c r="BR203" s="30">
        <v>1</v>
      </c>
      <c r="BS203" s="30">
        <v>1</v>
      </c>
      <c r="BT203" s="30">
        <v>1</v>
      </c>
      <c r="BU203" s="30">
        <v>0.66666668653488159</v>
      </c>
      <c r="BV203" s="30">
        <v>1</v>
      </c>
      <c r="BW203" s="30">
        <v>0</v>
      </c>
      <c r="BX203" s="30">
        <v>0</v>
      </c>
      <c r="BY203" s="30">
        <v>0</v>
      </c>
      <c r="BZ203" s="30">
        <v>0</v>
      </c>
      <c r="CA203" s="30">
        <v>0</v>
      </c>
      <c r="CB203" s="30">
        <v>0</v>
      </c>
      <c r="CC203" s="30">
        <v>0</v>
      </c>
      <c r="CD203" s="30">
        <v>0</v>
      </c>
      <c r="CE203" s="30">
        <v>1</v>
      </c>
      <c r="CF203" s="30">
        <v>1</v>
      </c>
      <c r="CG203" s="30">
        <v>1</v>
      </c>
      <c r="CH203" s="30">
        <v>1</v>
      </c>
      <c r="CI203" s="30">
        <v>1</v>
      </c>
      <c r="CJ203" s="30">
        <v>1</v>
      </c>
      <c r="CK203" s="30">
        <v>1</v>
      </c>
    </row>
    <row r="204" spans="1:89">
      <c r="A204" s="29">
        <v>3816</v>
      </c>
      <c r="B204" t="s">
        <v>304</v>
      </c>
      <c r="C204" t="s">
        <v>290</v>
      </c>
      <c r="D204" t="s">
        <v>291</v>
      </c>
      <c r="E204" s="29">
        <v>0.18357636224098234</v>
      </c>
      <c r="F204" s="29">
        <v>6515</v>
      </c>
      <c r="G204" s="29">
        <v>0.99000000953674316</v>
      </c>
      <c r="H204" s="29">
        <v>5</v>
      </c>
      <c r="I204" s="29">
        <v>706</v>
      </c>
      <c r="J204" t="s">
        <v>625</v>
      </c>
      <c r="K204" s="30">
        <v>0.27891156077384949</v>
      </c>
      <c r="L204" s="30">
        <v>-3.4934026189148426E-3</v>
      </c>
      <c r="M204" s="30">
        <v>0.85184293985366821</v>
      </c>
      <c r="N204" s="30">
        <v>0.82834947109222412</v>
      </c>
      <c r="O204" s="30">
        <v>1</v>
      </c>
      <c r="P204" s="30">
        <v>0.90027964115142822</v>
      </c>
      <c r="Q204" s="30">
        <v>1</v>
      </c>
      <c r="R204" s="30">
        <v>1</v>
      </c>
      <c r="S204" s="30">
        <v>1</v>
      </c>
      <c r="T204" s="30">
        <v>1</v>
      </c>
      <c r="U204" s="30">
        <v>1</v>
      </c>
      <c r="V204" s="30">
        <v>1</v>
      </c>
      <c r="W204" s="30">
        <v>1</v>
      </c>
      <c r="X204" s="30">
        <v>1</v>
      </c>
      <c r="Y204" s="30">
        <v>1</v>
      </c>
      <c r="Z204" s="30">
        <v>1</v>
      </c>
      <c r="AA204" s="30">
        <v>0.93442999999999998</v>
      </c>
      <c r="AB204" s="30">
        <v>0.76328000000000007</v>
      </c>
      <c r="AC204" s="30">
        <v>0.50000000000000011</v>
      </c>
      <c r="AD204" s="30">
        <v>0.53968000000000005</v>
      </c>
      <c r="AE204" s="30">
        <v>1</v>
      </c>
      <c r="AF204" s="30">
        <v>0.89842039346694946</v>
      </c>
      <c r="AG204" s="30">
        <v>0.99861707547856471</v>
      </c>
      <c r="AH204" s="30">
        <v>0.96153846153846156</v>
      </c>
      <c r="AI204" s="30">
        <v>1</v>
      </c>
      <c r="AJ204" s="30">
        <v>0.93333333333333324</v>
      </c>
      <c r="AK204" s="30">
        <v>0.83299999999999996</v>
      </c>
      <c r="AL204" s="30">
        <v>0.66666666666666652</v>
      </c>
      <c r="AM204" s="30">
        <v>1</v>
      </c>
      <c r="AN204" s="30">
        <v>1</v>
      </c>
      <c r="AO204" s="30">
        <v>1</v>
      </c>
      <c r="AP204" s="30">
        <v>0.96972924470901489</v>
      </c>
      <c r="AQ204" s="30">
        <v>0.97619047599999997</v>
      </c>
      <c r="AR204" s="30">
        <v>1</v>
      </c>
      <c r="AS204" s="30">
        <v>0.96155000000000002</v>
      </c>
      <c r="AT204" s="30">
        <v>0.94117647049999997</v>
      </c>
      <c r="AU204" s="30">
        <v>1</v>
      </c>
      <c r="AV204" s="30">
        <v>1</v>
      </c>
      <c r="AW204" s="30">
        <v>1</v>
      </c>
      <c r="AX204" s="30">
        <v>1</v>
      </c>
      <c r="AY204" s="30">
        <v>1</v>
      </c>
      <c r="AZ204" s="30">
        <v>1</v>
      </c>
      <c r="BA204" s="30">
        <v>1</v>
      </c>
      <c r="BB204" s="30">
        <v>1</v>
      </c>
      <c r="BC204" s="30">
        <v>1</v>
      </c>
      <c r="BD204" s="30">
        <v>0.66666668653488159</v>
      </c>
      <c r="BE204" s="30">
        <v>0.99999988079071045</v>
      </c>
      <c r="BF204" s="30" t="s">
        <v>567</v>
      </c>
      <c r="BG204" s="30">
        <v>0.99999977699212927</v>
      </c>
      <c r="BH204" s="30">
        <v>1</v>
      </c>
      <c r="BI204" s="30">
        <v>1</v>
      </c>
      <c r="BJ204" s="30">
        <v>0.5</v>
      </c>
      <c r="BK204" s="30">
        <v>0</v>
      </c>
      <c r="BL204" s="30">
        <v>1</v>
      </c>
      <c r="BM204" s="30">
        <v>1</v>
      </c>
      <c r="BN204" s="30">
        <v>1</v>
      </c>
      <c r="BO204" s="30">
        <v>1</v>
      </c>
      <c r="BP204" s="30">
        <v>1</v>
      </c>
      <c r="BQ204" s="30">
        <v>1</v>
      </c>
      <c r="BR204" s="30">
        <v>1</v>
      </c>
      <c r="BS204" s="30">
        <v>1</v>
      </c>
      <c r="BT204" s="30">
        <v>1</v>
      </c>
      <c r="BU204" s="30">
        <v>0.5</v>
      </c>
      <c r="BV204" s="30">
        <v>0</v>
      </c>
      <c r="BW204" s="30">
        <v>0</v>
      </c>
      <c r="BX204" s="30">
        <v>1</v>
      </c>
      <c r="BY204" s="30">
        <v>1</v>
      </c>
      <c r="BZ204" s="30">
        <v>0</v>
      </c>
      <c r="CA204" s="30">
        <v>0</v>
      </c>
      <c r="CB204" s="30">
        <v>1</v>
      </c>
      <c r="CC204" s="30">
        <v>0</v>
      </c>
      <c r="CD204" s="30">
        <v>1</v>
      </c>
      <c r="CE204" s="30">
        <v>1</v>
      </c>
      <c r="CF204" s="30">
        <v>1</v>
      </c>
      <c r="CG204" s="30">
        <v>0.75</v>
      </c>
      <c r="CH204" s="30">
        <v>1</v>
      </c>
      <c r="CI204" s="30">
        <v>1</v>
      </c>
      <c r="CJ204" s="30">
        <v>1</v>
      </c>
      <c r="CK204" s="30">
        <v>0</v>
      </c>
    </row>
    <row r="205" spans="1:89">
      <c r="A205" s="29">
        <v>3817</v>
      </c>
      <c r="B205" t="s">
        <v>305</v>
      </c>
      <c r="C205" t="s">
        <v>290</v>
      </c>
      <c r="D205" t="s">
        <v>291</v>
      </c>
      <c r="E205" s="29">
        <v>0.25</v>
      </c>
      <c r="F205" s="29">
        <v>10444</v>
      </c>
      <c r="G205" s="29">
        <v>1.0199999809265137</v>
      </c>
      <c r="H205" s="29">
        <v>7</v>
      </c>
      <c r="I205" s="29">
        <v>721</v>
      </c>
      <c r="J205" t="s">
        <v>625</v>
      </c>
      <c r="K205" s="30">
        <v>0.17954817414283752</v>
      </c>
      <c r="L205" s="30">
        <v>2.3333651479333639E-3</v>
      </c>
      <c r="M205" s="30">
        <v>0.80545574426651001</v>
      </c>
      <c r="N205" s="30">
        <v>0.83775430917739868</v>
      </c>
      <c r="O205" s="30">
        <v>1</v>
      </c>
      <c r="P205" s="30">
        <v>0.91220730543136597</v>
      </c>
      <c r="Q205" s="30">
        <v>1</v>
      </c>
      <c r="R205" s="30">
        <v>1</v>
      </c>
      <c r="S205" s="30">
        <v>1</v>
      </c>
      <c r="T205" s="30">
        <v>1</v>
      </c>
      <c r="U205" s="30">
        <v>1</v>
      </c>
      <c r="V205" s="30">
        <v>1</v>
      </c>
      <c r="W205" s="30">
        <v>1</v>
      </c>
      <c r="X205" s="30">
        <v>1</v>
      </c>
      <c r="Y205" s="30">
        <v>1</v>
      </c>
      <c r="Z205" s="30">
        <v>1</v>
      </c>
      <c r="AA205" s="30">
        <v>0.79486999999999997</v>
      </c>
      <c r="AB205" s="30">
        <v>0.94070999999999994</v>
      </c>
      <c r="AC205" s="30">
        <v>0.93220000000000003</v>
      </c>
      <c r="AD205" s="30">
        <v>0.44444</v>
      </c>
      <c r="AE205" s="30">
        <v>1</v>
      </c>
      <c r="AF205" s="30">
        <v>0.9040566086769104</v>
      </c>
      <c r="AG205" s="30">
        <v>1</v>
      </c>
      <c r="AH205" s="30">
        <v>0.84615384615384615</v>
      </c>
      <c r="AI205" s="30">
        <v>0.74242424242424254</v>
      </c>
      <c r="AJ205" s="30">
        <v>0.70454545454545459</v>
      </c>
      <c r="AK205" s="30">
        <v>1</v>
      </c>
      <c r="AL205" s="30">
        <v>1</v>
      </c>
      <c r="AM205" s="30">
        <v>1</v>
      </c>
      <c r="AN205" s="30">
        <v>0.66666666666666652</v>
      </c>
      <c r="AO205" s="30">
        <v>0.75</v>
      </c>
      <c r="AP205" s="30">
        <v>0.98829364776611328</v>
      </c>
      <c r="AQ205" s="30">
        <v>1</v>
      </c>
      <c r="AR205" s="30" t="s">
        <v>567</v>
      </c>
      <c r="AS205" s="30">
        <v>1</v>
      </c>
      <c r="AT205" s="30">
        <v>0.96488095200000001</v>
      </c>
      <c r="AU205" s="30">
        <v>1</v>
      </c>
      <c r="AV205" s="30">
        <v>1</v>
      </c>
      <c r="AW205" s="30">
        <v>1</v>
      </c>
      <c r="AX205" s="30">
        <v>1</v>
      </c>
      <c r="AY205" s="30">
        <v>1</v>
      </c>
      <c r="AZ205" s="30">
        <v>1</v>
      </c>
      <c r="BA205" s="30">
        <v>1</v>
      </c>
      <c r="BB205" s="30">
        <v>1</v>
      </c>
      <c r="BC205" s="30">
        <v>1</v>
      </c>
      <c r="BD205" s="30">
        <v>1</v>
      </c>
      <c r="BE205" s="30">
        <v>0.75</v>
      </c>
      <c r="BF205" s="30">
        <v>0.25</v>
      </c>
      <c r="BG205" s="30">
        <v>0.99999999297975728</v>
      </c>
      <c r="BH205" s="30">
        <v>1</v>
      </c>
      <c r="BI205" s="30">
        <v>1</v>
      </c>
      <c r="BJ205" s="30">
        <v>0.75</v>
      </c>
      <c r="BK205" s="30">
        <v>1</v>
      </c>
      <c r="BL205" s="30">
        <v>0</v>
      </c>
      <c r="BM205" s="30">
        <v>1</v>
      </c>
      <c r="BN205" s="30">
        <v>1</v>
      </c>
      <c r="BO205" s="30">
        <v>1</v>
      </c>
      <c r="BP205" s="30">
        <v>1</v>
      </c>
      <c r="BQ205" s="30">
        <v>1</v>
      </c>
      <c r="BR205" s="30">
        <v>1</v>
      </c>
      <c r="BS205" s="30">
        <v>1</v>
      </c>
      <c r="BT205" s="30">
        <v>1</v>
      </c>
      <c r="BU205" s="30">
        <v>0.5</v>
      </c>
      <c r="BV205" s="30">
        <v>1</v>
      </c>
      <c r="BW205" s="30">
        <v>0</v>
      </c>
      <c r="BX205" s="30">
        <v>1</v>
      </c>
      <c r="BY205" s="30">
        <v>1</v>
      </c>
      <c r="BZ205" s="30">
        <v>0</v>
      </c>
      <c r="CA205" s="30">
        <v>0</v>
      </c>
      <c r="CB205" s="30">
        <v>1</v>
      </c>
      <c r="CC205" s="30">
        <v>0</v>
      </c>
      <c r="CD205" s="30">
        <v>1</v>
      </c>
      <c r="CE205" s="30">
        <v>0</v>
      </c>
      <c r="CF205" s="30">
        <v>1</v>
      </c>
      <c r="CG205" s="30">
        <v>0.25</v>
      </c>
      <c r="CH205" s="30">
        <v>0</v>
      </c>
      <c r="CI205" s="30">
        <v>0</v>
      </c>
      <c r="CJ205" s="30">
        <v>1</v>
      </c>
      <c r="CK205" s="30">
        <v>0</v>
      </c>
    </row>
    <row r="206" spans="1:89">
      <c r="A206" s="29">
        <v>3818</v>
      </c>
      <c r="B206" t="s">
        <v>306</v>
      </c>
      <c r="C206" t="s">
        <v>290</v>
      </c>
      <c r="D206" t="s">
        <v>291</v>
      </c>
      <c r="E206" s="29">
        <v>0.17272887014584432</v>
      </c>
      <c r="F206" s="29">
        <v>5691</v>
      </c>
      <c r="G206" s="29">
        <v>1.3799999952316284</v>
      </c>
      <c r="H206" s="29">
        <v>6</v>
      </c>
      <c r="I206" s="29">
        <v>598</v>
      </c>
      <c r="J206" t="s">
        <v>628</v>
      </c>
      <c r="K206" s="30">
        <v>0.23519998788833618</v>
      </c>
      <c r="L206" s="30">
        <v>-7.6242540962994099E-3</v>
      </c>
      <c r="M206" s="30">
        <v>0.84681516885757446</v>
      </c>
      <c r="N206" s="30">
        <v>0.82899373769760132</v>
      </c>
      <c r="O206" s="30">
        <v>0.86666667461395264</v>
      </c>
      <c r="P206" s="30">
        <v>0.86634814739227295</v>
      </c>
      <c r="Q206" s="30">
        <v>1</v>
      </c>
      <c r="R206" s="30" t="s">
        <v>567</v>
      </c>
      <c r="S206" s="30">
        <v>1</v>
      </c>
      <c r="T206" s="30">
        <v>1</v>
      </c>
      <c r="U206" s="30">
        <v>1</v>
      </c>
      <c r="V206" s="30" t="s">
        <v>567</v>
      </c>
      <c r="W206" s="30">
        <v>1</v>
      </c>
      <c r="X206" s="30">
        <v>1</v>
      </c>
      <c r="Y206" s="30">
        <v>1</v>
      </c>
      <c r="Z206" s="30">
        <v>1</v>
      </c>
      <c r="AA206" s="30">
        <v>0.78430999999999995</v>
      </c>
      <c r="AB206" s="30">
        <v>0.71764000000000006</v>
      </c>
      <c r="AC206" s="30">
        <v>0.67567999999999995</v>
      </c>
      <c r="AD206" s="30">
        <v>0.28570999999999996</v>
      </c>
      <c r="AE206" s="30">
        <v>1</v>
      </c>
      <c r="AF206" s="30">
        <v>0.95818215608596802</v>
      </c>
      <c r="AG206" s="30">
        <v>0.93682215676872849</v>
      </c>
      <c r="AH206" s="30">
        <v>0.8727272727272728</v>
      </c>
      <c r="AI206" s="30">
        <v>0.82499999999999996</v>
      </c>
      <c r="AJ206" s="30">
        <v>0.86363636363636365</v>
      </c>
      <c r="AK206" s="30">
        <v>1</v>
      </c>
      <c r="AL206" s="30">
        <v>1</v>
      </c>
      <c r="AM206" s="30">
        <v>1</v>
      </c>
      <c r="AN206" s="30">
        <v>1</v>
      </c>
      <c r="AO206" s="30">
        <v>1</v>
      </c>
      <c r="AP206" s="30">
        <v>0.96295493841171265</v>
      </c>
      <c r="AQ206" s="30">
        <v>0.8846153845000001</v>
      </c>
      <c r="AR206" s="30">
        <v>1</v>
      </c>
      <c r="AS206" s="30">
        <v>1</v>
      </c>
      <c r="AT206" s="30">
        <v>0.96720430099999988</v>
      </c>
      <c r="AU206" s="30">
        <v>1</v>
      </c>
      <c r="AV206" s="30">
        <v>1</v>
      </c>
      <c r="AW206" s="30">
        <v>1</v>
      </c>
      <c r="AX206" s="30">
        <v>1</v>
      </c>
      <c r="AY206" s="30">
        <v>1</v>
      </c>
      <c r="AZ206" s="30">
        <v>1</v>
      </c>
      <c r="BA206" s="30">
        <v>1</v>
      </c>
      <c r="BB206" s="30">
        <v>1</v>
      </c>
      <c r="BC206" s="30">
        <v>1</v>
      </c>
      <c r="BD206" s="30">
        <v>1</v>
      </c>
      <c r="BE206" s="30">
        <v>0.72233319282531738</v>
      </c>
      <c r="BF206" s="30">
        <v>0.16699999999999998</v>
      </c>
      <c r="BG206" s="30">
        <v>0.99999948995815369</v>
      </c>
      <c r="BH206" s="30">
        <v>1</v>
      </c>
      <c r="BI206" s="30">
        <v>1</v>
      </c>
      <c r="BJ206" s="30">
        <v>0.5</v>
      </c>
      <c r="BK206" s="30">
        <v>0</v>
      </c>
      <c r="BL206" s="30">
        <v>1</v>
      </c>
      <c r="BM206" s="30">
        <v>1</v>
      </c>
      <c r="BN206" s="30">
        <v>1</v>
      </c>
      <c r="BO206" s="30">
        <v>0.83333331346511841</v>
      </c>
      <c r="BP206" s="30">
        <v>1</v>
      </c>
      <c r="BQ206" s="30">
        <v>1</v>
      </c>
      <c r="BR206" s="30">
        <v>0</v>
      </c>
      <c r="BS206" s="30">
        <v>1</v>
      </c>
      <c r="BT206" s="30">
        <v>1</v>
      </c>
      <c r="BU206" s="30">
        <v>0.625</v>
      </c>
      <c r="BV206" s="30">
        <v>0</v>
      </c>
      <c r="BW206" s="30">
        <v>1</v>
      </c>
      <c r="BX206" s="30">
        <v>1</v>
      </c>
      <c r="BY206" s="30">
        <v>1</v>
      </c>
      <c r="BZ206" s="30">
        <v>1</v>
      </c>
      <c r="CA206" s="30">
        <v>0</v>
      </c>
      <c r="CB206" s="30">
        <v>1</v>
      </c>
      <c r="CC206" s="30">
        <v>1</v>
      </c>
      <c r="CD206" s="30">
        <v>1</v>
      </c>
      <c r="CE206" s="30">
        <v>1</v>
      </c>
      <c r="CF206" s="30">
        <v>1</v>
      </c>
      <c r="CG206" s="30">
        <v>1</v>
      </c>
      <c r="CH206" s="30">
        <v>1</v>
      </c>
      <c r="CI206" s="30">
        <v>1</v>
      </c>
      <c r="CJ206" s="30">
        <v>1</v>
      </c>
      <c r="CK206" s="30">
        <v>1</v>
      </c>
    </row>
    <row r="207" spans="1:89">
      <c r="A207" s="29">
        <v>3819</v>
      </c>
      <c r="B207" t="s">
        <v>307</v>
      </c>
      <c r="C207" t="s">
        <v>290</v>
      </c>
      <c r="D207" t="s">
        <v>291</v>
      </c>
      <c r="E207" s="29">
        <v>0.15893197711379531</v>
      </c>
      <c r="F207" s="29">
        <v>1573</v>
      </c>
      <c r="G207" s="29">
        <v>1.2000000476837158</v>
      </c>
      <c r="H207" s="29">
        <v>14</v>
      </c>
      <c r="I207" s="29">
        <v>583</v>
      </c>
      <c r="J207" t="s">
        <v>628</v>
      </c>
      <c r="K207" s="30">
        <v>0.40484428405761719</v>
      </c>
      <c r="L207" s="30">
        <v>-2.6488767471164465E-3</v>
      </c>
      <c r="M207" s="30">
        <v>0.80492019653320313</v>
      </c>
      <c r="N207" s="30">
        <v>0.78570830821990967</v>
      </c>
      <c r="O207" s="30">
        <v>0.76666665077209473</v>
      </c>
      <c r="P207" s="30">
        <v>0.75137406587600708</v>
      </c>
      <c r="Q207" s="30" t="s">
        <v>567</v>
      </c>
      <c r="R207" s="30" t="s">
        <v>567</v>
      </c>
      <c r="S207" s="30">
        <v>1</v>
      </c>
      <c r="T207" s="30">
        <v>1</v>
      </c>
      <c r="U207" s="30">
        <v>1</v>
      </c>
      <c r="V207" s="30" t="s">
        <v>567</v>
      </c>
      <c r="W207" s="30">
        <v>1</v>
      </c>
      <c r="X207" s="30">
        <v>1</v>
      </c>
      <c r="Y207" s="30">
        <v>1</v>
      </c>
      <c r="Z207" s="30">
        <v>0</v>
      </c>
      <c r="AA207" s="30">
        <v>0.65</v>
      </c>
      <c r="AB207" s="30">
        <v>0.4138</v>
      </c>
      <c r="AC207" s="30">
        <v>1</v>
      </c>
      <c r="AD207" s="30" t="s">
        <v>567</v>
      </c>
      <c r="AE207" s="30">
        <v>1</v>
      </c>
      <c r="AF207" s="30">
        <v>0.75616121292114258</v>
      </c>
      <c r="AG207" s="30">
        <v>1</v>
      </c>
      <c r="AH207" s="30">
        <v>0.8125</v>
      </c>
      <c r="AI207" s="30">
        <v>0.58333333333333326</v>
      </c>
      <c r="AJ207" s="30">
        <v>0.45454545454545459</v>
      </c>
      <c r="AK207" s="30">
        <v>0.66700000000000004</v>
      </c>
      <c r="AL207" s="30">
        <v>0.66666666666666652</v>
      </c>
      <c r="AM207" s="30">
        <v>1</v>
      </c>
      <c r="AN207" s="30">
        <v>1</v>
      </c>
      <c r="AO207" s="30">
        <v>1</v>
      </c>
      <c r="AP207" s="30">
        <v>1</v>
      </c>
      <c r="AQ207" s="30">
        <v>1</v>
      </c>
      <c r="AR207" s="30">
        <v>1</v>
      </c>
      <c r="AS207" s="30">
        <v>1</v>
      </c>
      <c r="AT207" s="30">
        <v>1</v>
      </c>
      <c r="AU207" s="30">
        <v>1</v>
      </c>
      <c r="AV207" s="30">
        <v>1</v>
      </c>
      <c r="AW207" s="30">
        <v>1</v>
      </c>
      <c r="AX207" s="30">
        <v>1</v>
      </c>
      <c r="AY207" s="30">
        <v>1</v>
      </c>
      <c r="AZ207" s="30">
        <v>1</v>
      </c>
      <c r="BA207" s="30">
        <v>1</v>
      </c>
      <c r="BB207" s="30">
        <v>1</v>
      </c>
      <c r="BC207" s="30">
        <v>1</v>
      </c>
      <c r="BD207" s="30">
        <v>0.66666668653488159</v>
      </c>
      <c r="BE207" s="30">
        <v>1</v>
      </c>
      <c r="BF207" s="30" t="s">
        <v>567</v>
      </c>
      <c r="BG207" s="30">
        <v>0.9999999967752754</v>
      </c>
      <c r="BH207" s="30">
        <v>1</v>
      </c>
      <c r="BI207" s="30">
        <v>1</v>
      </c>
      <c r="BJ207" s="30">
        <v>0.25</v>
      </c>
      <c r="BK207" s="30">
        <v>0</v>
      </c>
      <c r="BL207" s="30">
        <v>0</v>
      </c>
      <c r="BM207" s="30">
        <v>1</v>
      </c>
      <c r="BN207" s="30">
        <v>1</v>
      </c>
      <c r="BO207" s="30">
        <v>1</v>
      </c>
      <c r="BP207" s="30">
        <v>1</v>
      </c>
      <c r="BQ207" s="30">
        <v>1</v>
      </c>
      <c r="BR207" s="30">
        <v>1</v>
      </c>
      <c r="BS207" s="30">
        <v>1</v>
      </c>
      <c r="BT207" s="30">
        <v>1</v>
      </c>
      <c r="BU207" s="30">
        <v>0.79166668653488159</v>
      </c>
      <c r="BV207" s="30">
        <v>1</v>
      </c>
      <c r="BW207" s="30">
        <v>0</v>
      </c>
      <c r="BX207" s="30">
        <v>0</v>
      </c>
      <c r="BY207" s="30">
        <v>0</v>
      </c>
      <c r="BZ207" s="30">
        <v>0</v>
      </c>
      <c r="CA207" s="30">
        <v>0</v>
      </c>
      <c r="CB207" s="30">
        <v>1</v>
      </c>
      <c r="CC207" s="30">
        <v>1</v>
      </c>
      <c r="CD207" s="30">
        <v>1</v>
      </c>
      <c r="CE207" s="30">
        <v>1</v>
      </c>
      <c r="CF207" s="30">
        <v>1</v>
      </c>
      <c r="CG207" s="30">
        <v>0.5</v>
      </c>
      <c r="CH207" s="30">
        <v>0</v>
      </c>
      <c r="CI207" s="30">
        <v>0</v>
      </c>
      <c r="CJ207" s="30">
        <v>1</v>
      </c>
      <c r="CK207" s="30">
        <v>1</v>
      </c>
    </row>
    <row r="208" spans="1:89">
      <c r="A208" s="29">
        <v>3820</v>
      </c>
      <c r="B208" t="s">
        <v>308</v>
      </c>
      <c r="C208" t="s">
        <v>290</v>
      </c>
      <c r="D208" t="s">
        <v>291</v>
      </c>
      <c r="E208" s="29">
        <v>0.2067174515235457</v>
      </c>
      <c r="F208" s="29">
        <v>2888</v>
      </c>
      <c r="G208" s="29">
        <v>1.0299999713897705</v>
      </c>
      <c r="H208" s="29">
        <v>5</v>
      </c>
      <c r="I208" s="29">
        <v>630</v>
      </c>
      <c r="J208" t="s">
        <v>628</v>
      </c>
      <c r="K208" s="30">
        <v>0.25951558351516724</v>
      </c>
      <c r="L208" s="30">
        <v>-7.7130035497248173E-3</v>
      </c>
      <c r="M208" s="30">
        <v>0.67431533336639404</v>
      </c>
      <c r="N208" s="30">
        <v>0.78621464967727661</v>
      </c>
      <c r="O208" s="30">
        <v>0.69999998807907104</v>
      </c>
      <c r="P208" s="30">
        <v>0.76857692003250122</v>
      </c>
      <c r="Q208" s="30" t="s">
        <v>567</v>
      </c>
      <c r="R208" s="30" t="s">
        <v>567</v>
      </c>
      <c r="S208" s="30">
        <v>1</v>
      </c>
      <c r="T208" s="30">
        <v>1</v>
      </c>
      <c r="U208" s="30">
        <v>1</v>
      </c>
      <c r="V208" s="30" t="s">
        <v>567</v>
      </c>
      <c r="W208" s="30">
        <v>1</v>
      </c>
      <c r="X208" s="30">
        <v>1</v>
      </c>
      <c r="Y208" s="30">
        <v>1</v>
      </c>
      <c r="Z208" s="30" t="s">
        <v>567</v>
      </c>
      <c r="AA208" s="30">
        <v>0.38462000000000002</v>
      </c>
      <c r="AB208" s="30">
        <v>0.40816000000000002</v>
      </c>
      <c r="AC208" s="30" t="s">
        <v>567</v>
      </c>
      <c r="AD208" s="30">
        <v>0.73077000000000003</v>
      </c>
      <c r="AE208" s="30">
        <v>1</v>
      </c>
      <c r="AF208" s="30">
        <v>0.94691002368927002</v>
      </c>
      <c r="AG208" s="30">
        <v>0.98345582283808719</v>
      </c>
      <c r="AH208" s="30">
        <v>0.8214285714285714</v>
      </c>
      <c r="AI208" s="30">
        <v>0.84375</v>
      </c>
      <c r="AJ208" s="30">
        <v>0.7142857142857143</v>
      </c>
      <c r="AK208" s="30">
        <v>1</v>
      </c>
      <c r="AL208" s="30">
        <v>1</v>
      </c>
      <c r="AM208" s="30">
        <v>1</v>
      </c>
      <c r="AN208" s="30">
        <v>1</v>
      </c>
      <c r="AO208" s="30">
        <v>1</v>
      </c>
      <c r="AP208" s="30">
        <v>1</v>
      </c>
      <c r="AQ208" s="30">
        <v>1</v>
      </c>
      <c r="AR208" s="30">
        <v>1</v>
      </c>
      <c r="AS208" s="30">
        <v>1</v>
      </c>
      <c r="AT208" s="30">
        <v>1</v>
      </c>
      <c r="AU208" s="30">
        <v>1</v>
      </c>
      <c r="AV208" s="30">
        <v>1</v>
      </c>
      <c r="AW208" s="30">
        <v>1</v>
      </c>
      <c r="AX208" s="30">
        <v>1</v>
      </c>
      <c r="AY208" s="30">
        <v>1</v>
      </c>
      <c r="AZ208" s="30">
        <v>0.5</v>
      </c>
      <c r="BA208" s="30">
        <v>0</v>
      </c>
      <c r="BB208" s="30">
        <v>1</v>
      </c>
      <c r="BC208" s="30">
        <v>1</v>
      </c>
      <c r="BD208" s="30">
        <v>1</v>
      </c>
      <c r="BE208" s="30">
        <v>0.77766656875610352</v>
      </c>
      <c r="BF208" s="30">
        <v>0.33299999999999996</v>
      </c>
      <c r="BG208" s="30">
        <v>0.99999965188299655</v>
      </c>
      <c r="BH208" s="30">
        <v>1</v>
      </c>
      <c r="BI208" s="30">
        <v>1</v>
      </c>
      <c r="BJ208" s="30">
        <v>0.5</v>
      </c>
      <c r="BK208" s="30">
        <v>0</v>
      </c>
      <c r="BL208" s="30">
        <v>1</v>
      </c>
      <c r="BM208" s="30">
        <v>1</v>
      </c>
      <c r="BN208" s="30">
        <v>1</v>
      </c>
      <c r="BO208" s="30">
        <v>0.66666668653488159</v>
      </c>
      <c r="BP208" s="30">
        <v>0</v>
      </c>
      <c r="BQ208" s="30">
        <v>1</v>
      </c>
      <c r="BR208" s="30">
        <v>0</v>
      </c>
      <c r="BS208" s="30">
        <v>1</v>
      </c>
      <c r="BT208" s="30">
        <v>1</v>
      </c>
      <c r="BU208" s="30">
        <v>0.3333333432674408</v>
      </c>
      <c r="BV208" s="30">
        <v>0</v>
      </c>
      <c r="BW208" s="30">
        <v>0</v>
      </c>
      <c r="BX208" s="30">
        <v>0</v>
      </c>
      <c r="BY208" s="30">
        <v>0</v>
      </c>
      <c r="BZ208" s="30">
        <v>0</v>
      </c>
      <c r="CA208" s="30">
        <v>0</v>
      </c>
      <c r="CB208" s="30">
        <v>0</v>
      </c>
      <c r="CC208" s="30">
        <v>0</v>
      </c>
      <c r="CD208" s="30">
        <v>0</v>
      </c>
      <c r="CE208" s="30">
        <v>1</v>
      </c>
      <c r="CF208" s="30">
        <v>1</v>
      </c>
      <c r="CG208" s="30">
        <v>0.25</v>
      </c>
      <c r="CH208" s="30">
        <v>0</v>
      </c>
      <c r="CI208" s="30">
        <v>0</v>
      </c>
      <c r="CJ208" s="30">
        <v>1</v>
      </c>
      <c r="CK208" s="30">
        <v>0</v>
      </c>
    </row>
    <row r="209" spans="1:89">
      <c r="A209" s="29">
        <v>3821</v>
      </c>
      <c r="B209" t="s">
        <v>309</v>
      </c>
      <c r="C209" t="s">
        <v>290</v>
      </c>
      <c r="D209" t="s">
        <v>291</v>
      </c>
      <c r="E209" s="29">
        <v>0.22014148980441114</v>
      </c>
      <c r="F209" s="29">
        <v>2403</v>
      </c>
      <c r="G209" s="29">
        <v>1.0299999713897705</v>
      </c>
      <c r="H209" s="29">
        <v>4</v>
      </c>
      <c r="I209" s="29">
        <v>593</v>
      </c>
      <c r="J209" t="s">
        <v>628</v>
      </c>
      <c r="K209" s="30">
        <v>0.28027680516242981</v>
      </c>
      <c r="L209" s="30">
        <v>-5.1625175401568413E-3</v>
      </c>
      <c r="M209" s="30">
        <v>0.75327968597412109</v>
      </c>
      <c r="N209" s="30">
        <v>0.77429294586181641</v>
      </c>
      <c r="O209" s="30">
        <v>0.93333333730697632</v>
      </c>
      <c r="P209" s="30">
        <v>0.83636552095413208</v>
      </c>
      <c r="Q209" s="30">
        <v>1</v>
      </c>
      <c r="R209" s="30" t="s">
        <v>567</v>
      </c>
      <c r="S209" s="30">
        <v>1</v>
      </c>
      <c r="T209" s="30">
        <v>1</v>
      </c>
      <c r="U209" s="30">
        <v>1</v>
      </c>
      <c r="V209" s="30">
        <v>1</v>
      </c>
      <c r="W209" s="30">
        <v>1</v>
      </c>
      <c r="X209" s="30">
        <v>1</v>
      </c>
      <c r="Y209" s="30">
        <v>1</v>
      </c>
      <c r="Z209" s="30">
        <v>1</v>
      </c>
      <c r="AA209" s="30">
        <v>0.56667000000000001</v>
      </c>
      <c r="AB209" s="30">
        <v>0.69318999999999986</v>
      </c>
      <c r="AC209" s="30">
        <v>0.58333000000000002</v>
      </c>
      <c r="AD209" s="30">
        <v>1</v>
      </c>
      <c r="AE209" s="30">
        <v>1</v>
      </c>
      <c r="AF209" s="30">
        <v>0.94717532396316528</v>
      </c>
      <c r="AG209" s="30">
        <v>0.94302687411598318</v>
      </c>
      <c r="AH209" s="30">
        <v>0.625</v>
      </c>
      <c r="AI209" s="30">
        <v>0.875</v>
      </c>
      <c r="AJ209" s="30">
        <v>0.92307692307692302</v>
      </c>
      <c r="AK209" s="30">
        <v>1</v>
      </c>
      <c r="AL209" s="30">
        <v>1</v>
      </c>
      <c r="AM209" s="30">
        <v>1</v>
      </c>
      <c r="AN209" s="30">
        <v>1</v>
      </c>
      <c r="AO209" s="30">
        <v>1</v>
      </c>
      <c r="AP209" s="30">
        <v>0.95758926868438721</v>
      </c>
      <c r="AQ209" s="30">
        <v>1</v>
      </c>
      <c r="AR209" s="30">
        <v>1</v>
      </c>
      <c r="AS209" s="30">
        <v>0.9375</v>
      </c>
      <c r="AT209" s="30">
        <v>0.89285714299999996</v>
      </c>
      <c r="AU209" s="30">
        <v>1</v>
      </c>
      <c r="AV209" s="30">
        <v>1</v>
      </c>
      <c r="AW209" s="30">
        <v>1</v>
      </c>
      <c r="AX209" s="30">
        <v>1</v>
      </c>
      <c r="AY209" s="30">
        <v>1</v>
      </c>
      <c r="AZ209" s="30">
        <v>0.5</v>
      </c>
      <c r="BA209" s="30">
        <v>0</v>
      </c>
      <c r="BB209" s="30">
        <v>1</v>
      </c>
      <c r="BC209" s="30">
        <v>1</v>
      </c>
      <c r="BD209" s="30">
        <v>1</v>
      </c>
      <c r="BE209" s="30">
        <v>0.75</v>
      </c>
      <c r="BF209" s="30">
        <v>0.25</v>
      </c>
      <c r="BG209" s="30">
        <v>0.99999996430324389</v>
      </c>
      <c r="BH209" s="30">
        <v>1</v>
      </c>
      <c r="BI209" s="30">
        <v>1</v>
      </c>
      <c r="BJ209" s="30">
        <v>0.5</v>
      </c>
      <c r="BK209" s="30">
        <v>0</v>
      </c>
      <c r="BL209" s="30">
        <v>1</v>
      </c>
      <c r="BM209" s="30">
        <v>1</v>
      </c>
      <c r="BN209" s="30">
        <v>1</v>
      </c>
      <c r="BO209" s="30">
        <v>0.83333331346511841</v>
      </c>
      <c r="BP209" s="30">
        <v>0</v>
      </c>
      <c r="BQ209" s="30">
        <v>1</v>
      </c>
      <c r="BR209" s="30">
        <v>1</v>
      </c>
      <c r="BS209" s="30">
        <v>1</v>
      </c>
      <c r="BT209" s="30">
        <v>1</v>
      </c>
      <c r="BU209" s="30">
        <v>0.4583333432674408</v>
      </c>
      <c r="BV209" s="30">
        <v>0</v>
      </c>
      <c r="BW209" s="30">
        <v>0</v>
      </c>
      <c r="BX209" s="30">
        <v>1</v>
      </c>
      <c r="BY209" s="30">
        <v>0</v>
      </c>
      <c r="BZ209" s="30">
        <v>0</v>
      </c>
      <c r="CA209" s="30">
        <v>0</v>
      </c>
      <c r="CB209" s="30">
        <v>1</v>
      </c>
      <c r="CC209" s="30">
        <v>0</v>
      </c>
      <c r="CD209" s="30">
        <v>1</v>
      </c>
      <c r="CE209" s="30">
        <v>1</v>
      </c>
      <c r="CF209" s="30">
        <v>1</v>
      </c>
      <c r="CG209" s="30">
        <v>0.75</v>
      </c>
      <c r="CH209" s="30">
        <v>1</v>
      </c>
      <c r="CI209" s="30">
        <v>0</v>
      </c>
      <c r="CJ209" s="30">
        <v>1</v>
      </c>
      <c r="CK209" s="30">
        <v>1</v>
      </c>
    </row>
    <row r="210" spans="1:89">
      <c r="A210" s="29">
        <v>3822</v>
      </c>
      <c r="B210" t="s">
        <v>310</v>
      </c>
      <c r="C210" t="s">
        <v>290</v>
      </c>
      <c r="D210" t="s">
        <v>291</v>
      </c>
      <c r="E210" s="29">
        <v>0.19613259668508287</v>
      </c>
      <c r="F210" s="29">
        <v>1448</v>
      </c>
      <c r="G210" s="29">
        <v>1.190000057220459</v>
      </c>
      <c r="H210" s="29">
        <v>14</v>
      </c>
      <c r="I210" s="29">
        <v>548</v>
      </c>
      <c r="J210" t="s">
        <v>629</v>
      </c>
      <c r="K210" s="30">
        <v>0.32179930806159973</v>
      </c>
      <c r="L210" s="30">
        <v>1.24775106087327E-3</v>
      </c>
      <c r="M210" s="30">
        <v>0.66771811246871948</v>
      </c>
      <c r="N210" s="30">
        <v>0.76402503252029419</v>
      </c>
      <c r="O210" s="30">
        <v>0.89999997615814209</v>
      </c>
      <c r="P210" s="30">
        <v>0.69015258550643921</v>
      </c>
      <c r="Q210" s="30" t="s">
        <v>567</v>
      </c>
      <c r="R210" s="30">
        <v>1</v>
      </c>
      <c r="S210" s="30">
        <v>1</v>
      </c>
      <c r="T210" s="30">
        <v>1</v>
      </c>
      <c r="U210" s="30">
        <v>1</v>
      </c>
      <c r="V210" s="30">
        <v>1</v>
      </c>
      <c r="W210" s="30">
        <v>0</v>
      </c>
      <c r="X210" s="30">
        <v>1</v>
      </c>
      <c r="Y210" s="30">
        <v>0</v>
      </c>
      <c r="Z210" s="30">
        <v>0</v>
      </c>
      <c r="AA210" s="30">
        <v>1</v>
      </c>
      <c r="AB210" s="30">
        <v>0.58535999999999999</v>
      </c>
      <c r="AC210" s="30">
        <v>1</v>
      </c>
      <c r="AD210" s="30" t="s">
        <v>567</v>
      </c>
      <c r="AE210" s="30">
        <v>1</v>
      </c>
      <c r="AF210" s="30">
        <v>0.90369516611099243</v>
      </c>
      <c r="AG210" s="30">
        <v>0.95203428638525212</v>
      </c>
      <c r="AH210" s="30">
        <v>0.69230769230769229</v>
      </c>
      <c r="AI210" s="30">
        <v>0.5</v>
      </c>
      <c r="AJ210" s="30">
        <v>0.7</v>
      </c>
      <c r="AK210" s="30">
        <v>1</v>
      </c>
      <c r="AL210" s="30">
        <v>1</v>
      </c>
      <c r="AM210" s="30">
        <v>1</v>
      </c>
      <c r="AN210" s="30">
        <v>1</v>
      </c>
      <c r="AO210" s="30">
        <v>0.75</v>
      </c>
      <c r="AP210" s="30">
        <v>1</v>
      </c>
      <c r="AQ210" s="30">
        <v>1</v>
      </c>
      <c r="AR210" s="30" t="s">
        <v>567</v>
      </c>
      <c r="AS210" s="30">
        <v>1</v>
      </c>
      <c r="AT210" s="30">
        <v>1</v>
      </c>
      <c r="AU210" s="30">
        <v>1</v>
      </c>
      <c r="AV210" s="30">
        <v>0.5</v>
      </c>
      <c r="AW210" s="30">
        <v>1</v>
      </c>
      <c r="AX210" s="30">
        <v>0</v>
      </c>
      <c r="AY210" s="30">
        <v>1</v>
      </c>
      <c r="AZ210" s="30">
        <v>0.5</v>
      </c>
      <c r="BA210" s="30">
        <v>0</v>
      </c>
      <c r="BB210" s="30">
        <v>1</v>
      </c>
      <c r="BC210" s="30">
        <v>1</v>
      </c>
      <c r="BD210" s="30">
        <v>0.66666668653488159</v>
      </c>
      <c r="BE210" s="30">
        <v>1</v>
      </c>
      <c r="BF210" s="30" t="s">
        <v>567</v>
      </c>
      <c r="BG210" s="30">
        <v>0.99999999471503465</v>
      </c>
      <c r="BH210" s="30">
        <v>1</v>
      </c>
      <c r="BI210" s="30">
        <v>1</v>
      </c>
      <c r="BJ210" s="30">
        <v>0.5</v>
      </c>
      <c r="BK210" s="30">
        <v>0</v>
      </c>
      <c r="BL210" s="30">
        <v>1</v>
      </c>
      <c r="BM210" s="30">
        <v>1</v>
      </c>
      <c r="BN210" s="30">
        <v>1</v>
      </c>
      <c r="BO210" s="30">
        <v>0.5</v>
      </c>
      <c r="BP210" s="30">
        <v>1</v>
      </c>
      <c r="BQ210" s="30">
        <v>1</v>
      </c>
      <c r="BR210" s="30">
        <v>1</v>
      </c>
      <c r="BS210" s="30">
        <v>0</v>
      </c>
      <c r="BT210" s="30">
        <v>1</v>
      </c>
      <c r="BU210" s="30">
        <v>8.3333335816860199E-2</v>
      </c>
      <c r="BV210" s="30">
        <v>0</v>
      </c>
      <c r="BW210" s="30">
        <v>0</v>
      </c>
      <c r="BX210" s="30">
        <v>0</v>
      </c>
      <c r="BY210" s="30">
        <v>0</v>
      </c>
      <c r="BZ210" s="30">
        <v>0</v>
      </c>
      <c r="CA210" s="30">
        <v>0</v>
      </c>
      <c r="CB210" s="30">
        <v>1</v>
      </c>
      <c r="CC210" s="30">
        <v>0</v>
      </c>
      <c r="CD210" s="30">
        <v>1</v>
      </c>
      <c r="CE210" s="30">
        <v>0</v>
      </c>
      <c r="CF210" s="30">
        <v>0.75</v>
      </c>
      <c r="CG210" s="30">
        <v>1</v>
      </c>
      <c r="CH210" s="30">
        <v>1</v>
      </c>
      <c r="CI210" s="30" t="s">
        <v>567</v>
      </c>
      <c r="CJ210" s="30">
        <v>1</v>
      </c>
      <c r="CK210" s="30">
        <v>1</v>
      </c>
    </row>
    <row r="211" spans="1:89">
      <c r="A211" s="29">
        <v>3823</v>
      </c>
      <c r="B211" t="s">
        <v>311</v>
      </c>
      <c r="C211" t="s">
        <v>290</v>
      </c>
      <c r="D211" t="s">
        <v>291</v>
      </c>
      <c r="E211" s="29">
        <v>0.20901320901320902</v>
      </c>
      <c r="F211" s="29">
        <v>1287</v>
      </c>
      <c r="G211" s="29">
        <v>1.2100000381469727</v>
      </c>
      <c r="H211" s="29">
        <v>14</v>
      </c>
      <c r="I211" s="29">
        <v>497</v>
      </c>
      <c r="J211" t="s">
        <v>629</v>
      </c>
      <c r="K211" s="30">
        <v>0.41868510842323303</v>
      </c>
      <c r="L211" s="30">
        <v>-1.7006901325657964E-3</v>
      </c>
      <c r="M211" s="30">
        <v>0.7308732271194458</v>
      </c>
      <c r="N211" s="30">
        <v>0.7552611231803894</v>
      </c>
      <c r="O211" s="30">
        <v>0.69999998807907104</v>
      </c>
      <c r="P211" s="30">
        <v>0.65991926193237305</v>
      </c>
      <c r="Q211" s="30" t="s">
        <v>567</v>
      </c>
      <c r="R211" s="30" t="s">
        <v>567</v>
      </c>
      <c r="S211" s="30">
        <v>1</v>
      </c>
      <c r="T211" s="30">
        <v>1</v>
      </c>
      <c r="U211" s="30">
        <v>1</v>
      </c>
      <c r="V211" s="30" t="s">
        <v>567</v>
      </c>
      <c r="W211" s="30">
        <v>0</v>
      </c>
      <c r="X211" s="30">
        <v>1</v>
      </c>
      <c r="Y211" s="30">
        <v>0</v>
      </c>
      <c r="Z211" s="30" t="s">
        <v>567</v>
      </c>
      <c r="AA211" s="30">
        <v>0.42857000000000001</v>
      </c>
      <c r="AB211" s="30">
        <v>0.81665999999999994</v>
      </c>
      <c r="AC211" s="30" t="s">
        <v>567</v>
      </c>
      <c r="AD211" s="30">
        <v>1</v>
      </c>
      <c r="AE211" s="30">
        <v>1</v>
      </c>
      <c r="AF211" s="30">
        <v>0.98214656114578247</v>
      </c>
      <c r="AG211" s="30">
        <v>0.98575904300769013</v>
      </c>
      <c r="AH211" s="30">
        <v>0.9</v>
      </c>
      <c r="AI211" s="30">
        <v>1</v>
      </c>
      <c r="AJ211" s="30">
        <v>0.9</v>
      </c>
      <c r="AK211" s="30">
        <v>1</v>
      </c>
      <c r="AL211" s="30">
        <v>1</v>
      </c>
      <c r="AM211" s="30">
        <v>1</v>
      </c>
      <c r="AN211" s="30">
        <v>1</v>
      </c>
      <c r="AO211" s="30">
        <v>0.75</v>
      </c>
      <c r="AP211" s="30">
        <v>1</v>
      </c>
      <c r="AQ211" s="30">
        <v>1</v>
      </c>
      <c r="AR211" s="30" t="s">
        <v>567</v>
      </c>
      <c r="AS211" s="30">
        <v>1</v>
      </c>
      <c r="AT211" s="30">
        <v>1</v>
      </c>
      <c r="AU211" s="30">
        <v>1</v>
      </c>
      <c r="AV211" s="30">
        <v>0.5</v>
      </c>
      <c r="AW211" s="30">
        <v>1</v>
      </c>
      <c r="AX211" s="30">
        <v>0</v>
      </c>
      <c r="AY211" s="30">
        <v>1</v>
      </c>
      <c r="AZ211" s="30">
        <v>0.5</v>
      </c>
      <c r="BA211" s="30">
        <v>0</v>
      </c>
      <c r="BB211" s="30">
        <v>1</v>
      </c>
      <c r="BC211" s="30">
        <v>1</v>
      </c>
      <c r="BD211" s="30">
        <v>1</v>
      </c>
      <c r="BE211" s="30">
        <v>1</v>
      </c>
      <c r="BF211" s="30">
        <v>1</v>
      </c>
      <c r="BG211" s="30">
        <v>1</v>
      </c>
      <c r="BH211" s="30">
        <v>1</v>
      </c>
      <c r="BI211" s="30">
        <v>1</v>
      </c>
      <c r="BJ211" s="30">
        <v>0.5</v>
      </c>
      <c r="BK211" s="30">
        <v>0</v>
      </c>
      <c r="BL211" s="30">
        <v>1</v>
      </c>
      <c r="BM211" s="30">
        <v>1</v>
      </c>
      <c r="BN211" s="30">
        <v>1</v>
      </c>
      <c r="BO211" s="30">
        <v>1</v>
      </c>
      <c r="BP211" s="30">
        <v>1</v>
      </c>
      <c r="BQ211" s="30">
        <v>1</v>
      </c>
      <c r="BR211" s="30">
        <v>1</v>
      </c>
      <c r="BS211" s="30">
        <v>1</v>
      </c>
      <c r="BT211" s="30">
        <v>1</v>
      </c>
      <c r="BU211" s="30">
        <v>0.4166666567325592</v>
      </c>
      <c r="BV211" s="30">
        <v>0</v>
      </c>
      <c r="BW211" s="30">
        <v>0</v>
      </c>
      <c r="BX211" s="30">
        <v>1</v>
      </c>
      <c r="BY211" s="30">
        <v>0</v>
      </c>
      <c r="BZ211" s="30">
        <v>0</v>
      </c>
      <c r="CA211" s="30">
        <v>0</v>
      </c>
      <c r="CB211" s="30">
        <v>1</v>
      </c>
      <c r="CC211" s="30">
        <v>0</v>
      </c>
      <c r="CD211" s="30">
        <v>0</v>
      </c>
      <c r="CE211" s="30">
        <v>1</v>
      </c>
      <c r="CF211" s="30">
        <v>1</v>
      </c>
      <c r="CG211" s="30">
        <v>0.75</v>
      </c>
      <c r="CH211" s="30">
        <v>1</v>
      </c>
      <c r="CI211" s="30">
        <v>0</v>
      </c>
      <c r="CJ211" s="30">
        <v>1</v>
      </c>
      <c r="CK211" s="30">
        <v>1</v>
      </c>
    </row>
    <row r="212" spans="1:89">
      <c r="A212" s="29">
        <v>3824</v>
      </c>
      <c r="B212" t="s">
        <v>312</v>
      </c>
      <c r="C212" t="s">
        <v>290</v>
      </c>
      <c r="D212" t="s">
        <v>291</v>
      </c>
      <c r="E212" s="29">
        <v>0.19718309859154928</v>
      </c>
      <c r="F212" s="29">
        <v>2201</v>
      </c>
      <c r="G212" s="29">
        <v>1.4500000476837158</v>
      </c>
      <c r="H212" s="29">
        <v>6</v>
      </c>
      <c r="I212" s="29">
        <v>529</v>
      </c>
      <c r="J212" t="s">
        <v>629</v>
      </c>
      <c r="K212" s="30">
        <v>0.34240365028381348</v>
      </c>
      <c r="L212" s="30">
        <v>-4.5709032565355301E-3</v>
      </c>
      <c r="M212" s="30">
        <v>0.70986121892929077</v>
      </c>
      <c r="N212" s="30">
        <v>0.79650622606277466</v>
      </c>
      <c r="O212" s="30">
        <v>1</v>
      </c>
      <c r="P212" s="30">
        <v>0.82239484786987305</v>
      </c>
      <c r="Q212" s="30">
        <v>1</v>
      </c>
      <c r="R212" s="30">
        <v>1</v>
      </c>
      <c r="S212" s="30">
        <v>1</v>
      </c>
      <c r="T212" s="30">
        <v>1</v>
      </c>
      <c r="U212" s="30">
        <v>1</v>
      </c>
      <c r="V212" s="30">
        <v>1</v>
      </c>
      <c r="W212" s="30">
        <v>1</v>
      </c>
      <c r="X212" s="30">
        <v>1</v>
      </c>
      <c r="Y212" s="30">
        <v>1</v>
      </c>
      <c r="Z212" s="30">
        <v>0</v>
      </c>
      <c r="AA212" s="30">
        <v>0.71428999999999998</v>
      </c>
      <c r="AB212" s="30">
        <v>0.89654999999999996</v>
      </c>
      <c r="AC212" s="30">
        <v>1</v>
      </c>
      <c r="AD212" s="30">
        <v>0.23528999999999997</v>
      </c>
      <c r="AE212" s="30">
        <v>1</v>
      </c>
      <c r="AF212" s="30">
        <v>0.95955103635787964</v>
      </c>
      <c r="AG212" s="30">
        <v>0.9642857142857143</v>
      </c>
      <c r="AH212" s="30">
        <v>0.94444444444444442</v>
      </c>
      <c r="AI212" s="30">
        <v>0.9</v>
      </c>
      <c r="AJ212" s="30">
        <v>0.70588235294117641</v>
      </c>
      <c r="AK212" s="30">
        <v>1</v>
      </c>
      <c r="AL212" s="30">
        <v>1</v>
      </c>
      <c r="AM212" s="30">
        <v>1</v>
      </c>
      <c r="AN212" s="30">
        <v>1</v>
      </c>
      <c r="AO212" s="30">
        <v>0.75</v>
      </c>
      <c r="AP212" s="30">
        <v>1</v>
      </c>
      <c r="AQ212" s="30">
        <v>1</v>
      </c>
      <c r="AR212" s="30" t="s">
        <v>567</v>
      </c>
      <c r="AS212" s="30">
        <v>1</v>
      </c>
      <c r="AT212" s="30">
        <v>1</v>
      </c>
      <c r="AU212" s="30">
        <v>1</v>
      </c>
      <c r="AV212" s="30">
        <v>1</v>
      </c>
      <c r="AW212" s="30">
        <v>1</v>
      </c>
      <c r="AX212" s="30">
        <v>1</v>
      </c>
      <c r="AY212" s="30">
        <v>1</v>
      </c>
      <c r="AZ212" s="30">
        <v>0.5</v>
      </c>
      <c r="BA212" s="30">
        <v>0</v>
      </c>
      <c r="BB212" s="30">
        <v>1</v>
      </c>
      <c r="BC212" s="30">
        <v>1</v>
      </c>
      <c r="BD212" s="30">
        <v>1</v>
      </c>
      <c r="BE212" s="30">
        <v>0.73333317041397095</v>
      </c>
      <c r="BF212" s="30">
        <v>0.2</v>
      </c>
      <c r="BG212" s="30">
        <v>0.9999994252323019</v>
      </c>
      <c r="BH212" s="30">
        <v>1</v>
      </c>
      <c r="BI212" s="30">
        <v>1</v>
      </c>
      <c r="BJ212" s="30">
        <v>0.5</v>
      </c>
      <c r="BK212" s="30">
        <v>0</v>
      </c>
      <c r="BL212" s="30">
        <v>1</v>
      </c>
      <c r="BM212" s="30">
        <v>1</v>
      </c>
      <c r="BN212" s="30">
        <v>1</v>
      </c>
      <c r="BO212" s="30">
        <v>0.5</v>
      </c>
      <c r="BP212" s="30">
        <v>1</v>
      </c>
      <c r="BQ212" s="30">
        <v>1</v>
      </c>
      <c r="BR212" s="30">
        <v>1</v>
      </c>
      <c r="BS212" s="30">
        <v>0</v>
      </c>
      <c r="BT212" s="30">
        <v>1</v>
      </c>
      <c r="BU212" s="30">
        <v>0.3333333432674408</v>
      </c>
      <c r="BV212" s="30">
        <v>0</v>
      </c>
      <c r="BW212" s="30">
        <v>0</v>
      </c>
      <c r="BX212" s="30">
        <v>0</v>
      </c>
      <c r="BY212" s="30">
        <v>0</v>
      </c>
      <c r="BZ212" s="30">
        <v>0</v>
      </c>
      <c r="CA212" s="30">
        <v>0</v>
      </c>
      <c r="CB212" s="30">
        <v>0</v>
      </c>
      <c r="CC212" s="30">
        <v>0</v>
      </c>
      <c r="CD212" s="30">
        <v>0</v>
      </c>
      <c r="CE212" s="30">
        <v>1</v>
      </c>
      <c r="CF212" s="30">
        <v>1</v>
      </c>
      <c r="CG212" s="30">
        <v>0.75</v>
      </c>
      <c r="CH212" s="30">
        <v>0</v>
      </c>
      <c r="CI212" s="30">
        <v>1</v>
      </c>
      <c r="CJ212" s="30">
        <v>1</v>
      </c>
      <c r="CK212" s="30">
        <v>1</v>
      </c>
    </row>
    <row r="213" spans="1:89">
      <c r="A213" s="29">
        <v>3825</v>
      </c>
      <c r="B213" t="s">
        <v>313</v>
      </c>
      <c r="C213" t="s">
        <v>290</v>
      </c>
      <c r="D213" t="s">
        <v>291</v>
      </c>
      <c r="E213" s="29">
        <v>0.22306855277475518</v>
      </c>
      <c r="F213" s="29">
        <v>3676</v>
      </c>
      <c r="G213" s="29">
        <v>1.440000057220459</v>
      </c>
      <c r="H213" s="29">
        <v>6</v>
      </c>
      <c r="I213" s="29">
        <v>539</v>
      </c>
      <c r="J213" t="s">
        <v>629</v>
      </c>
      <c r="K213" s="30">
        <v>0.36320000886917114</v>
      </c>
      <c r="L213" s="30">
        <v>-7.0579361636191607E-4</v>
      </c>
      <c r="M213" s="30">
        <v>0.87776267528533936</v>
      </c>
      <c r="N213" s="30">
        <v>0.82329267263412476</v>
      </c>
      <c r="O213" s="30">
        <v>0.93333333730697632</v>
      </c>
      <c r="P213" s="30">
        <v>0.91863852739334106</v>
      </c>
      <c r="Q213" s="30">
        <v>1</v>
      </c>
      <c r="R213" s="30">
        <v>1</v>
      </c>
      <c r="S213" s="30">
        <v>1</v>
      </c>
      <c r="T213" s="30">
        <v>1</v>
      </c>
      <c r="U213" s="30">
        <v>1</v>
      </c>
      <c r="V213" s="30">
        <v>1</v>
      </c>
      <c r="W213" s="30">
        <v>1</v>
      </c>
      <c r="X213" s="30">
        <v>1</v>
      </c>
      <c r="Y213" s="30">
        <v>1</v>
      </c>
      <c r="Z213" s="30" t="s">
        <v>567</v>
      </c>
      <c r="AA213" s="30">
        <v>1</v>
      </c>
      <c r="AB213" s="30">
        <v>0.86275000000000002</v>
      </c>
      <c r="AC213" s="30">
        <v>0.61764999999999992</v>
      </c>
      <c r="AD213" s="30">
        <v>0.57499999999999996</v>
      </c>
      <c r="AE213" s="30">
        <v>1</v>
      </c>
      <c r="AF213" s="30">
        <v>0.8646700382232666</v>
      </c>
      <c r="AG213" s="30">
        <v>0.99316136772645469</v>
      </c>
      <c r="AH213" s="30">
        <v>0.875</v>
      </c>
      <c r="AI213" s="30">
        <v>0.78787878787878785</v>
      </c>
      <c r="AJ213" s="30">
        <v>0.72</v>
      </c>
      <c r="AK213" s="30">
        <v>0.75</v>
      </c>
      <c r="AL213" s="30">
        <v>1</v>
      </c>
      <c r="AM213" s="30">
        <v>1</v>
      </c>
      <c r="AN213" s="30">
        <v>1</v>
      </c>
      <c r="AO213" s="30">
        <v>1</v>
      </c>
      <c r="AP213" s="30">
        <v>0.99431818723678589</v>
      </c>
      <c r="AQ213" s="30">
        <v>1</v>
      </c>
      <c r="AR213" s="30">
        <v>1</v>
      </c>
      <c r="AS213" s="30">
        <v>1</v>
      </c>
      <c r="AT213" s="30">
        <v>0.97727272749999994</v>
      </c>
      <c r="AU213" s="30">
        <v>1</v>
      </c>
      <c r="AV213" s="30">
        <v>1</v>
      </c>
      <c r="AW213" s="30">
        <v>1</v>
      </c>
      <c r="AX213" s="30">
        <v>1</v>
      </c>
      <c r="AY213" s="30">
        <v>1</v>
      </c>
      <c r="AZ213" s="30">
        <v>0.5</v>
      </c>
      <c r="BA213" s="30">
        <v>0</v>
      </c>
      <c r="BB213" s="30">
        <v>1</v>
      </c>
      <c r="BC213" s="30">
        <v>1</v>
      </c>
      <c r="BD213" s="30">
        <v>0.66666668653488159</v>
      </c>
      <c r="BE213" s="30">
        <v>1</v>
      </c>
      <c r="BF213" s="30" t="s">
        <v>567</v>
      </c>
      <c r="BG213" s="30">
        <v>0.99999999255104399</v>
      </c>
      <c r="BH213" s="30">
        <v>1</v>
      </c>
      <c r="BI213" s="30">
        <v>1</v>
      </c>
      <c r="BJ213" s="30">
        <v>1</v>
      </c>
      <c r="BK213" s="30">
        <v>1</v>
      </c>
      <c r="BL213" s="30">
        <v>1</v>
      </c>
      <c r="BM213" s="30">
        <v>1</v>
      </c>
      <c r="BN213" s="30">
        <v>1</v>
      </c>
      <c r="BO213" s="30">
        <v>1</v>
      </c>
      <c r="BP213" s="30">
        <v>1</v>
      </c>
      <c r="BQ213" s="30">
        <v>1</v>
      </c>
      <c r="BR213" s="30">
        <v>1</v>
      </c>
      <c r="BS213" s="30">
        <v>1</v>
      </c>
      <c r="BT213" s="30">
        <v>1</v>
      </c>
      <c r="BU213" s="30">
        <v>1</v>
      </c>
      <c r="BV213" s="30">
        <v>1</v>
      </c>
      <c r="BW213" s="30">
        <v>1</v>
      </c>
      <c r="BX213" s="30">
        <v>1</v>
      </c>
      <c r="BY213" s="30">
        <v>1</v>
      </c>
      <c r="BZ213" s="30">
        <v>1</v>
      </c>
      <c r="CA213" s="30">
        <v>1</v>
      </c>
      <c r="CB213" s="30">
        <v>1</v>
      </c>
      <c r="CC213" s="30">
        <v>1</v>
      </c>
      <c r="CD213" s="30">
        <v>1</v>
      </c>
      <c r="CE213" s="30">
        <v>1</v>
      </c>
      <c r="CF213" s="30">
        <v>1</v>
      </c>
      <c r="CG213" s="30">
        <v>0.5</v>
      </c>
      <c r="CH213" s="30">
        <v>1</v>
      </c>
      <c r="CI213" s="30">
        <v>0</v>
      </c>
      <c r="CJ213" s="30">
        <v>1</v>
      </c>
      <c r="CK213" s="30">
        <v>0</v>
      </c>
    </row>
    <row r="214" spans="1:89">
      <c r="A214" s="29">
        <v>4201</v>
      </c>
      <c r="B214" t="s">
        <v>314</v>
      </c>
      <c r="C214" t="s">
        <v>315</v>
      </c>
      <c r="D214" t="s">
        <v>316</v>
      </c>
      <c r="E214" s="29">
        <v>0.21427522396827728</v>
      </c>
      <c r="F214" s="29">
        <v>6809</v>
      </c>
      <c r="G214" s="29">
        <v>0.97000002861022949</v>
      </c>
      <c r="H214" s="29">
        <v>1</v>
      </c>
      <c r="I214" s="29">
        <v>687</v>
      </c>
      <c r="J214" t="s">
        <v>625</v>
      </c>
      <c r="K214" s="30">
        <v>0.22473247349262238</v>
      </c>
      <c r="L214" s="30">
        <v>-2.9116813093423843E-3</v>
      </c>
      <c r="M214" s="30">
        <v>0.7792477011680603</v>
      </c>
      <c r="N214" s="30">
        <v>0.81861400604248047</v>
      </c>
      <c r="O214" s="30">
        <v>1</v>
      </c>
      <c r="P214" s="30">
        <v>0.79411369562149048</v>
      </c>
      <c r="Q214" s="30">
        <v>1</v>
      </c>
      <c r="R214" s="30">
        <v>1</v>
      </c>
      <c r="S214" s="30">
        <v>1</v>
      </c>
      <c r="T214" s="30">
        <v>1</v>
      </c>
      <c r="U214" s="30">
        <v>1</v>
      </c>
      <c r="V214" s="30">
        <v>1</v>
      </c>
      <c r="W214" s="30">
        <v>1</v>
      </c>
      <c r="X214" s="30">
        <v>1</v>
      </c>
      <c r="Y214" s="30">
        <v>1</v>
      </c>
      <c r="Z214" s="30">
        <v>1</v>
      </c>
      <c r="AA214" s="30">
        <v>0.82979000000000003</v>
      </c>
      <c r="AB214" s="30">
        <v>0.21429000000000001</v>
      </c>
      <c r="AC214" s="30">
        <v>0.6875</v>
      </c>
      <c r="AD214" s="30">
        <v>0.51852000000000009</v>
      </c>
      <c r="AE214" s="30">
        <v>1</v>
      </c>
      <c r="AF214" s="30">
        <v>0.92681658267974854</v>
      </c>
      <c r="AG214" s="30">
        <v>1</v>
      </c>
      <c r="AH214" s="30">
        <v>1</v>
      </c>
      <c r="AI214" s="30">
        <v>0.72413793103448265</v>
      </c>
      <c r="AJ214" s="30">
        <v>0.84210526315789469</v>
      </c>
      <c r="AK214" s="30">
        <v>1</v>
      </c>
      <c r="AL214" s="30">
        <v>0.66666666666666652</v>
      </c>
      <c r="AM214" s="30">
        <v>1</v>
      </c>
      <c r="AN214" s="30">
        <v>1</v>
      </c>
      <c r="AO214" s="30">
        <v>0.75</v>
      </c>
      <c r="AP214" s="30">
        <v>0.98821341991424561</v>
      </c>
      <c r="AQ214" s="30">
        <v>1</v>
      </c>
      <c r="AR214" s="30" t="s">
        <v>567</v>
      </c>
      <c r="AS214" s="30">
        <v>0.98387096750000003</v>
      </c>
      <c r="AT214" s="30">
        <v>0.98076923100000002</v>
      </c>
      <c r="AU214" s="30">
        <v>1</v>
      </c>
      <c r="AV214" s="30">
        <v>1</v>
      </c>
      <c r="AW214" s="30">
        <v>1</v>
      </c>
      <c r="AX214" s="30">
        <v>1</v>
      </c>
      <c r="AY214" s="30">
        <v>1</v>
      </c>
      <c r="AZ214" s="30">
        <v>1</v>
      </c>
      <c r="BA214" s="30">
        <v>1</v>
      </c>
      <c r="BB214" s="30">
        <v>1</v>
      </c>
      <c r="BC214" s="30">
        <v>1</v>
      </c>
      <c r="BD214" s="30">
        <v>1</v>
      </c>
      <c r="BE214" s="30">
        <v>1</v>
      </c>
      <c r="BF214" s="30">
        <v>1</v>
      </c>
      <c r="BG214" s="30">
        <v>1</v>
      </c>
      <c r="BH214" s="30">
        <v>1</v>
      </c>
      <c r="BI214" s="30">
        <v>1</v>
      </c>
      <c r="BJ214" s="30">
        <v>0.5</v>
      </c>
      <c r="BK214" s="30">
        <v>0</v>
      </c>
      <c r="BL214" s="30">
        <v>1</v>
      </c>
      <c r="BM214" s="30">
        <v>1</v>
      </c>
      <c r="BN214" s="30">
        <v>1</v>
      </c>
      <c r="BO214" s="30">
        <v>1</v>
      </c>
      <c r="BP214" s="30">
        <v>1</v>
      </c>
      <c r="BQ214" s="30">
        <v>1</v>
      </c>
      <c r="BR214" s="30">
        <v>1</v>
      </c>
      <c r="BS214" s="30">
        <v>1</v>
      </c>
      <c r="BT214" s="30">
        <v>1</v>
      </c>
      <c r="BU214" s="30">
        <v>8.3333335816860199E-2</v>
      </c>
      <c r="BV214" s="30">
        <v>0</v>
      </c>
      <c r="BW214" s="30">
        <v>0</v>
      </c>
      <c r="BX214" s="30">
        <v>0</v>
      </c>
      <c r="BY214" s="30">
        <v>1</v>
      </c>
      <c r="BZ214" s="30">
        <v>0</v>
      </c>
      <c r="CA214" s="30">
        <v>0</v>
      </c>
      <c r="CB214" s="30">
        <v>1</v>
      </c>
      <c r="CC214" s="30">
        <v>0</v>
      </c>
      <c r="CD214" s="30">
        <v>0</v>
      </c>
      <c r="CE214" s="30">
        <v>0</v>
      </c>
      <c r="CF214" s="30">
        <v>1</v>
      </c>
      <c r="CG214" s="30">
        <v>0.5</v>
      </c>
      <c r="CH214" s="30">
        <v>1</v>
      </c>
      <c r="CI214" s="30">
        <v>0</v>
      </c>
      <c r="CJ214" s="30">
        <v>1</v>
      </c>
      <c r="CK214" s="30">
        <v>0</v>
      </c>
    </row>
    <row r="215" spans="1:89">
      <c r="A215" s="29">
        <v>4202</v>
      </c>
      <c r="B215" t="s">
        <v>317</v>
      </c>
      <c r="C215" t="s">
        <v>315</v>
      </c>
      <c r="D215" t="s">
        <v>316</v>
      </c>
      <c r="E215" s="29">
        <v>0.25887699626231736</v>
      </c>
      <c r="F215" s="29">
        <v>23544</v>
      </c>
      <c r="G215" s="29">
        <v>0.94999998807907104</v>
      </c>
      <c r="H215" s="29">
        <v>9</v>
      </c>
      <c r="I215" s="29">
        <v>806</v>
      </c>
      <c r="J215" t="s">
        <v>627</v>
      </c>
      <c r="K215" s="30">
        <v>0.14448980987071991</v>
      </c>
      <c r="L215" s="30">
        <v>1.2757471762597561E-2</v>
      </c>
      <c r="M215" s="30">
        <v>0.86982446908950806</v>
      </c>
      <c r="N215" s="30">
        <v>0.86239570379257202</v>
      </c>
      <c r="O215" s="30">
        <v>1</v>
      </c>
      <c r="P215" s="30">
        <v>0.88083583116531372</v>
      </c>
      <c r="Q215" s="30">
        <v>1</v>
      </c>
      <c r="R215" s="30">
        <v>1</v>
      </c>
      <c r="S215" s="30">
        <v>1</v>
      </c>
      <c r="T215" s="30">
        <v>1</v>
      </c>
      <c r="U215" s="30">
        <v>1</v>
      </c>
      <c r="V215" s="30">
        <v>1</v>
      </c>
      <c r="W215" s="30">
        <v>1</v>
      </c>
      <c r="X215" s="30">
        <v>1</v>
      </c>
      <c r="Y215" s="30">
        <v>1</v>
      </c>
      <c r="Z215" s="30">
        <v>1</v>
      </c>
      <c r="AA215" s="30">
        <v>0.87179000000000006</v>
      </c>
      <c r="AB215" s="30">
        <v>0.68513999999999997</v>
      </c>
      <c r="AC215" s="30">
        <v>0.55319000000000007</v>
      </c>
      <c r="AD215" s="30">
        <v>0.72766000000000008</v>
      </c>
      <c r="AE215" s="30">
        <v>1</v>
      </c>
      <c r="AF215" s="30">
        <v>0.78955566883087158</v>
      </c>
      <c r="AG215" s="30">
        <v>0.9739043158246905</v>
      </c>
      <c r="AH215" s="30">
        <v>0.86082474226804129</v>
      </c>
      <c r="AI215" s="30">
        <v>0.69503546099290792</v>
      </c>
      <c r="AJ215" s="30">
        <v>0.61157024793388426</v>
      </c>
      <c r="AK215" s="30">
        <v>1</v>
      </c>
      <c r="AL215" s="30">
        <v>0.625</v>
      </c>
      <c r="AM215" s="30">
        <v>0.625</v>
      </c>
      <c r="AN215" s="30">
        <v>0.5</v>
      </c>
      <c r="AO215" s="30">
        <v>1</v>
      </c>
      <c r="AP215" s="30">
        <v>0.86118638515472412</v>
      </c>
      <c r="AQ215" s="30">
        <v>0.84307692300000003</v>
      </c>
      <c r="AR215" s="30">
        <v>0.84980744549999998</v>
      </c>
      <c r="AS215" s="30">
        <v>0.92791739149999997</v>
      </c>
      <c r="AT215" s="30">
        <v>0.82394366149999998</v>
      </c>
      <c r="AU215" s="30">
        <v>1</v>
      </c>
      <c r="AV215" s="30">
        <v>1</v>
      </c>
      <c r="AW215" s="30">
        <v>1</v>
      </c>
      <c r="AX215" s="30">
        <v>1</v>
      </c>
      <c r="AY215" s="30">
        <v>1</v>
      </c>
      <c r="AZ215" s="30">
        <v>1</v>
      </c>
      <c r="BA215" s="30">
        <v>1</v>
      </c>
      <c r="BB215" s="30">
        <v>1</v>
      </c>
      <c r="BC215" s="30">
        <v>1</v>
      </c>
      <c r="BD215" s="30">
        <v>1</v>
      </c>
      <c r="BE215" s="30">
        <v>1</v>
      </c>
      <c r="BF215" s="30">
        <v>1</v>
      </c>
      <c r="BG215" s="30">
        <v>0.99999998682756475</v>
      </c>
      <c r="BH215" s="30">
        <v>1</v>
      </c>
      <c r="BI215" s="30">
        <v>1</v>
      </c>
      <c r="BJ215" s="30">
        <v>1</v>
      </c>
      <c r="BK215" s="30">
        <v>1</v>
      </c>
      <c r="BL215" s="30">
        <v>1</v>
      </c>
      <c r="BM215" s="30">
        <v>1</v>
      </c>
      <c r="BN215" s="30">
        <v>1</v>
      </c>
      <c r="BO215" s="30">
        <v>1</v>
      </c>
      <c r="BP215" s="30">
        <v>1</v>
      </c>
      <c r="BQ215" s="30">
        <v>1</v>
      </c>
      <c r="BR215" s="30">
        <v>1</v>
      </c>
      <c r="BS215" s="30">
        <v>1</v>
      </c>
      <c r="BT215" s="30">
        <v>1</v>
      </c>
      <c r="BU215" s="30">
        <v>0.4166666567325592</v>
      </c>
      <c r="BV215" s="30">
        <v>0</v>
      </c>
      <c r="BW215" s="30">
        <v>0</v>
      </c>
      <c r="BX215" s="30">
        <v>1</v>
      </c>
      <c r="BY215" s="30">
        <v>0</v>
      </c>
      <c r="BZ215" s="30">
        <v>0</v>
      </c>
      <c r="CA215" s="30">
        <v>0</v>
      </c>
      <c r="CB215" s="30">
        <v>1</v>
      </c>
      <c r="CC215" s="30">
        <v>0</v>
      </c>
      <c r="CD215" s="30">
        <v>0</v>
      </c>
      <c r="CE215" s="30">
        <v>1</v>
      </c>
      <c r="CF215" s="30">
        <v>1</v>
      </c>
      <c r="CG215" s="30">
        <v>0.75</v>
      </c>
      <c r="CH215" s="30">
        <v>0</v>
      </c>
      <c r="CI215" s="30">
        <v>1</v>
      </c>
      <c r="CJ215" s="30">
        <v>1</v>
      </c>
      <c r="CK215" s="30">
        <v>1</v>
      </c>
    </row>
    <row r="216" spans="1:89">
      <c r="A216" s="29">
        <v>4203</v>
      </c>
      <c r="B216" t="s">
        <v>318</v>
      </c>
      <c r="C216" t="s">
        <v>315</v>
      </c>
      <c r="D216" t="s">
        <v>316</v>
      </c>
      <c r="E216" s="29">
        <v>0.2396942154270095</v>
      </c>
      <c r="F216" s="29">
        <v>44999</v>
      </c>
      <c r="G216" s="29">
        <v>0.93000000715255737</v>
      </c>
      <c r="H216" s="29">
        <v>11</v>
      </c>
      <c r="I216" s="29">
        <v>796</v>
      </c>
      <c r="J216" t="s">
        <v>627</v>
      </c>
      <c r="K216" s="30">
        <v>0.15844842791557312</v>
      </c>
      <c r="L216" s="30">
        <v>3.5032634623348713E-3</v>
      </c>
      <c r="M216" s="30">
        <v>0.91724574565887451</v>
      </c>
      <c r="N216" s="30">
        <v>0.87051534652709961</v>
      </c>
      <c r="O216" s="30">
        <v>0.93333333730697632</v>
      </c>
      <c r="P216" s="30">
        <v>0.81800895929336548</v>
      </c>
      <c r="Q216" s="30">
        <v>1</v>
      </c>
      <c r="R216" s="30">
        <v>1</v>
      </c>
      <c r="S216" s="30">
        <v>1</v>
      </c>
      <c r="T216" s="30">
        <v>1</v>
      </c>
      <c r="U216" s="30">
        <v>1</v>
      </c>
      <c r="V216" s="30">
        <v>1</v>
      </c>
      <c r="W216" s="30">
        <v>1</v>
      </c>
      <c r="X216" s="30">
        <v>1</v>
      </c>
      <c r="Y216" s="30">
        <v>1</v>
      </c>
      <c r="Z216" s="30" t="s">
        <v>567</v>
      </c>
      <c r="AA216" s="30">
        <v>0.67200000000000004</v>
      </c>
      <c r="AB216" s="30">
        <v>0.64524000000000004</v>
      </c>
      <c r="AC216" s="30">
        <v>0.27397000000000005</v>
      </c>
      <c r="AD216" s="30">
        <v>0.45254</v>
      </c>
      <c r="AE216" s="30">
        <v>1</v>
      </c>
      <c r="AF216" s="30">
        <v>0.92630374431610107</v>
      </c>
      <c r="AG216" s="30">
        <v>0.98904014891571645</v>
      </c>
      <c r="AH216" s="30">
        <v>0.8951048951048951</v>
      </c>
      <c r="AI216" s="30">
        <v>0.85826771653543299</v>
      </c>
      <c r="AJ216" s="30">
        <v>0.71666666666666667</v>
      </c>
      <c r="AK216" s="30">
        <v>1</v>
      </c>
      <c r="AL216" s="30">
        <v>0.88888888888888884</v>
      </c>
      <c r="AM216" s="30">
        <v>0.94444444444444442</v>
      </c>
      <c r="AN216" s="30">
        <v>0.90909090909090906</v>
      </c>
      <c r="AO216" s="30">
        <v>1</v>
      </c>
      <c r="AP216" s="30">
        <v>0.76147788763046265</v>
      </c>
      <c r="AQ216" s="30">
        <v>0.54341503950000003</v>
      </c>
      <c r="AR216" s="30">
        <v>0.79075630250000006</v>
      </c>
      <c r="AS216" s="30">
        <v>0.99735449750000005</v>
      </c>
      <c r="AT216" s="30">
        <v>0.71438580799999996</v>
      </c>
      <c r="AU216" s="30">
        <v>1</v>
      </c>
      <c r="AV216" s="30">
        <v>1</v>
      </c>
      <c r="AW216" s="30">
        <v>1</v>
      </c>
      <c r="AX216" s="30">
        <v>1</v>
      </c>
      <c r="AY216" s="30">
        <v>1</v>
      </c>
      <c r="AZ216" s="30">
        <v>1</v>
      </c>
      <c r="BA216" s="30">
        <v>1</v>
      </c>
      <c r="BB216" s="30">
        <v>1</v>
      </c>
      <c r="BC216" s="30">
        <v>1</v>
      </c>
      <c r="BD216" s="30">
        <v>0.66666668653488159</v>
      </c>
      <c r="BE216" s="30">
        <v>1</v>
      </c>
      <c r="BF216" s="30" t="s">
        <v>567</v>
      </c>
      <c r="BG216" s="30">
        <v>0.99999994362703648</v>
      </c>
      <c r="BH216" s="30">
        <v>1</v>
      </c>
      <c r="BI216" s="30">
        <v>1</v>
      </c>
      <c r="BJ216" s="30">
        <v>1</v>
      </c>
      <c r="BK216" s="30">
        <v>1</v>
      </c>
      <c r="BL216" s="30">
        <v>1</v>
      </c>
      <c r="BM216" s="30">
        <v>1</v>
      </c>
      <c r="BN216" s="30">
        <v>1</v>
      </c>
      <c r="BO216" s="30">
        <v>1</v>
      </c>
      <c r="BP216" s="30">
        <v>1</v>
      </c>
      <c r="BQ216" s="30">
        <v>1</v>
      </c>
      <c r="BR216" s="30">
        <v>1</v>
      </c>
      <c r="BS216" s="30">
        <v>1</v>
      </c>
      <c r="BT216" s="30">
        <v>1</v>
      </c>
      <c r="BU216" s="30">
        <v>0.91666668653488159</v>
      </c>
      <c r="BV216" s="30">
        <v>1</v>
      </c>
      <c r="BW216" s="30">
        <v>0</v>
      </c>
      <c r="BX216" s="30">
        <v>1</v>
      </c>
      <c r="BY216" s="30">
        <v>1</v>
      </c>
      <c r="BZ216" s="30">
        <v>1</v>
      </c>
      <c r="CA216" s="30">
        <v>0</v>
      </c>
      <c r="CB216" s="30">
        <v>1</v>
      </c>
      <c r="CC216" s="30">
        <v>1</v>
      </c>
      <c r="CD216" s="30">
        <v>1</v>
      </c>
      <c r="CE216" s="30">
        <v>1</v>
      </c>
      <c r="CF216" s="30">
        <v>1</v>
      </c>
      <c r="CG216" s="30">
        <v>0.75</v>
      </c>
      <c r="CH216" s="30">
        <v>1</v>
      </c>
      <c r="CI216" s="30">
        <v>0</v>
      </c>
      <c r="CJ216" s="30">
        <v>1</v>
      </c>
      <c r="CK216" s="30">
        <v>1</v>
      </c>
    </row>
    <row r="217" spans="1:89">
      <c r="A217" s="29">
        <v>4204</v>
      </c>
      <c r="B217" t="s">
        <v>319</v>
      </c>
      <c r="C217" t="s">
        <v>315</v>
      </c>
      <c r="D217" t="s">
        <v>316</v>
      </c>
      <c r="E217" s="29">
        <v>0.26790465185025936</v>
      </c>
      <c r="F217" s="29">
        <v>111633</v>
      </c>
      <c r="G217" s="29">
        <v>0.95999997854232788</v>
      </c>
      <c r="H217" s="29">
        <v>12</v>
      </c>
      <c r="I217" s="29">
        <v>833</v>
      </c>
      <c r="J217" t="s">
        <v>627</v>
      </c>
      <c r="K217" s="30">
        <v>0.12398333847522736</v>
      </c>
      <c r="L217" s="30">
        <v>1.229384820908308E-2</v>
      </c>
      <c r="M217" s="30">
        <v>0.95231306552886963</v>
      </c>
      <c r="N217" s="30">
        <v>0.8917694091796875</v>
      </c>
      <c r="O217" s="30">
        <v>1</v>
      </c>
      <c r="P217" s="30">
        <v>0.85234016180038452</v>
      </c>
      <c r="Q217" s="30">
        <v>1</v>
      </c>
      <c r="R217" s="30">
        <v>1</v>
      </c>
      <c r="S217" s="30">
        <v>1</v>
      </c>
      <c r="T217" s="30">
        <v>1</v>
      </c>
      <c r="U217" s="30">
        <v>1</v>
      </c>
      <c r="V217" s="30">
        <v>1</v>
      </c>
      <c r="W217" s="30">
        <v>1</v>
      </c>
      <c r="X217" s="30">
        <v>1</v>
      </c>
      <c r="Y217" s="30">
        <v>1</v>
      </c>
      <c r="Z217" s="30">
        <v>0</v>
      </c>
      <c r="AA217" s="30">
        <v>0.83621999999999996</v>
      </c>
      <c r="AB217" s="30">
        <v>0.92945999999999995</v>
      </c>
      <c r="AC217" s="30">
        <v>0.84531000000000001</v>
      </c>
      <c r="AD217" s="30">
        <v>0.63829999999999998</v>
      </c>
      <c r="AE217" s="30">
        <v>1</v>
      </c>
      <c r="AF217" s="30">
        <v>0.90536624193191528</v>
      </c>
      <c r="AG217" s="30">
        <v>0.98633565429484038</v>
      </c>
      <c r="AH217" s="30">
        <v>0.86215864759427829</v>
      </c>
      <c r="AI217" s="30">
        <v>0.78507462686567164</v>
      </c>
      <c r="AJ217" s="30">
        <v>0.63941299790356387</v>
      </c>
      <c r="AK217" s="30">
        <v>1</v>
      </c>
      <c r="AL217" s="30">
        <v>0.87804878048780499</v>
      </c>
      <c r="AM217" s="30">
        <v>0.94594594594594594</v>
      </c>
      <c r="AN217" s="30">
        <v>0.86956521739130432</v>
      </c>
      <c r="AO217" s="30">
        <v>1</v>
      </c>
      <c r="AP217" s="30">
        <v>0.93192422389984131</v>
      </c>
      <c r="AQ217" s="30">
        <v>0.97971778300000001</v>
      </c>
      <c r="AR217" s="30">
        <v>0.84567901199999995</v>
      </c>
      <c r="AS217" s="30">
        <v>0.97380802300000002</v>
      </c>
      <c r="AT217" s="30">
        <v>0.92849197299999997</v>
      </c>
      <c r="AU217" s="30">
        <v>1</v>
      </c>
      <c r="AV217" s="30">
        <v>1</v>
      </c>
      <c r="AW217" s="30">
        <v>1</v>
      </c>
      <c r="AX217" s="30">
        <v>1</v>
      </c>
      <c r="AY217" s="30">
        <v>1</v>
      </c>
      <c r="AZ217" s="30">
        <v>1</v>
      </c>
      <c r="BA217" s="30">
        <v>1</v>
      </c>
      <c r="BB217" s="30">
        <v>1</v>
      </c>
      <c r="BC217" s="30">
        <v>1</v>
      </c>
      <c r="BD217" s="30">
        <v>0.66666668653488159</v>
      </c>
      <c r="BE217" s="30">
        <v>0.8334999680519104</v>
      </c>
      <c r="BF217" s="30">
        <v>0.66700000000000004</v>
      </c>
      <c r="BG217" s="30">
        <v>0.99999998286141001</v>
      </c>
      <c r="BH217" s="30" t="s">
        <v>567</v>
      </c>
      <c r="BI217" s="30">
        <v>1</v>
      </c>
      <c r="BJ217" s="30">
        <v>1</v>
      </c>
      <c r="BK217" s="30">
        <v>1</v>
      </c>
      <c r="BL217" s="30">
        <v>1</v>
      </c>
      <c r="BM217" s="30">
        <v>1</v>
      </c>
      <c r="BN217" s="30">
        <v>0.83333331346511841</v>
      </c>
      <c r="BO217" s="30">
        <v>1</v>
      </c>
      <c r="BP217" s="30">
        <v>1</v>
      </c>
      <c r="BQ217" s="30">
        <v>1</v>
      </c>
      <c r="BR217" s="30" t="s">
        <v>567</v>
      </c>
      <c r="BS217" s="30">
        <v>1</v>
      </c>
      <c r="BT217" s="30">
        <v>1</v>
      </c>
      <c r="BU217" s="30">
        <v>1</v>
      </c>
      <c r="BV217" s="30">
        <v>1</v>
      </c>
      <c r="BW217" s="30">
        <v>1</v>
      </c>
      <c r="BX217" s="30">
        <v>1</v>
      </c>
      <c r="BY217" s="30">
        <v>1</v>
      </c>
      <c r="BZ217" s="30">
        <v>1</v>
      </c>
      <c r="CA217" s="30">
        <v>1</v>
      </c>
      <c r="CB217" s="30">
        <v>1</v>
      </c>
      <c r="CC217" s="30">
        <v>1</v>
      </c>
      <c r="CD217" s="30">
        <v>1</v>
      </c>
      <c r="CE217" s="30">
        <v>1</v>
      </c>
      <c r="CF217" s="30">
        <v>1</v>
      </c>
      <c r="CG217" s="30">
        <v>1</v>
      </c>
      <c r="CH217" s="30">
        <v>1</v>
      </c>
      <c r="CI217" s="30">
        <v>1</v>
      </c>
      <c r="CJ217" s="30">
        <v>1</v>
      </c>
      <c r="CK217" s="30">
        <v>1</v>
      </c>
    </row>
    <row r="218" spans="1:89">
      <c r="A218" s="29">
        <v>4205</v>
      </c>
      <c r="B218" t="s">
        <v>320</v>
      </c>
      <c r="C218" t="s">
        <v>315</v>
      </c>
      <c r="D218" t="s">
        <v>316</v>
      </c>
      <c r="E218" s="29">
        <v>0.20454742688535971</v>
      </c>
      <c r="F218" s="29">
        <v>23046</v>
      </c>
      <c r="G218" s="29">
        <v>0.99000000953674316</v>
      </c>
      <c r="H218" s="29">
        <v>9</v>
      </c>
      <c r="I218" s="29">
        <v>740</v>
      </c>
      <c r="J218" t="s">
        <v>625</v>
      </c>
      <c r="K218" s="30">
        <v>0.17817226052284241</v>
      </c>
      <c r="L218" s="30">
        <v>3.8184125442057848E-3</v>
      </c>
      <c r="M218" s="30" t="s">
        <v>567</v>
      </c>
      <c r="N218" s="30">
        <v>0.85874706506729126</v>
      </c>
      <c r="O218" s="30">
        <v>1</v>
      </c>
      <c r="P218" s="30">
        <v>0.77619814872741699</v>
      </c>
      <c r="Q218" s="30">
        <v>1</v>
      </c>
      <c r="R218" s="30">
        <v>1</v>
      </c>
      <c r="S218" s="30">
        <v>1</v>
      </c>
      <c r="T218" s="30">
        <v>1</v>
      </c>
      <c r="U218" s="30">
        <v>1</v>
      </c>
      <c r="V218" s="30">
        <v>1</v>
      </c>
      <c r="W218" s="30">
        <v>1</v>
      </c>
      <c r="X218" s="30">
        <v>1</v>
      </c>
      <c r="Y218" s="30">
        <v>1</v>
      </c>
      <c r="Z218" s="30">
        <v>1</v>
      </c>
      <c r="AA218" s="30">
        <v>0.70338999999999996</v>
      </c>
      <c r="AB218" s="30">
        <v>0.25057000000000001</v>
      </c>
      <c r="AC218" s="30">
        <v>0.55932000000000004</v>
      </c>
      <c r="AD218" s="30">
        <v>0.47296999999999995</v>
      </c>
      <c r="AE218" s="30">
        <v>1</v>
      </c>
      <c r="AF218" s="30">
        <v>0.91200649738311768</v>
      </c>
      <c r="AG218" s="30">
        <v>0.97937188120281216</v>
      </c>
      <c r="AH218" s="30">
        <v>0.88888888888888884</v>
      </c>
      <c r="AI218" s="30">
        <v>0.79518072289156616</v>
      </c>
      <c r="AJ218" s="30">
        <v>0.74528301886792447</v>
      </c>
      <c r="AK218" s="30">
        <v>1</v>
      </c>
      <c r="AL218" s="30">
        <v>0.90909090909090906</v>
      </c>
      <c r="AM218" s="30">
        <v>0.90909090909090906</v>
      </c>
      <c r="AN218" s="30">
        <v>0.83333333333333348</v>
      </c>
      <c r="AO218" s="30">
        <v>1</v>
      </c>
      <c r="AP218" s="30">
        <v>0.90417975187301636</v>
      </c>
      <c r="AQ218" s="30">
        <v>0.86131276499999998</v>
      </c>
      <c r="AR218" s="30">
        <v>0.90243902399999998</v>
      </c>
      <c r="AS218" s="30">
        <v>0.98809999999999998</v>
      </c>
      <c r="AT218" s="30">
        <v>0.86486711000000005</v>
      </c>
      <c r="AU218" s="30">
        <v>1</v>
      </c>
      <c r="AV218" s="30">
        <v>1</v>
      </c>
      <c r="AW218" s="30">
        <v>1</v>
      </c>
      <c r="AX218" s="30">
        <v>1</v>
      </c>
      <c r="AY218" s="30">
        <v>1</v>
      </c>
      <c r="AZ218" s="30">
        <v>1</v>
      </c>
      <c r="BA218" s="30">
        <v>1</v>
      </c>
      <c r="BB218" s="30">
        <v>1</v>
      </c>
      <c r="BC218" s="30">
        <v>1</v>
      </c>
      <c r="BD218" s="30">
        <v>0.66666668653488159</v>
      </c>
      <c r="BE218" s="30">
        <v>0.99535375833511353</v>
      </c>
      <c r="BF218" s="30" t="s">
        <v>567</v>
      </c>
      <c r="BG218" s="30">
        <v>0.99999959161603635</v>
      </c>
      <c r="BH218" s="30">
        <v>0.99070793890469833</v>
      </c>
      <c r="BI218" s="30">
        <v>1</v>
      </c>
      <c r="BJ218" s="30">
        <v>0.5</v>
      </c>
      <c r="BK218" s="30">
        <v>0</v>
      </c>
      <c r="BL218" s="30">
        <v>1</v>
      </c>
      <c r="BM218" s="30">
        <v>1</v>
      </c>
      <c r="BN218" s="30">
        <v>1</v>
      </c>
      <c r="BO218" s="30">
        <v>1</v>
      </c>
      <c r="BP218" s="30">
        <v>1</v>
      </c>
      <c r="BQ218" s="30">
        <v>1</v>
      </c>
      <c r="BR218" s="30">
        <v>1</v>
      </c>
      <c r="BS218" s="30">
        <v>1</v>
      </c>
      <c r="BT218" s="30">
        <v>1</v>
      </c>
      <c r="BU218" s="30">
        <v>0.875</v>
      </c>
      <c r="BV218" s="30">
        <v>1</v>
      </c>
      <c r="BW218" s="30">
        <v>1</v>
      </c>
      <c r="BX218" s="30">
        <v>0</v>
      </c>
      <c r="BY218" s="30">
        <v>0</v>
      </c>
      <c r="BZ218" s="30">
        <v>1</v>
      </c>
      <c r="CA218" s="30">
        <v>0</v>
      </c>
      <c r="CB218" s="30">
        <v>1</v>
      </c>
      <c r="CC218" s="30">
        <v>1</v>
      </c>
      <c r="CD218" s="30">
        <v>1</v>
      </c>
      <c r="CE218" s="30">
        <v>1</v>
      </c>
      <c r="CF218" s="30">
        <v>0</v>
      </c>
      <c r="CG218" s="30" t="s">
        <v>567</v>
      </c>
      <c r="CH218" s="30" t="s">
        <v>567</v>
      </c>
      <c r="CI218" s="30" t="s">
        <v>567</v>
      </c>
      <c r="CJ218" s="30" t="s">
        <v>567</v>
      </c>
      <c r="CK218" s="30" t="s">
        <v>567</v>
      </c>
    </row>
    <row r="219" spans="1:89">
      <c r="A219" s="29">
        <v>4206</v>
      </c>
      <c r="B219" t="s">
        <v>321</v>
      </c>
      <c r="C219" t="s">
        <v>315</v>
      </c>
      <c r="D219" t="s">
        <v>316</v>
      </c>
      <c r="E219" s="29">
        <v>0.17325353420699618</v>
      </c>
      <c r="F219" s="29">
        <v>9691</v>
      </c>
      <c r="G219" s="29">
        <v>0.97000002861022949</v>
      </c>
      <c r="H219" s="29">
        <v>1</v>
      </c>
      <c r="I219" s="29">
        <v>688</v>
      </c>
      <c r="J219" t="s">
        <v>625</v>
      </c>
      <c r="K219" s="30">
        <v>0.18192631006240845</v>
      </c>
      <c r="L219" s="30">
        <v>1.9721970893442631E-3</v>
      </c>
      <c r="M219" s="30" t="s">
        <v>567</v>
      </c>
      <c r="N219" s="30">
        <v>0.82668155431747437</v>
      </c>
      <c r="O219" s="30">
        <v>1</v>
      </c>
      <c r="P219" s="30">
        <v>0.94649916887283325</v>
      </c>
      <c r="Q219" s="30">
        <v>1</v>
      </c>
      <c r="R219" s="30">
        <v>1</v>
      </c>
      <c r="S219" s="30">
        <v>1</v>
      </c>
      <c r="T219" s="30">
        <v>1</v>
      </c>
      <c r="U219" s="30">
        <v>1</v>
      </c>
      <c r="V219" s="30">
        <v>1</v>
      </c>
      <c r="W219" s="30">
        <v>1</v>
      </c>
      <c r="X219" s="30">
        <v>1</v>
      </c>
      <c r="Y219" s="30">
        <v>1</v>
      </c>
      <c r="Z219" s="30">
        <v>1</v>
      </c>
      <c r="AA219" s="30">
        <v>1</v>
      </c>
      <c r="AB219" s="30">
        <v>0.89340000000000008</v>
      </c>
      <c r="AC219" s="30">
        <v>0.89744000000000002</v>
      </c>
      <c r="AD219" s="30">
        <v>0.95850999999999997</v>
      </c>
      <c r="AE219" s="30">
        <v>1</v>
      </c>
      <c r="AF219" s="30">
        <v>0.95238035917282104</v>
      </c>
      <c r="AG219" s="30">
        <v>0.97025938285228075</v>
      </c>
      <c r="AH219" s="30">
        <v>0.89333333333333331</v>
      </c>
      <c r="AI219" s="30">
        <v>0.89830508474576276</v>
      </c>
      <c r="AJ219" s="30">
        <v>0.66666666666666674</v>
      </c>
      <c r="AK219" s="30">
        <v>1</v>
      </c>
      <c r="AL219" s="30">
        <v>1</v>
      </c>
      <c r="AM219" s="30">
        <v>1</v>
      </c>
      <c r="AN219" s="30">
        <v>1</v>
      </c>
      <c r="AO219" s="30">
        <v>1</v>
      </c>
      <c r="AP219" s="30">
        <v>0.98427420854568481</v>
      </c>
      <c r="AQ219" s="30">
        <v>1</v>
      </c>
      <c r="AR219" s="30">
        <v>1</v>
      </c>
      <c r="AS219" s="30">
        <v>0.96006086949999991</v>
      </c>
      <c r="AT219" s="30">
        <v>0.977035985</v>
      </c>
      <c r="AU219" s="30">
        <v>1</v>
      </c>
      <c r="AV219" s="30">
        <v>0.5</v>
      </c>
      <c r="AW219" s="30">
        <v>0</v>
      </c>
      <c r="AX219" s="30">
        <v>1</v>
      </c>
      <c r="AY219" s="30">
        <v>1</v>
      </c>
      <c r="AZ219" s="30">
        <v>1</v>
      </c>
      <c r="BA219" s="30">
        <v>1</v>
      </c>
      <c r="BB219" s="30">
        <v>1</v>
      </c>
      <c r="BC219" s="30">
        <v>1</v>
      </c>
      <c r="BD219" s="30">
        <v>0.66666668653488159</v>
      </c>
      <c r="BE219" s="30">
        <v>0.9999995231628418</v>
      </c>
      <c r="BF219" s="30" t="s">
        <v>567</v>
      </c>
      <c r="BG219" s="30">
        <v>0.99999908918682601</v>
      </c>
      <c r="BH219" s="30">
        <v>1</v>
      </c>
      <c r="BI219" s="30">
        <v>1</v>
      </c>
      <c r="BJ219" s="30">
        <v>1</v>
      </c>
      <c r="BK219" s="30">
        <v>1</v>
      </c>
      <c r="BL219" s="30">
        <v>1</v>
      </c>
      <c r="BM219" s="30">
        <v>1</v>
      </c>
      <c r="BN219" s="30">
        <v>1</v>
      </c>
      <c r="BO219" s="30">
        <v>1</v>
      </c>
      <c r="BP219" s="30">
        <v>1</v>
      </c>
      <c r="BQ219" s="30">
        <v>1</v>
      </c>
      <c r="BR219" s="30">
        <v>1</v>
      </c>
      <c r="BS219" s="30">
        <v>1</v>
      </c>
      <c r="BT219" s="30">
        <v>1</v>
      </c>
      <c r="BU219" s="30">
        <v>0.125</v>
      </c>
      <c r="BV219" s="30">
        <v>0</v>
      </c>
      <c r="BW219" s="30">
        <v>0</v>
      </c>
      <c r="BX219" s="30">
        <v>0</v>
      </c>
      <c r="BY219" s="30">
        <v>1</v>
      </c>
      <c r="BZ219" s="30">
        <v>0</v>
      </c>
      <c r="CA219" s="30">
        <v>0</v>
      </c>
      <c r="CB219" s="30">
        <v>1</v>
      </c>
      <c r="CC219" s="30">
        <v>0</v>
      </c>
      <c r="CD219" s="30">
        <v>1</v>
      </c>
      <c r="CE219" s="30">
        <v>0</v>
      </c>
      <c r="CF219" s="30">
        <v>0</v>
      </c>
      <c r="CG219" s="30" t="s">
        <v>567</v>
      </c>
      <c r="CH219" s="30" t="s">
        <v>567</v>
      </c>
      <c r="CI219" s="30" t="s">
        <v>567</v>
      </c>
      <c r="CJ219" s="30" t="s">
        <v>567</v>
      </c>
      <c r="CK219" s="30" t="s">
        <v>567</v>
      </c>
    </row>
    <row r="220" spans="1:89">
      <c r="A220" s="29">
        <v>4207</v>
      </c>
      <c r="B220" t="s">
        <v>322</v>
      </c>
      <c r="C220" t="s">
        <v>315</v>
      </c>
      <c r="D220" t="s">
        <v>316</v>
      </c>
      <c r="E220" s="29">
        <v>0.19915817456801063</v>
      </c>
      <c r="F220" s="29">
        <v>9028</v>
      </c>
      <c r="G220" s="29">
        <v>0.98000001907348633</v>
      </c>
      <c r="H220" s="29">
        <v>4</v>
      </c>
      <c r="I220" s="29">
        <v>689</v>
      </c>
      <c r="J220" t="s">
        <v>625</v>
      </c>
      <c r="K220" s="30">
        <v>0.16244898736476898</v>
      </c>
      <c r="L220" s="30">
        <v>-9.058185969479382E-4</v>
      </c>
      <c r="M220" s="30">
        <v>0.76431161165237427</v>
      </c>
      <c r="N220" s="30">
        <v>0.82189005613327026</v>
      </c>
      <c r="O220" s="30">
        <v>1</v>
      </c>
      <c r="P220" s="30">
        <v>0.83307164907455444</v>
      </c>
      <c r="Q220" s="30">
        <v>1</v>
      </c>
      <c r="R220" s="30">
        <v>1</v>
      </c>
      <c r="S220" s="30">
        <v>1</v>
      </c>
      <c r="T220" s="30">
        <v>1</v>
      </c>
      <c r="U220" s="30">
        <v>1</v>
      </c>
      <c r="V220" s="30">
        <v>1</v>
      </c>
      <c r="W220" s="30">
        <v>1</v>
      </c>
      <c r="X220" s="30">
        <v>1</v>
      </c>
      <c r="Y220" s="30">
        <v>1</v>
      </c>
      <c r="Z220" s="30">
        <v>1</v>
      </c>
      <c r="AA220" s="30">
        <v>1</v>
      </c>
      <c r="AB220" s="30">
        <v>0.34</v>
      </c>
      <c r="AC220" s="30">
        <v>0.10525999999999996</v>
      </c>
      <c r="AD220" s="30">
        <v>0.47903999999999997</v>
      </c>
      <c r="AE220" s="30">
        <v>1</v>
      </c>
      <c r="AF220" s="30">
        <v>0.90462809801101685</v>
      </c>
      <c r="AG220" s="30">
        <v>0.99099180389502972</v>
      </c>
      <c r="AH220" s="30">
        <v>0.9506172839506174</v>
      </c>
      <c r="AI220" s="30">
        <v>0.80281690140845074</v>
      </c>
      <c r="AJ220" s="30">
        <v>0.71111111111111114</v>
      </c>
      <c r="AK220" s="30">
        <v>1</v>
      </c>
      <c r="AL220" s="30">
        <v>0.8</v>
      </c>
      <c r="AM220" s="30">
        <v>0.75</v>
      </c>
      <c r="AN220" s="30">
        <v>1</v>
      </c>
      <c r="AO220" s="30">
        <v>1</v>
      </c>
      <c r="AP220" s="30">
        <v>0.98874998092651367</v>
      </c>
      <c r="AQ220" s="30">
        <v>0.97499999999999998</v>
      </c>
      <c r="AR220" s="30">
        <v>1</v>
      </c>
      <c r="AS220" s="30">
        <v>1</v>
      </c>
      <c r="AT220" s="30">
        <v>0.98</v>
      </c>
      <c r="AU220" s="30">
        <v>1</v>
      </c>
      <c r="AV220" s="30">
        <v>1</v>
      </c>
      <c r="AW220" s="30">
        <v>1</v>
      </c>
      <c r="AX220" s="30">
        <v>1</v>
      </c>
      <c r="AY220" s="30">
        <v>1</v>
      </c>
      <c r="AZ220" s="30">
        <v>1</v>
      </c>
      <c r="BA220" s="30">
        <v>1</v>
      </c>
      <c r="BB220" s="30">
        <v>1</v>
      </c>
      <c r="BC220" s="30">
        <v>1</v>
      </c>
      <c r="BD220" s="30">
        <v>1</v>
      </c>
      <c r="BE220" s="30">
        <v>0.99999994039535522</v>
      </c>
      <c r="BF220" s="30">
        <v>1</v>
      </c>
      <c r="BG220" s="30">
        <v>0.99999989676993117</v>
      </c>
      <c r="BH220" s="30">
        <v>1</v>
      </c>
      <c r="BI220" s="30">
        <v>0.5</v>
      </c>
      <c r="BJ220" s="30">
        <v>0.5</v>
      </c>
      <c r="BK220" s="30" t="s">
        <v>567</v>
      </c>
      <c r="BL220" s="30">
        <v>1</v>
      </c>
      <c r="BM220" s="30">
        <v>1</v>
      </c>
      <c r="BN220" s="30">
        <v>0.5</v>
      </c>
      <c r="BO220" s="30">
        <v>1</v>
      </c>
      <c r="BP220" s="30" t="s">
        <v>567</v>
      </c>
      <c r="BQ220" s="30" t="s">
        <v>567</v>
      </c>
      <c r="BR220" s="30" t="s">
        <v>567</v>
      </c>
      <c r="BS220" s="30">
        <v>1</v>
      </c>
      <c r="BT220" s="30">
        <v>1</v>
      </c>
      <c r="BU220" s="30">
        <v>0.4166666567325592</v>
      </c>
      <c r="BV220" s="30">
        <v>1</v>
      </c>
      <c r="BW220" s="30">
        <v>0</v>
      </c>
      <c r="BX220" s="30">
        <v>0</v>
      </c>
      <c r="BY220" s="30">
        <v>0</v>
      </c>
      <c r="BZ220" s="30">
        <v>0</v>
      </c>
      <c r="CA220" s="30">
        <v>0</v>
      </c>
      <c r="CB220" s="30">
        <v>1</v>
      </c>
      <c r="CC220" s="30">
        <v>0</v>
      </c>
      <c r="CD220" s="30">
        <v>1</v>
      </c>
      <c r="CE220" s="30">
        <v>0</v>
      </c>
      <c r="CF220" s="30">
        <v>1</v>
      </c>
      <c r="CG220" s="30">
        <v>0</v>
      </c>
      <c r="CH220" s="30">
        <v>0</v>
      </c>
      <c r="CI220" s="30">
        <v>0</v>
      </c>
      <c r="CJ220" s="30">
        <v>0</v>
      </c>
      <c r="CK220" s="30">
        <v>0</v>
      </c>
    </row>
    <row r="221" spans="1:89">
      <c r="A221" s="29">
        <v>4211</v>
      </c>
      <c r="B221" t="s">
        <v>323</v>
      </c>
      <c r="C221" t="s">
        <v>315</v>
      </c>
      <c r="D221" t="s">
        <v>316</v>
      </c>
      <c r="E221" s="29">
        <v>0.13344316309719934</v>
      </c>
      <c r="F221" s="29">
        <v>2428</v>
      </c>
      <c r="G221" s="29">
        <v>1</v>
      </c>
      <c r="H221" s="29">
        <v>5</v>
      </c>
      <c r="I221" s="29">
        <v>652</v>
      </c>
      <c r="J221" t="s">
        <v>628</v>
      </c>
      <c r="K221" s="30">
        <v>0.28027680516242981</v>
      </c>
      <c r="L221" s="30">
        <v>-4.3094540014863014E-3</v>
      </c>
      <c r="M221" s="30">
        <v>0.80596911907196045</v>
      </c>
      <c r="N221" s="30">
        <v>0.78764241933822632</v>
      </c>
      <c r="O221" s="30">
        <v>0.93333333730697632</v>
      </c>
      <c r="P221" s="30">
        <v>0.62941163778305054</v>
      </c>
      <c r="Q221" s="30">
        <v>1</v>
      </c>
      <c r="R221" s="30" t="s">
        <v>567</v>
      </c>
      <c r="S221" s="30">
        <v>1</v>
      </c>
      <c r="T221" s="30">
        <v>1</v>
      </c>
      <c r="U221" s="30">
        <v>1</v>
      </c>
      <c r="V221" s="30">
        <v>1</v>
      </c>
      <c r="W221" s="30">
        <v>0</v>
      </c>
      <c r="X221" s="30">
        <v>0</v>
      </c>
      <c r="Y221" s="30">
        <v>1</v>
      </c>
      <c r="Z221" s="30">
        <v>0</v>
      </c>
      <c r="AA221" s="30">
        <v>1</v>
      </c>
      <c r="AB221" s="30">
        <v>0.17647000000000004</v>
      </c>
      <c r="AC221" s="30">
        <v>1</v>
      </c>
      <c r="AD221" s="30">
        <v>1</v>
      </c>
      <c r="AE221" s="30">
        <v>1</v>
      </c>
      <c r="AF221" s="30">
        <v>0.60977494716644287</v>
      </c>
      <c r="AG221" s="30">
        <v>0.96377933992612896</v>
      </c>
      <c r="AH221" s="30">
        <v>0.91304347826086962</v>
      </c>
      <c r="AI221" s="30">
        <v>0.85714285714285721</v>
      </c>
      <c r="AJ221" s="30">
        <v>0.58333333333333326</v>
      </c>
      <c r="AK221" s="30">
        <v>1</v>
      </c>
      <c r="AL221" s="30">
        <v>0</v>
      </c>
      <c r="AM221" s="30">
        <v>0</v>
      </c>
      <c r="AN221" s="30">
        <v>0</v>
      </c>
      <c r="AO221" s="30">
        <v>1</v>
      </c>
      <c r="AP221" s="30">
        <v>0.98717105388641357</v>
      </c>
      <c r="AQ221" s="30">
        <v>1</v>
      </c>
      <c r="AR221" s="30">
        <v>1</v>
      </c>
      <c r="AS221" s="30">
        <v>1</v>
      </c>
      <c r="AT221" s="30">
        <v>0.94868421049999996</v>
      </c>
      <c r="AU221" s="30">
        <v>1</v>
      </c>
      <c r="AV221" s="30">
        <v>0.5</v>
      </c>
      <c r="AW221" s="30">
        <v>0</v>
      </c>
      <c r="AX221" s="30">
        <v>1</v>
      </c>
      <c r="AY221" s="30">
        <v>1</v>
      </c>
      <c r="AZ221" s="30">
        <v>1</v>
      </c>
      <c r="BA221" s="30">
        <v>1</v>
      </c>
      <c r="BB221" s="30">
        <v>1</v>
      </c>
      <c r="BC221" s="30">
        <v>1</v>
      </c>
      <c r="BD221" s="30">
        <v>1</v>
      </c>
      <c r="BE221" s="30">
        <v>1</v>
      </c>
      <c r="BF221" s="30">
        <v>1</v>
      </c>
      <c r="BG221" s="30">
        <v>0.99999999581629972</v>
      </c>
      <c r="BH221" s="30">
        <v>1</v>
      </c>
      <c r="BI221" s="30">
        <v>1</v>
      </c>
      <c r="BJ221" s="30">
        <v>0.5</v>
      </c>
      <c r="BK221" s="30">
        <v>0</v>
      </c>
      <c r="BL221" s="30">
        <v>1</v>
      </c>
      <c r="BM221" s="30">
        <v>1</v>
      </c>
      <c r="BN221" s="30">
        <v>1</v>
      </c>
      <c r="BO221" s="30">
        <v>1</v>
      </c>
      <c r="BP221" s="30">
        <v>1</v>
      </c>
      <c r="BQ221" s="30">
        <v>1</v>
      </c>
      <c r="BR221" s="30">
        <v>1</v>
      </c>
      <c r="BS221" s="30">
        <v>1</v>
      </c>
      <c r="BT221" s="30">
        <v>1</v>
      </c>
      <c r="BU221" s="30">
        <v>0.83333331346511841</v>
      </c>
      <c r="BV221" s="30">
        <v>1</v>
      </c>
      <c r="BW221" s="30">
        <v>0</v>
      </c>
      <c r="BX221" s="30">
        <v>1</v>
      </c>
      <c r="BY221" s="30">
        <v>1</v>
      </c>
      <c r="BZ221" s="30">
        <v>0</v>
      </c>
      <c r="CA221" s="30">
        <v>0</v>
      </c>
      <c r="CB221" s="30">
        <v>1</v>
      </c>
      <c r="CC221" s="30">
        <v>0</v>
      </c>
      <c r="CD221" s="30">
        <v>1</v>
      </c>
      <c r="CE221" s="30">
        <v>1</v>
      </c>
      <c r="CF221" s="30">
        <v>1</v>
      </c>
      <c r="CG221" s="30">
        <v>1</v>
      </c>
      <c r="CH221" s="30">
        <v>1</v>
      </c>
      <c r="CI221" s="30">
        <v>1</v>
      </c>
      <c r="CJ221" s="30">
        <v>1</v>
      </c>
      <c r="CK221" s="30">
        <v>1</v>
      </c>
    </row>
    <row r="222" spans="1:89">
      <c r="A222" s="29">
        <v>4212</v>
      </c>
      <c r="B222" t="s">
        <v>324</v>
      </c>
      <c r="C222" t="s">
        <v>315</v>
      </c>
      <c r="D222" t="s">
        <v>316</v>
      </c>
      <c r="E222" s="29">
        <v>0.18741058655221746</v>
      </c>
      <c r="F222" s="29">
        <v>2097</v>
      </c>
      <c r="G222" s="29">
        <v>1.0199999809265137</v>
      </c>
      <c r="H222" s="29">
        <v>4</v>
      </c>
      <c r="I222" s="29">
        <v>648</v>
      </c>
      <c r="J222" t="s">
        <v>628</v>
      </c>
      <c r="K222" s="30">
        <v>0.29411765933036804</v>
      </c>
      <c r="L222" s="30">
        <v>7.7097341418266296E-3</v>
      </c>
      <c r="M222" s="30">
        <v>0.814308762550354</v>
      </c>
      <c r="N222" s="30">
        <v>0.79128247499465942</v>
      </c>
      <c r="O222" s="30">
        <v>0.93333333730697632</v>
      </c>
      <c r="P222" s="30">
        <v>0.71775335073471069</v>
      </c>
      <c r="Q222" s="30">
        <v>1</v>
      </c>
      <c r="R222" s="30">
        <v>1</v>
      </c>
      <c r="S222" s="30">
        <v>1</v>
      </c>
      <c r="T222" s="30">
        <v>1</v>
      </c>
      <c r="U222" s="30">
        <v>1</v>
      </c>
      <c r="V222" s="30" t="s">
        <v>567</v>
      </c>
      <c r="W222" s="30">
        <v>1</v>
      </c>
      <c r="X222" s="30">
        <v>0</v>
      </c>
      <c r="Y222" s="30">
        <v>0</v>
      </c>
      <c r="Z222" s="30">
        <v>1</v>
      </c>
      <c r="AA222" s="30">
        <v>1</v>
      </c>
      <c r="AB222" s="30">
        <v>0.43902000000000002</v>
      </c>
      <c r="AC222" s="30">
        <v>0.5</v>
      </c>
      <c r="AD222" s="30">
        <v>0.17499999999999999</v>
      </c>
      <c r="AE222" s="30">
        <v>1</v>
      </c>
      <c r="AF222" s="30">
        <v>0.92533415555953979</v>
      </c>
      <c r="AG222" s="30">
        <v>1</v>
      </c>
      <c r="AH222" s="30">
        <v>0.76190476190476186</v>
      </c>
      <c r="AI222" s="30">
        <v>0.84210526315789469</v>
      </c>
      <c r="AJ222" s="30">
        <v>0.5</v>
      </c>
      <c r="AK222" s="30">
        <v>1</v>
      </c>
      <c r="AL222" s="30">
        <v>1</v>
      </c>
      <c r="AM222" s="30">
        <v>1</v>
      </c>
      <c r="AN222" s="30">
        <v>1</v>
      </c>
      <c r="AO222" s="30">
        <v>1</v>
      </c>
      <c r="AP222" s="30">
        <v>1</v>
      </c>
      <c r="AQ222" s="30">
        <v>1</v>
      </c>
      <c r="AR222" s="30">
        <v>1</v>
      </c>
      <c r="AS222" s="30">
        <v>1</v>
      </c>
      <c r="AT222" s="30">
        <v>1</v>
      </c>
      <c r="AU222" s="30">
        <v>1</v>
      </c>
      <c r="AV222" s="30">
        <v>0</v>
      </c>
      <c r="AW222" s="30">
        <v>0</v>
      </c>
      <c r="AX222" s="30">
        <v>0</v>
      </c>
      <c r="AY222" s="30">
        <v>1</v>
      </c>
      <c r="AZ222" s="30">
        <v>1</v>
      </c>
      <c r="BA222" s="30">
        <v>1</v>
      </c>
      <c r="BB222" s="30">
        <v>1</v>
      </c>
      <c r="BC222" s="30">
        <v>1</v>
      </c>
      <c r="BD222" s="30">
        <v>1</v>
      </c>
      <c r="BE222" s="30">
        <v>1</v>
      </c>
      <c r="BF222" s="30">
        <v>1</v>
      </c>
      <c r="BG222" s="30">
        <v>0.99999998479956709</v>
      </c>
      <c r="BH222" s="30">
        <v>1</v>
      </c>
      <c r="BI222" s="30">
        <v>1</v>
      </c>
      <c r="BJ222" s="30">
        <v>1</v>
      </c>
      <c r="BK222" s="30">
        <v>1</v>
      </c>
      <c r="BL222" s="30">
        <v>1</v>
      </c>
      <c r="BM222" s="30">
        <v>1</v>
      </c>
      <c r="BN222" s="30">
        <v>1</v>
      </c>
      <c r="BO222" s="30">
        <v>1</v>
      </c>
      <c r="BP222" s="30">
        <v>1</v>
      </c>
      <c r="BQ222" s="30">
        <v>1</v>
      </c>
      <c r="BR222" s="30">
        <v>1</v>
      </c>
      <c r="BS222" s="30">
        <v>1</v>
      </c>
      <c r="BT222" s="30">
        <v>1</v>
      </c>
      <c r="BU222" s="30">
        <v>1</v>
      </c>
      <c r="BV222" s="30">
        <v>1</v>
      </c>
      <c r="BW222" s="30">
        <v>1</v>
      </c>
      <c r="BX222" s="30">
        <v>1</v>
      </c>
      <c r="BY222" s="30">
        <v>1</v>
      </c>
      <c r="BZ222" s="30">
        <v>1</v>
      </c>
      <c r="CA222" s="30">
        <v>1</v>
      </c>
      <c r="CB222" s="30">
        <v>1</v>
      </c>
      <c r="CC222" s="30">
        <v>1</v>
      </c>
      <c r="CD222" s="30">
        <v>1</v>
      </c>
      <c r="CE222" s="30">
        <v>1</v>
      </c>
      <c r="CF222" s="30">
        <v>1</v>
      </c>
      <c r="CG222" s="30">
        <v>0.5</v>
      </c>
      <c r="CH222" s="30">
        <v>0</v>
      </c>
      <c r="CI222" s="30">
        <v>0</v>
      </c>
      <c r="CJ222" s="30">
        <v>1</v>
      </c>
      <c r="CK222" s="30">
        <v>1</v>
      </c>
    </row>
    <row r="223" spans="1:89">
      <c r="A223" s="29">
        <v>4213</v>
      </c>
      <c r="B223" t="s">
        <v>325</v>
      </c>
      <c r="C223" t="s">
        <v>315</v>
      </c>
      <c r="D223" t="s">
        <v>316</v>
      </c>
      <c r="E223" s="29">
        <v>0.20716999834792665</v>
      </c>
      <c r="F223" s="29">
        <v>6053</v>
      </c>
      <c r="G223" s="29">
        <v>0.98000001907348633</v>
      </c>
      <c r="H223" s="29">
        <v>1</v>
      </c>
      <c r="I223" s="29">
        <v>703</v>
      </c>
      <c r="J223" t="s">
        <v>625</v>
      </c>
      <c r="K223" s="30">
        <v>0.18336485326290131</v>
      </c>
      <c r="L223" s="30">
        <v>1.652892678976059E-4</v>
      </c>
      <c r="M223" s="30" t="s">
        <v>567</v>
      </c>
      <c r="N223" s="30">
        <v>0.81580513715744019</v>
      </c>
      <c r="O223" s="30">
        <v>1</v>
      </c>
      <c r="P223" s="30">
        <v>0.86015647649765015</v>
      </c>
      <c r="Q223" s="30">
        <v>1</v>
      </c>
      <c r="R223" s="30">
        <v>1</v>
      </c>
      <c r="S223" s="30">
        <v>1</v>
      </c>
      <c r="T223" s="30">
        <v>1</v>
      </c>
      <c r="U223" s="30">
        <v>1</v>
      </c>
      <c r="V223" s="30">
        <v>1</v>
      </c>
      <c r="W223" s="30">
        <v>1</v>
      </c>
      <c r="X223" s="30">
        <v>0</v>
      </c>
      <c r="Y223" s="30">
        <v>1</v>
      </c>
      <c r="Z223" s="30">
        <v>1</v>
      </c>
      <c r="AA223" s="30">
        <v>1</v>
      </c>
      <c r="AB223" s="30">
        <v>0.86895999999999995</v>
      </c>
      <c r="AC223" s="30">
        <v>0.27272999999999997</v>
      </c>
      <c r="AD223" s="30">
        <v>0.64705999999999986</v>
      </c>
      <c r="AE223" s="30">
        <v>1</v>
      </c>
      <c r="AF223" s="30">
        <v>0.96531051397323608</v>
      </c>
      <c r="AG223" s="30">
        <v>0.9799846691082531</v>
      </c>
      <c r="AH223" s="30">
        <v>0.8928571428571429</v>
      </c>
      <c r="AI223" s="30">
        <v>0.87755102040816324</v>
      </c>
      <c r="AJ223" s="30">
        <v>0.83333333333333348</v>
      </c>
      <c r="AK223" s="30">
        <v>1</v>
      </c>
      <c r="AL223" s="30">
        <v>1</v>
      </c>
      <c r="AM223" s="30">
        <v>1</v>
      </c>
      <c r="AN223" s="30">
        <v>1</v>
      </c>
      <c r="AO223" s="30">
        <v>0.75</v>
      </c>
      <c r="AP223" s="30">
        <v>0.99621212482452393</v>
      </c>
      <c r="AQ223" s="30">
        <v>1</v>
      </c>
      <c r="AR223" s="30" t="s">
        <v>567</v>
      </c>
      <c r="AS223" s="30">
        <v>1</v>
      </c>
      <c r="AT223" s="30">
        <v>0.98863636350000006</v>
      </c>
      <c r="AU223" s="30">
        <v>1</v>
      </c>
      <c r="AV223" s="30">
        <v>1</v>
      </c>
      <c r="AW223" s="30">
        <v>1</v>
      </c>
      <c r="AX223" s="30">
        <v>1</v>
      </c>
      <c r="AY223" s="30">
        <v>1</v>
      </c>
      <c r="AZ223" s="30">
        <v>1</v>
      </c>
      <c r="BA223" s="30">
        <v>1</v>
      </c>
      <c r="BB223" s="30">
        <v>1</v>
      </c>
      <c r="BC223" s="30">
        <v>1</v>
      </c>
      <c r="BD223" s="30">
        <v>1</v>
      </c>
      <c r="BE223" s="30">
        <v>0.99999964237213135</v>
      </c>
      <c r="BF223" s="30">
        <v>1</v>
      </c>
      <c r="BG223" s="30">
        <v>0.99999885844748859</v>
      </c>
      <c r="BH223" s="30">
        <v>1</v>
      </c>
      <c r="BI223" s="30">
        <v>1</v>
      </c>
      <c r="BJ223" s="30">
        <v>1</v>
      </c>
      <c r="BK223" s="30">
        <v>1</v>
      </c>
      <c r="BL223" s="30">
        <v>1</v>
      </c>
      <c r="BM223" s="30">
        <v>1</v>
      </c>
      <c r="BN223" s="30">
        <v>1</v>
      </c>
      <c r="BO223" s="30">
        <v>1</v>
      </c>
      <c r="BP223" s="30">
        <v>1</v>
      </c>
      <c r="BQ223" s="30">
        <v>1</v>
      </c>
      <c r="BR223" s="30">
        <v>1</v>
      </c>
      <c r="BS223" s="30">
        <v>1</v>
      </c>
      <c r="BT223" s="30">
        <v>1</v>
      </c>
      <c r="BU223" s="30">
        <v>0.3333333432674408</v>
      </c>
      <c r="BV223" s="30">
        <v>0</v>
      </c>
      <c r="BW223" s="30">
        <v>0</v>
      </c>
      <c r="BX223" s="30">
        <v>0</v>
      </c>
      <c r="BY223" s="30">
        <v>0</v>
      </c>
      <c r="BZ223" s="30">
        <v>0</v>
      </c>
      <c r="CA223" s="30">
        <v>0</v>
      </c>
      <c r="CB223" s="30">
        <v>0</v>
      </c>
      <c r="CC223" s="30">
        <v>0</v>
      </c>
      <c r="CD223" s="30">
        <v>0</v>
      </c>
      <c r="CE223" s="30">
        <v>1</v>
      </c>
      <c r="CF223" s="30">
        <v>0</v>
      </c>
      <c r="CG223" s="30" t="s">
        <v>567</v>
      </c>
      <c r="CH223" s="30" t="s">
        <v>567</v>
      </c>
      <c r="CI223" s="30" t="s">
        <v>567</v>
      </c>
      <c r="CJ223" s="30" t="s">
        <v>567</v>
      </c>
      <c r="CK223" s="30" t="s">
        <v>567</v>
      </c>
    </row>
    <row r="224" spans="1:89">
      <c r="A224" s="29">
        <v>4214</v>
      </c>
      <c r="B224" t="s">
        <v>326</v>
      </c>
      <c r="C224" t="s">
        <v>315</v>
      </c>
      <c r="D224" t="s">
        <v>316</v>
      </c>
      <c r="E224" s="29">
        <v>0.15341959334565619</v>
      </c>
      <c r="F224" s="29">
        <v>5951</v>
      </c>
      <c r="G224" s="29">
        <v>0.95999997854232788</v>
      </c>
      <c r="H224" s="29">
        <v>1</v>
      </c>
      <c r="I224" s="29">
        <v>720</v>
      </c>
      <c r="J224" t="s">
        <v>625</v>
      </c>
      <c r="K224" s="30">
        <v>0.21883656084537506</v>
      </c>
      <c r="L224" s="30">
        <v>1.4709101058542728E-2</v>
      </c>
      <c r="M224" s="30">
        <v>0.87649250030517578</v>
      </c>
      <c r="N224" s="30">
        <v>0.82836812734603882</v>
      </c>
      <c r="O224" s="30">
        <v>1</v>
      </c>
      <c r="P224" s="30">
        <v>0.84637981653213501</v>
      </c>
      <c r="Q224" s="30">
        <v>1</v>
      </c>
      <c r="R224" s="30">
        <v>1</v>
      </c>
      <c r="S224" s="30">
        <v>1</v>
      </c>
      <c r="T224" s="30">
        <v>1</v>
      </c>
      <c r="U224" s="30">
        <v>1</v>
      </c>
      <c r="V224" s="30">
        <v>1</v>
      </c>
      <c r="W224" s="30">
        <v>1</v>
      </c>
      <c r="X224" s="30">
        <v>1</v>
      </c>
      <c r="Y224" s="30">
        <v>1</v>
      </c>
      <c r="Z224" s="30">
        <v>1</v>
      </c>
      <c r="AA224" s="30">
        <v>1</v>
      </c>
      <c r="AB224" s="30">
        <v>0.39473999999999998</v>
      </c>
      <c r="AC224" s="30">
        <v>0.43332999999999999</v>
      </c>
      <c r="AD224" s="30">
        <v>0.40205999999999997</v>
      </c>
      <c r="AE224" s="30">
        <v>1</v>
      </c>
      <c r="AF224" s="30">
        <v>0.93546497821807861</v>
      </c>
      <c r="AG224" s="30">
        <v>0.98670809194543063</v>
      </c>
      <c r="AH224" s="30">
        <v>0.81818181818181812</v>
      </c>
      <c r="AI224" s="30">
        <v>0.8</v>
      </c>
      <c r="AJ224" s="30">
        <v>0.62068965517241381</v>
      </c>
      <c r="AK224" s="30">
        <v>1</v>
      </c>
      <c r="AL224" s="30">
        <v>1</v>
      </c>
      <c r="AM224" s="30">
        <v>1</v>
      </c>
      <c r="AN224" s="30">
        <v>1</v>
      </c>
      <c r="AO224" s="30">
        <v>1</v>
      </c>
      <c r="AP224" s="30">
        <v>0.98307996988296509</v>
      </c>
      <c r="AQ224" s="30">
        <v>0.96666666649999999</v>
      </c>
      <c r="AR224" s="30">
        <v>1</v>
      </c>
      <c r="AS224" s="30">
        <v>0.98648648650000004</v>
      </c>
      <c r="AT224" s="30">
        <v>0.97916666649999995</v>
      </c>
      <c r="AU224" s="30">
        <v>1</v>
      </c>
      <c r="AV224" s="30">
        <v>1</v>
      </c>
      <c r="AW224" s="30">
        <v>1</v>
      </c>
      <c r="AX224" s="30">
        <v>1</v>
      </c>
      <c r="AY224" s="30">
        <v>1</v>
      </c>
      <c r="AZ224" s="30">
        <v>1</v>
      </c>
      <c r="BA224" s="30">
        <v>1</v>
      </c>
      <c r="BB224" s="30">
        <v>1</v>
      </c>
      <c r="BC224" s="30">
        <v>1</v>
      </c>
      <c r="BD224" s="30">
        <v>1</v>
      </c>
      <c r="BE224" s="30">
        <v>1</v>
      </c>
      <c r="BF224" s="30">
        <v>1</v>
      </c>
      <c r="BG224" s="30">
        <v>0.99999998411753033</v>
      </c>
      <c r="BH224" s="30">
        <v>1</v>
      </c>
      <c r="BI224" s="30">
        <v>1</v>
      </c>
      <c r="BJ224" s="30">
        <v>0.5</v>
      </c>
      <c r="BK224" s="30">
        <v>0</v>
      </c>
      <c r="BL224" s="30">
        <v>1</v>
      </c>
      <c r="BM224" s="30">
        <v>1</v>
      </c>
      <c r="BN224" s="30">
        <v>1</v>
      </c>
      <c r="BO224" s="30">
        <v>1</v>
      </c>
      <c r="BP224" s="30">
        <v>1</v>
      </c>
      <c r="BQ224" s="30">
        <v>1</v>
      </c>
      <c r="BR224" s="30">
        <v>1</v>
      </c>
      <c r="BS224" s="30">
        <v>1</v>
      </c>
      <c r="BT224" s="30">
        <v>1</v>
      </c>
      <c r="BU224" s="30">
        <v>0.75</v>
      </c>
      <c r="BV224" s="30">
        <v>1</v>
      </c>
      <c r="BW224" s="30">
        <v>0</v>
      </c>
      <c r="BX224" s="30">
        <v>1</v>
      </c>
      <c r="BY224" s="30">
        <v>0</v>
      </c>
      <c r="BZ224" s="30">
        <v>0</v>
      </c>
      <c r="CA224" s="30">
        <v>0</v>
      </c>
      <c r="CB224" s="30">
        <v>0</v>
      </c>
      <c r="CC224" s="30">
        <v>0</v>
      </c>
      <c r="CD224" s="30">
        <v>1</v>
      </c>
      <c r="CE224" s="30">
        <v>1</v>
      </c>
      <c r="CF224" s="30">
        <v>1</v>
      </c>
      <c r="CG224" s="30">
        <v>0.75</v>
      </c>
      <c r="CH224" s="30">
        <v>1</v>
      </c>
      <c r="CI224" s="30">
        <v>0</v>
      </c>
      <c r="CJ224" s="30">
        <v>1</v>
      </c>
      <c r="CK224" s="30">
        <v>1</v>
      </c>
    </row>
    <row r="225" spans="1:89">
      <c r="A225" s="29">
        <v>4215</v>
      </c>
      <c r="B225" t="s">
        <v>327</v>
      </c>
      <c r="C225" t="s">
        <v>315</v>
      </c>
      <c r="D225" t="s">
        <v>316</v>
      </c>
      <c r="E225" s="29">
        <v>0.24977424598157846</v>
      </c>
      <c r="F225" s="29">
        <v>11074</v>
      </c>
      <c r="G225" s="29" t="s">
        <v>567</v>
      </c>
      <c r="H225" s="29">
        <v>7</v>
      </c>
      <c r="I225" s="29">
        <v>780</v>
      </c>
      <c r="J225" t="s">
        <v>627</v>
      </c>
      <c r="K225" s="30">
        <v>0.17146775126457214</v>
      </c>
      <c r="L225" s="30">
        <v>1.3810526579618454E-2</v>
      </c>
      <c r="M225" s="30">
        <v>0.80628371238708496</v>
      </c>
      <c r="N225" s="30" t="s">
        <v>567</v>
      </c>
      <c r="O225" s="30">
        <v>1</v>
      </c>
      <c r="P225" s="30">
        <v>0.95393449068069458</v>
      </c>
      <c r="Q225" s="30">
        <v>1</v>
      </c>
      <c r="R225" s="30">
        <v>1</v>
      </c>
      <c r="S225" s="30">
        <v>1</v>
      </c>
      <c r="T225" s="30">
        <v>1</v>
      </c>
      <c r="U225" s="30">
        <v>1</v>
      </c>
      <c r="V225" s="30">
        <v>1</v>
      </c>
      <c r="W225" s="30">
        <v>1</v>
      </c>
      <c r="X225" s="30">
        <v>1</v>
      </c>
      <c r="Y225" s="30">
        <v>1</v>
      </c>
      <c r="Z225" s="30">
        <v>1</v>
      </c>
      <c r="AA225" s="30">
        <v>1</v>
      </c>
      <c r="AB225" s="30">
        <v>1</v>
      </c>
      <c r="AC225" s="30">
        <v>0.4</v>
      </c>
      <c r="AD225" s="30">
        <v>0.83606999999999998</v>
      </c>
      <c r="AE225" s="30">
        <v>1</v>
      </c>
      <c r="AF225" s="30">
        <v>0.85028094053268433</v>
      </c>
      <c r="AG225" s="30">
        <v>1</v>
      </c>
      <c r="AH225" s="30">
        <v>0.90322580645161277</v>
      </c>
      <c r="AI225" s="30">
        <v>0.79268292682926822</v>
      </c>
      <c r="AJ225" s="30">
        <v>0.5074626865671642</v>
      </c>
      <c r="AK225" s="30">
        <v>0.75</v>
      </c>
      <c r="AL225" s="30">
        <v>1</v>
      </c>
      <c r="AM225" s="30">
        <v>1</v>
      </c>
      <c r="AN225" s="30">
        <v>1</v>
      </c>
      <c r="AO225" s="30">
        <v>0.75</v>
      </c>
      <c r="AP225" s="30">
        <v>0.9252886176109314</v>
      </c>
      <c r="AQ225" s="30">
        <v>1</v>
      </c>
      <c r="AR225" s="30" t="s">
        <v>567</v>
      </c>
      <c r="AS225" s="30">
        <v>0.91547619049999995</v>
      </c>
      <c r="AT225" s="30">
        <v>0.86038961050000007</v>
      </c>
      <c r="AU225" s="30">
        <v>1</v>
      </c>
      <c r="AV225" s="30">
        <v>1</v>
      </c>
      <c r="AW225" s="30">
        <v>1</v>
      </c>
      <c r="AX225" s="30">
        <v>1</v>
      </c>
      <c r="AY225" s="30">
        <v>1</v>
      </c>
      <c r="AZ225" s="30">
        <v>1</v>
      </c>
      <c r="BA225" s="30">
        <v>1</v>
      </c>
      <c r="BB225" s="30">
        <v>1</v>
      </c>
      <c r="BC225" s="30">
        <v>1</v>
      </c>
      <c r="BD225" s="30">
        <v>1</v>
      </c>
      <c r="BE225" s="30">
        <v>0.99999994039535522</v>
      </c>
      <c r="BF225" s="30">
        <v>1</v>
      </c>
      <c r="BG225" s="30">
        <v>0.99999984034230605</v>
      </c>
      <c r="BH225" s="30">
        <v>1</v>
      </c>
      <c r="BI225" s="30">
        <v>1</v>
      </c>
      <c r="BJ225" s="30">
        <v>0.5</v>
      </c>
      <c r="BK225" s="30">
        <v>0</v>
      </c>
      <c r="BL225" s="30">
        <v>1</v>
      </c>
      <c r="BM225" s="30">
        <v>1</v>
      </c>
      <c r="BN225" s="30">
        <v>1</v>
      </c>
      <c r="BO225" s="30">
        <v>1</v>
      </c>
      <c r="BP225" s="30">
        <v>1</v>
      </c>
      <c r="BQ225" s="30">
        <v>1</v>
      </c>
      <c r="BR225" s="30">
        <v>1</v>
      </c>
      <c r="BS225" s="30">
        <v>1</v>
      </c>
      <c r="BT225" s="30">
        <v>1</v>
      </c>
      <c r="BU225" s="30">
        <v>0.3333333432674408</v>
      </c>
      <c r="BV225" s="30">
        <v>1</v>
      </c>
      <c r="BW225" s="30">
        <v>0</v>
      </c>
      <c r="BX225" s="30">
        <v>0</v>
      </c>
      <c r="BY225" s="30">
        <v>0</v>
      </c>
      <c r="BZ225" s="30">
        <v>0</v>
      </c>
      <c r="CA225" s="30">
        <v>0</v>
      </c>
      <c r="CB225" s="30">
        <v>0</v>
      </c>
      <c r="CC225" s="30">
        <v>0</v>
      </c>
      <c r="CD225" s="30">
        <v>0</v>
      </c>
      <c r="CE225" s="30">
        <v>0</v>
      </c>
      <c r="CF225" s="30">
        <v>1</v>
      </c>
      <c r="CG225" s="30">
        <v>0.5</v>
      </c>
      <c r="CH225" s="30">
        <v>1</v>
      </c>
      <c r="CI225" s="30">
        <v>0</v>
      </c>
      <c r="CJ225" s="30">
        <v>1</v>
      </c>
      <c r="CK225" s="30">
        <v>0</v>
      </c>
    </row>
    <row r="226" spans="1:89">
      <c r="A226" s="29">
        <v>4216</v>
      </c>
      <c r="B226" t="s">
        <v>328</v>
      </c>
      <c r="C226" t="s">
        <v>315</v>
      </c>
      <c r="D226" t="s">
        <v>316</v>
      </c>
      <c r="E226" s="29">
        <v>0.1752774588595484</v>
      </c>
      <c r="F226" s="29">
        <v>5226</v>
      </c>
      <c r="G226" s="29">
        <v>0.95999997854232788</v>
      </c>
      <c r="H226" s="29">
        <v>1</v>
      </c>
      <c r="I226" s="29">
        <v>700</v>
      </c>
      <c r="J226" t="s">
        <v>625</v>
      </c>
      <c r="K226" s="30">
        <v>0.22448977828025818</v>
      </c>
      <c r="L226" s="30">
        <v>7.4743223376572132E-3</v>
      </c>
      <c r="M226" s="30">
        <v>0.79498583078384399</v>
      </c>
      <c r="N226" s="30">
        <v>0.81787961721420288</v>
      </c>
      <c r="O226" s="30">
        <v>1</v>
      </c>
      <c r="P226" s="30">
        <v>0.85220664739608765</v>
      </c>
      <c r="Q226" s="30">
        <v>1</v>
      </c>
      <c r="R226" s="30">
        <v>1</v>
      </c>
      <c r="S226" s="30">
        <v>1</v>
      </c>
      <c r="T226" s="30">
        <v>1</v>
      </c>
      <c r="U226" s="30">
        <v>1</v>
      </c>
      <c r="V226" s="30">
        <v>1</v>
      </c>
      <c r="W226" s="30">
        <v>1</v>
      </c>
      <c r="X226" s="30">
        <v>1</v>
      </c>
      <c r="Y226" s="30">
        <v>1</v>
      </c>
      <c r="Z226" s="30">
        <v>1</v>
      </c>
      <c r="AA226" s="30">
        <v>1</v>
      </c>
      <c r="AB226" s="30">
        <v>0.33823999999999999</v>
      </c>
      <c r="AC226" s="30">
        <v>1</v>
      </c>
      <c r="AD226" s="30">
        <v>0.75</v>
      </c>
      <c r="AE226" s="30">
        <v>1</v>
      </c>
      <c r="AF226" s="30">
        <v>0.92719703912734985</v>
      </c>
      <c r="AG226" s="30">
        <v>0.967232082432816</v>
      </c>
      <c r="AH226" s="30">
        <v>0.8727272727272728</v>
      </c>
      <c r="AI226" s="30">
        <v>0.77358490566037741</v>
      </c>
      <c r="AJ226" s="30">
        <v>0.51282051282051277</v>
      </c>
      <c r="AK226" s="30">
        <v>1</v>
      </c>
      <c r="AL226" s="30">
        <v>1</v>
      </c>
      <c r="AM226" s="30">
        <v>1</v>
      </c>
      <c r="AN226" s="30">
        <v>1</v>
      </c>
      <c r="AO226" s="30">
        <v>1</v>
      </c>
      <c r="AP226" s="30">
        <v>0.96212118864059448</v>
      </c>
      <c r="AQ226" s="30">
        <v>0.93333333350000003</v>
      </c>
      <c r="AR226" s="30">
        <v>1</v>
      </c>
      <c r="AS226" s="30">
        <v>0.98333333350000007</v>
      </c>
      <c r="AT226" s="30">
        <v>0.93181818200000011</v>
      </c>
      <c r="AU226" s="30">
        <v>1</v>
      </c>
      <c r="AV226" s="30">
        <v>0.5</v>
      </c>
      <c r="AW226" s="30">
        <v>0</v>
      </c>
      <c r="AX226" s="30">
        <v>1</v>
      </c>
      <c r="AY226" s="30">
        <v>1</v>
      </c>
      <c r="AZ226" s="30">
        <v>1</v>
      </c>
      <c r="BA226" s="30">
        <v>1</v>
      </c>
      <c r="BB226" s="30">
        <v>1</v>
      </c>
      <c r="BC226" s="30">
        <v>1</v>
      </c>
      <c r="BD226" s="30">
        <v>1</v>
      </c>
      <c r="BE226" s="30">
        <v>0.99999994039535522</v>
      </c>
      <c r="BF226" s="30">
        <v>1</v>
      </c>
      <c r="BG226" s="30">
        <v>0.99999978283356483</v>
      </c>
      <c r="BH226" s="30">
        <v>1</v>
      </c>
      <c r="BI226" s="30">
        <v>1</v>
      </c>
      <c r="BJ226" s="30">
        <v>0.5</v>
      </c>
      <c r="BK226" s="30">
        <v>0</v>
      </c>
      <c r="BL226" s="30">
        <v>1</v>
      </c>
      <c r="BM226" s="30">
        <v>1</v>
      </c>
      <c r="BN226" s="30">
        <v>1</v>
      </c>
      <c r="BO226" s="30">
        <v>0.5</v>
      </c>
      <c r="BP226" s="30">
        <v>1</v>
      </c>
      <c r="BQ226" s="30">
        <v>1</v>
      </c>
      <c r="BR226" s="30">
        <v>1</v>
      </c>
      <c r="BS226" s="30">
        <v>0</v>
      </c>
      <c r="BT226" s="30">
        <v>1</v>
      </c>
      <c r="BU226" s="30">
        <v>0.70833331346511841</v>
      </c>
      <c r="BV226" s="30">
        <v>1</v>
      </c>
      <c r="BW226" s="30">
        <v>0</v>
      </c>
      <c r="BX226" s="30">
        <v>1</v>
      </c>
      <c r="BY226" s="30">
        <v>0</v>
      </c>
      <c r="BZ226" s="30">
        <v>0</v>
      </c>
      <c r="CA226" s="30">
        <v>0</v>
      </c>
      <c r="CB226" s="30">
        <v>0</v>
      </c>
      <c r="CC226" s="30">
        <v>0</v>
      </c>
      <c r="CD226" s="30">
        <v>0</v>
      </c>
      <c r="CE226" s="30">
        <v>1</v>
      </c>
      <c r="CF226" s="30">
        <v>1</v>
      </c>
      <c r="CG226" s="30">
        <v>1</v>
      </c>
      <c r="CH226" s="30">
        <v>1</v>
      </c>
      <c r="CI226" s="30">
        <v>1</v>
      </c>
      <c r="CJ226" s="30">
        <v>1</v>
      </c>
      <c r="CK226" s="30">
        <v>1</v>
      </c>
    </row>
    <row r="227" spans="1:89">
      <c r="A227" s="29">
        <v>4217</v>
      </c>
      <c r="B227" t="s">
        <v>329</v>
      </c>
      <c r="C227" t="s">
        <v>315</v>
      </c>
      <c r="D227" t="s">
        <v>316</v>
      </c>
      <c r="E227" s="29">
        <v>0.16612200435729849</v>
      </c>
      <c r="F227" s="29">
        <v>1836</v>
      </c>
      <c r="G227" s="29">
        <v>1.0700000524520874</v>
      </c>
      <c r="H227" s="29">
        <v>14</v>
      </c>
      <c r="I227" s="29">
        <v>570</v>
      </c>
      <c r="J227" t="s">
        <v>628</v>
      </c>
      <c r="K227" s="30">
        <v>0.33564013242721558</v>
      </c>
      <c r="L227" s="30">
        <v>4.3630035361275077E-4</v>
      </c>
      <c r="M227" s="30">
        <v>0.78050494194030762</v>
      </c>
      <c r="N227" s="30">
        <v>0.770729660987854</v>
      </c>
      <c r="O227" s="30">
        <v>0.76666665077209473</v>
      </c>
      <c r="P227" s="30">
        <v>0.85595238208770752</v>
      </c>
      <c r="Q227" s="30" t="s">
        <v>567</v>
      </c>
      <c r="R227" s="30" t="s">
        <v>567</v>
      </c>
      <c r="S227" s="30">
        <v>1</v>
      </c>
      <c r="T227" s="30">
        <v>1</v>
      </c>
      <c r="U227" s="30">
        <v>1</v>
      </c>
      <c r="V227" s="30">
        <v>1</v>
      </c>
      <c r="W227" s="30">
        <v>1</v>
      </c>
      <c r="X227" s="30">
        <v>1</v>
      </c>
      <c r="Y227" s="30">
        <v>0</v>
      </c>
      <c r="Z227" s="30" t="s">
        <v>567</v>
      </c>
      <c r="AA227" s="30">
        <v>1</v>
      </c>
      <c r="AB227" s="30">
        <v>0.85</v>
      </c>
      <c r="AC227" s="30">
        <v>1</v>
      </c>
      <c r="AD227" s="30" t="s">
        <v>567</v>
      </c>
      <c r="AE227" s="30">
        <v>1</v>
      </c>
      <c r="AF227" s="30">
        <v>0.90000057220458984</v>
      </c>
      <c r="AG227" s="30">
        <v>0.95498519249753211</v>
      </c>
      <c r="AH227" s="30">
        <v>0.85714285714285721</v>
      </c>
      <c r="AI227" s="30">
        <v>0.53333333333333333</v>
      </c>
      <c r="AJ227" s="30">
        <v>0.45454545454545459</v>
      </c>
      <c r="AK227" s="30">
        <v>1</v>
      </c>
      <c r="AL227" s="30">
        <v>1</v>
      </c>
      <c r="AM227" s="30">
        <v>1</v>
      </c>
      <c r="AN227" s="30">
        <v>1</v>
      </c>
      <c r="AO227" s="30">
        <v>0.75</v>
      </c>
      <c r="AP227" s="30">
        <v>0.96576666831970215</v>
      </c>
      <c r="AQ227" s="30">
        <v>1</v>
      </c>
      <c r="AR227" s="30" t="s">
        <v>567</v>
      </c>
      <c r="AS227" s="30">
        <v>0.92854999999999999</v>
      </c>
      <c r="AT227" s="30">
        <v>0.96875</v>
      </c>
      <c r="AU227" s="30">
        <v>1</v>
      </c>
      <c r="AV227" s="30">
        <v>0.5</v>
      </c>
      <c r="AW227" s="30">
        <v>1</v>
      </c>
      <c r="AX227" s="30">
        <v>0</v>
      </c>
      <c r="AY227" s="30">
        <v>1</v>
      </c>
      <c r="AZ227" s="30">
        <v>1</v>
      </c>
      <c r="BA227" s="30">
        <v>1</v>
      </c>
      <c r="BB227" s="30">
        <v>1</v>
      </c>
      <c r="BC227" s="30">
        <v>1</v>
      </c>
      <c r="BD227" s="30">
        <v>0.66666668653488159</v>
      </c>
      <c r="BE227" s="30">
        <v>0.99999666213989258</v>
      </c>
      <c r="BF227" s="30" t="s">
        <v>567</v>
      </c>
      <c r="BG227" s="30">
        <v>0.99999335527486211</v>
      </c>
      <c r="BH227" s="30">
        <v>1</v>
      </c>
      <c r="BI227" s="30">
        <v>0.5</v>
      </c>
      <c r="BJ227" s="30">
        <v>0.5</v>
      </c>
      <c r="BK227" s="30" t="s">
        <v>567</v>
      </c>
      <c r="BL227" s="30">
        <v>1</v>
      </c>
      <c r="BM227" s="30">
        <v>1</v>
      </c>
      <c r="BN227" s="30">
        <v>1</v>
      </c>
      <c r="BO227" s="30">
        <v>1</v>
      </c>
      <c r="BP227" s="30">
        <v>1</v>
      </c>
      <c r="BQ227" s="30">
        <v>1</v>
      </c>
      <c r="BR227" s="30">
        <v>1</v>
      </c>
      <c r="BS227" s="30">
        <v>1</v>
      </c>
      <c r="BT227" s="30">
        <v>1</v>
      </c>
      <c r="BU227" s="30">
        <v>0.3333333432674408</v>
      </c>
      <c r="BV227" s="30">
        <v>1</v>
      </c>
      <c r="BW227" s="30">
        <v>0</v>
      </c>
      <c r="BX227" s="30">
        <v>0</v>
      </c>
      <c r="BY227" s="30">
        <v>0</v>
      </c>
      <c r="BZ227" s="30">
        <v>0</v>
      </c>
      <c r="CA227" s="30">
        <v>0</v>
      </c>
      <c r="CB227" s="30">
        <v>0</v>
      </c>
      <c r="CC227" s="30">
        <v>0</v>
      </c>
      <c r="CD227" s="30">
        <v>0</v>
      </c>
      <c r="CE227" s="30">
        <v>0</v>
      </c>
      <c r="CF227" s="30">
        <v>1</v>
      </c>
      <c r="CG227" s="30">
        <v>0.75</v>
      </c>
      <c r="CH227" s="30">
        <v>0</v>
      </c>
      <c r="CI227" s="30">
        <v>1</v>
      </c>
      <c r="CJ227" s="30">
        <v>1</v>
      </c>
      <c r="CK227" s="30">
        <v>1</v>
      </c>
    </row>
    <row r="228" spans="1:89">
      <c r="A228" s="29">
        <v>4218</v>
      </c>
      <c r="B228" t="s">
        <v>330</v>
      </c>
      <c r="C228" t="s">
        <v>315</v>
      </c>
      <c r="D228" t="s">
        <v>316</v>
      </c>
      <c r="E228" s="29">
        <v>0.12246431254695718</v>
      </c>
      <c r="F228" s="29">
        <v>1331</v>
      </c>
      <c r="G228" s="29">
        <v>1.1100000143051147</v>
      </c>
      <c r="H228" s="29">
        <v>14</v>
      </c>
      <c r="I228" s="29">
        <v>623</v>
      </c>
      <c r="J228" t="s">
        <v>628</v>
      </c>
      <c r="K228" s="30">
        <v>0.25259515643119812</v>
      </c>
      <c r="L228" s="30">
        <v>2.4217022582888603E-3</v>
      </c>
      <c r="M228" s="30">
        <v>0.75574743747711182</v>
      </c>
      <c r="N228" s="30">
        <v>0.76915484666824341</v>
      </c>
      <c r="O228" s="30">
        <v>0.89999997615814209</v>
      </c>
      <c r="P228" s="30">
        <v>0.82222223281860352</v>
      </c>
      <c r="Q228" s="30">
        <v>1</v>
      </c>
      <c r="R228" s="30">
        <v>1</v>
      </c>
      <c r="S228" s="30">
        <v>1</v>
      </c>
      <c r="T228" s="30">
        <v>1</v>
      </c>
      <c r="U228" s="30">
        <v>1</v>
      </c>
      <c r="V228" s="30" t="s">
        <v>567</v>
      </c>
      <c r="W228" s="30">
        <v>0</v>
      </c>
      <c r="X228" s="30">
        <v>1</v>
      </c>
      <c r="Y228" s="30">
        <v>0</v>
      </c>
      <c r="Z228" s="30">
        <v>1</v>
      </c>
      <c r="AA228" s="30">
        <v>1</v>
      </c>
      <c r="AB228" s="30">
        <v>1</v>
      </c>
      <c r="AC228" s="30" t="s">
        <v>567</v>
      </c>
      <c r="AD228" s="30">
        <v>0.4</v>
      </c>
      <c r="AE228" s="30">
        <v>1</v>
      </c>
      <c r="AF228" s="30">
        <v>0.68525230884552002</v>
      </c>
      <c r="AG228" s="30">
        <v>1</v>
      </c>
      <c r="AH228" s="30">
        <v>0.59259259259259256</v>
      </c>
      <c r="AI228" s="30">
        <v>0.5</v>
      </c>
      <c r="AJ228" s="30">
        <v>0.13043478260869568</v>
      </c>
      <c r="AK228" s="30">
        <v>0.5</v>
      </c>
      <c r="AL228" s="30">
        <v>1</v>
      </c>
      <c r="AM228" s="30">
        <v>1</v>
      </c>
      <c r="AN228" s="30">
        <v>1</v>
      </c>
      <c r="AO228" s="30">
        <v>0.75</v>
      </c>
      <c r="AP228" s="30">
        <v>0.96666663885116577</v>
      </c>
      <c r="AQ228" s="30" t="s">
        <v>567</v>
      </c>
      <c r="AR228" s="30">
        <v>1</v>
      </c>
      <c r="AS228" s="30">
        <v>1</v>
      </c>
      <c r="AT228" s="30">
        <v>0.9</v>
      </c>
      <c r="AU228" s="30">
        <v>1</v>
      </c>
      <c r="AV228" s="30">
        <v>0.5</v>
      </c>
      <c r="AW228" s="30">
        <v>1</v>
      </c>
      <c r="AX228" s="30">
        <v>0</v>
      </c>
      <c r="AY228" s="30">
        <v>1</v>
      </c>
      <c r="AZ228" s="30">
        <v>0.5</v>
      </c>
      <c r="BA228" s="30">
        <v>0</v>
      </c>
      <c r="BB228" s="30">
        <v>1</v>
      </c>
      <c r="BC228" s="30">
        <v>1</v>
      </c>
      <c r="BD228" s="30">
        <v>1</v>
      </c>
      <c r="BE228" s="30">
        <v>1</v>
      </c>
      <c r="BF228" s="30">
        <v>1</v>
      </c>
      <c r="BG228" s="30">
        <v>0.99999999852130506</v>
      </c>
      <c r="BH228" s="30">
        <v>1</v>
      </c>
      <c r="BI228" s="30">
        <v>0.75</v>
      </c>
      <c r="BJ228" s="30">
        <v>1</v>
      </c>
      <c r="BK228" s="30">
        <v>1</v>
      </c>
      <c r="BL228" s="30" t="s">
        <v>567</v>
      </c>
      <c r="BM228" s="30">
        <v>1</v>
      </c>
      <c r="BN228" s="30">
        <v>1</v>
      </c>
      <c r="BO228" s="30">
        <v>1</v>
      </c>
      <c r="BP228" s="30">
        <v>1</v>
      </c>
      <c r="BQ228" s="30">
        <v>1</v>
      </c>
      <c r="BR228" s="30">
        <v>1</v>
      </c>
      <c r="BS228" s="30">
        <v>1</v>
      </c>
      <c r="BT228" s="30">
        <v>1</v>
      </c>
      <c r="BU228" s="30">
        <v>0.3333333432674408</v>
      </c>
      <c r="BV228" s="30">
        <v>0</v>
      </c>
      <c r="BW228" s="30">
        <v>0</v>
      </c>
      <c r="BX228" s="30">
        <v>0</v>
      </c>
      <c r="BY228" s="30">
        <v>0</v>
      </c>
      <c r="BZ228" s="30">
        <v>0</v>
      </c>
      <c r="CA228" s="30">
        <v>0</v>
      </c>
      <c r="CB228" s="30">
        <v>0</v>
      </c>
      <c r="CC228" s="30">
        <v>0</v>
      </c>
      <c r="CD228" s="30">
        <v>0</v>
      </c>
      <c r="CE228" s="30">
        <v>1</v>
      </c>
      <c r="CF228" s="30">
        <v>1</v>
      </c>
      <c r="CG228" s="30">
        <v>0.75</v>
      </c>
      <c r="CH228" s="30">
        <v>1</v>
      </c>
      <c r="CI228" s="30">
        <v>1</v>
      </c>
      <c r="CJ228" s="30">
        <v>1</v>
      </c>
      <c r="CK228" s="30">
        <v>0</v>
      </c>
    </row>
    <row r="229" spans="1:89">
      <c r="A229" s="29">
        <v>4219</v>
      </c>
      <c r="B229" t="s">
        <v>331</v>
      </c>
      <c r="C229" t="s">
        <v>315</v>
      </c>
      <c r="D229" t="s">
        <v>316</v>
      </c>
      <c r="E229" s="29">
        <v>0.17831590533847</v>
      </c>
      <c r="F229" s="29">
        <v>3634</v>
      </c>
      <c r="G229" s="29">
        <v>0.92000001668930054</v>
      </c>
      <c r="H229" s="29">
        <v>4</v>
      </c>
      <c r="I229" s="29">
        <v>691</v>
      </c>
      <c r="J229" t="s">
        <v>625</v>
      </c>
      <c r="K229" s="30">
        <v>0.24263037741184235</v>
      </c>
      <c r="L229" s="30">
        <v>3.7287473678588867E-3</v>
      </c>
      <c r="M229" s="30" t="s">
        <v>567</v>
      </c>
      <c r="N229" s="30">
        <v>0.80242925882339478</v>
      </c>
      <c r="O229" s="30">
        <v>0.86666667461395264</v>
      </c>
      <c r="P229" s="30">
        <v>0.875</v>
      </c>
      <c r="Q229" s="30">
        <v>1</v>
      </c>
      <c r="R229" s="30" t="s">
        <v>567</v>
      </c>
      <c r="S229" s="30">
        <v>1</v>
      </c>
      <c r="T229" s="30">
        <v>1</v>
      </c>
      <c r="U229" s="30">
        <v>1</v>
      </c>
      <c r="V229" s="30">
        <v>1</v>
      </c>
      <c r="W229" s="30">
        <v>1</v>
      </c>
      <c r="X229" s="30">
        <v>0</v>
      </c>
      <c r="Y229" s="30">
        <v>1</v>
      </c>
      <c r="Z229" s="30" t="s">
        <v>567</v>
      </c>
      <c r="AA229" s="30">
        <v>1</v>
      </c>
      <c r="AB229" s="30">
        <v>1</v>
      </c>
      <c r="AC229" s="30">
        <v>1</v>
      </c>
      <c r="AD229" s="30">
        <v>1</v>
      </c>
      <c r="AE229" s="30">
        <v>1</v>
      </c>
      <c r="AF229" s="30">
        <v>0.97196555137634277</v>
      </c>
      <c r="AG229" s="30">
        <v>1</v>
      </c>
      <c r="AH229" s="30">
        <v>0.9375</v>
      </c>
      <c r="AI229" s="30">
        <v>0.9</v>
      </c>
      <c r="AJ229" s="30">
        <v>0.82608695652173902</v>
      </c>
      <c r="AK229" s="30">
        <v>1</v>
      </c>
      <c r="AL229" s="30">
        <v>1</v>
      </c>
      <c r="AM229" s="30">
        <v>1</v>
      </c>
      <c r="AN229" s="30">
        <v>1</v>
      </c>
      <c r="AO229" s="30">
        <v>1</v>
      </c>
      <c r="AP229" s="30">
        <v>0.9672619104385376</v>
      </c>
      <c r="AQ229" s="30">
        <v>0.95833333350000005</v>
      </c>
      <c r="AR229" s="30">
        <v>1</v>
      </c>
      <c r="AS229" s="30">
        <v>1</v>
      </c>
      <c r="AT229" s="30">
        <v>0.91071428550000011</v>
      </c>
      <c r="AU229" s="30">
        <v>1</v>
      </c>
      <c r="AV229" s="30">
        <v>1</v>
      </c>
      <c r="AW229" s="30">
        <v>1</v>
      </c>
      <c r="AX229" s="30">
        <v>1</v>
      </c>
      <c r="AY229" s="30">
        <v>1</v>
      </c>
      <c r="AZ229" s="30">
        <v>0.5</v>
      </c>
      <c r="BA229" s="30">
        <v>0</v>
      </c>
      <c r="BB229" s="30">
        <v>1</v>
      </c>
      <c r="BC229" s="30">
        <v>1</v>
      </c>
      <c r="BD229" s="30">
        <v>1</v>
      </c>
      <c r="BE229" s="30">
        <v>1</v>
      </c>
      <c r="BF229" s="30">
        <v>1</v>
      </c>
      <c r="BG229" s="30">
        <v>0.99999999543378992</v>
      </c>
      <c r="BH229" s="30">
        <v>1</v>
      </c>
      <c r="BI229" s="30">
        <v>1</v>
      </c>
      <c r="BJ229" s="30">
        <v>0.75</v>
      </c>
      <c r="BK229" s="30">
        <v>1</v>
      </c>
      <c r="BL229" s="30">
        <v>1</v>
      </c>
      <c r="BM229" s="30">
        <v>0</v>
      </c>
      <c r="BN229" s="30">
        <v>1</v>
      </c>
      <c r="BO229" s="30">
        <v>1</v>
      </c>
      <c r="BP229" s="30">
        <v>1</v>
      </c>
      <c r="BQ229" s="30">
        <v>1</v>
      </c>
      <c r="BR229" s="30">
        <v>1</v>
      </c>
      <c r="BS229" s="30">
        <v>1</v>
      </c>
      <c r="BT229" s="30">
        <v>1</v>
      </c>
      <c r="BU229" s="30">
        <v>0.83333331346511841</v>
      </c>
      <c r="BV229" s="30">
        <v>1</v>
      </c>
      <c r="BW229" s="30">
        <v>0</v>
      </c>
      <c r="BX229" s="30">
        <v>1</v>
      </c>
      <c r="BY229" s="30">
        <v>1</v>
      </c>
      <c r="BZ229" s="30">
        <v>0</v>
      </c>
      <c r="CA229" s="30">
        <v>0</v>
      </c>
      <c r="CB229" s="30">
        <v>1</v>
      </c>
      <c r="CC229" s="30">
        <v>0</v>
      </c>
      <c r="CD229" s="30">
        <v>1</v>
      </c>
      <c r="CE229" s="30">
        <v>1</v>
      </c>
      <c r="CF229" s="30">
        <v>0</v>
      </c>
      <c r="CG229" s="30" t="s">
        <v>567</v>
      </c>
      <c r="CH229" s="30" t="s">
        <v>567</v>
      </c>
      <c r="CI229" s="30" t="s">
        <v>567</v>
      </c>
      <c r="CJ229" s="30" t="s">
        <v>567</v>
      </c>
      <c r="CK229" s="30" t="s">
        <v>567</v>
      </c>
    </row>
    <row r="230" spans="1:89">
      <c r="A230" s="29">
        <v>4220</v>
      </c>
      <c r="B230" t="s">
        <v>332</v>
      </c>
      <c r="C230" t="s">
        <v>315</v>
      </c>
      <c r="D230" t="s">
        <v>316</v>
      </c>
      <c r="E230" s="29">
        <v>0.22461273666092943</v>
      </c>
      <c r="F230" s="29">
        <v>1162</v>
      </c>
      <c r="G230" s="29">
        <v>1.1799999475479126</v>
      </c>
      <c r="H230" s="29">
        <v>14</v>
      </c>
      <c r="I230" s="29">
        <v>554</v>
      </c>
      <c r="J230" t="s">
        <v>629</v>
      </c>
      <c r="K230" s="30">
        <v>0.25333333015441895</v>
      </c>
      <c r="L230" s="30">
        <v>-4.5834556221961975E-3</v>
      </c>
      <c r="M230" s="30">
        <v>0.70662176609039307</v>
      </c>
      <c r="N230" s="30">
        <v>0.74550974369049072</v>
      </c>
      <c r="O230" s="30">
        <v>0.89999997615814209</v>
      </c>
      <c r="P230" s="30">
        <v>0.74358999729156494</v>
      </c>
      <c r="Q230" s="30" t="s">
        <v>567</v>
      </c>
      <c r="R230" s="30">
        <v>1</v>
      </c>
      <c r="S230" s="30">
        <v>1</v>
      </c>
      <c r="T230" s="30">
        <v>0</v>
      </c>
      <c r="U230" s="30">
        <v>1</v>
      </c>
      <c r="V230" s="30">
        <v>1</v>
      </c>
      <c r="W230" s="30">
        <v>1</v>
      </c>
      <c r="X230" s="30">
        <v>1</v>
      </c>
      <c r="Y230" s="30">
        <v>0</v>
      </c>
      <c r="Z230" s="30">
        <v>0</v>
      </c>
      <c r="AA230" s="30">
        <v>1</v>
      </c>
      <c r="AB230" s="30">
        <v>0.46154000000000006</v>
      </c>
      <c r="AC230" s="30" t="s">
        <v>567</v>
      </c>
      <c r="AD230" s="30">
        <v>1</v>
      </c>
      <c r="AE230" s="30">
        <v>1</v>
      </c>
      <c r="AF230" s="30">
        <v>0.9203869104385376</v>
      </c>
      <c r="AG230" s="30">
        <v>1</v>
      </c>
      <c r="AH230" s="30">
        <v>0.85714285714285721</v>
      </c>
      <c r="AI230" s="30">
        <v>0.8125</v>
      </c>
      <c r="AJ230" s="30">
        <v>0.375</v>
      </c>
      <c r="AK230" s="30">
        <v>1</v>
      </c>
      <c r="AL230" s="30">
        <v>1</v>
      </c>
      <c r="AM230" s="30">
        <v>1</v>
      </c>
      <c r="AN230" s="30">
        <v>1</v>
      </c>
      <c r="AO230" s="30">
        <v>0.75</v>
      </c>
      <c r="AP230" s="30">
        <v>0.69390720129013062</v>
      </c>
      <c r="AQ230" s="30">
        <v>0.33333333300000006</v>
      </c>
      <c r="AR230" s="30" t="s">
        <v>567</v>
      </c>
      <c r="AS230" s="30">
        <v>0.77780000000000005</v>
      </c>
      <c r="AT230" s="30">
        <v>0.97058823549999995</v>
      </c>
      <c r="AU230" s="30">
        <v>1</v>
      </c>
      <c r="AV230" s="30">
        <v>0</v>
      </c>
      <c r="AW230" s="30">
        <v>0</v>
      </c>
      <c r="AX230" s="30">
        <v>0</v>
      </c>
      <c r="AY230" s="30">
        <v>1</v>
      </c>
      <c r="AZ230" s="30">
        <v>0.5</v>
      </c>
      <c r="BA230" s="30">
        <v>0</v>
      </c>
      <c r="BB230" s="30">
        <v>1</v>
      </c>
      <c r="BC230" s="30">
        <v>1</v>
      </c>
      <c r="BD230" s="30">
        <v>1</v>
      </c>
      <c r="BE230" s="30">
        <v>1</v>
      </c>
      <c r="BF230" s="30">
        <v>1</v>
      </c>
      <c r="BG230" s="30">
        <v>1</v>
      </c>
      <c r="BH230" s="30">
        <v>1</v>
      </c>
      <c r="BI230" s="30">
        <v>0.75</v>
      </c>
      <c r="BJ230" s="30">
        <v>0.5</v>
      </c>
      <c r="BK230" s="30">
        <v>0</v>
      </c>
      <c r="BL230" s="30" t="s">
        <v>567</v>
      </c>
      <c r="BM230" s="30">
        <v>1</v>
      </c>
      <c r="BN230" s="30">
        <v>1</v>
      </c>
      <c r="BO230" s="30">
        <v>1</v>
      </c>
      <c r="BP230" s="30">
        <v>1</v>
      </c>
      <c r="BQ230" s="30">
        <v>1</v>
      </c>
      <c r="BR230" s="30">
        <v>1</v>
      </c>
      <c r="BS230" s="30">
        <v>1</v>
      </c>
      <c r="BT230" s="30">
        <v>1</v>
      </c>
      <c r="BU230" s="30">
        <v>0.95833331346511841</v>
      </c>
      <c r="BV230" s="30">
        <v>1</v>
      </c>
      <c r="BW230" s="30">
        <v>1</v>
      </c>
      <c r="BX230" s="30">
        <v>1</v>
      </c>
      <c r="BY230" s="30">
        <v>1</v>
      </c>
      <c r="BZ230" s="30">
        <v>1</v>
      </c>
      <c r="CA230" s="30">
        <v>0</v>
      </c>
      <c r="CB230" s="30">
        <v>1</v>
      </c>
      <c r="CC230" s="30">
        <v>1</v>
      </c>
      <c r="CD230" s="30">
        <v>1</v>
      </c>
      <c r="CE230" s="30">
        <v>1</v>
      </c>
      <c r="CF230" s="30">
        <v>1</v>
      </c>
      <c r="CG230" s="30">
        <v>0.75</v>
      </c>
      <c r="CH230" s="30">
        <v>1</v>
      </c>
      <c r="CI230" s="30">
        <v>0</v>
      </c>
      <c r="CJ230" s="30">
        <v>1</v>
      </c>
      <c r="CK230" s="30">
        <v>1</v>
      </c>
    </row>
    <row r="231" spans="1:89">
      <c r="A231" s="29">
        <v>4221</v>
      </c>
      <c r="B231" t="s">
        <v>333</v>
      </c>
      <c r="C231" t="s">
        <v>315</v>
      </c>
      <c r="D231" t="s">
        <v>316</v>
      </c>
      <c r="E231" s="29">
        <v>0.20017182130584193</v>
      </c>
      <c r="F231" s="29">
        <v>1164</v>
      </c>
      <c r="G231" s="29">
        <v>1.5900000333786011</v>
      </c>
      <c r="H231" s="29">
        <v>15</v>
      </c>
      <c r="I231" s="29">
        <v>465</v>
      </c>
      <c r="J231" t="s">
        <v>629</v>
      </c>
      <c r="K231" s="30">
        <v>0.34222221374511719</v>
      </c>
      <c r="L231" s="30">
        <v>-1.4312760904431343E-2</v>
      </c>
      <c r="M231" s="30">
        <v>0.78350520133972168</v>
      </c>
      <c r="N231" s="30">
        <v>0.75721842050552368</v>
      </c>
      <c r="O231" s="30">
        <v>0.69999998807907104</v>
      </c>
      <c r="P231" s="30">
        <v>0.82810735702514648</v>
      </c>
      <c r="Q231" s="30" t="s">
        <v>567</v>
      </c>
      <c r="R231" s="30" t="s">
        <v>567</v>
      </c>
      <c r="S231" s="30">
        <v>1</v>
      </c>
      <c r="T231" s="30">
        <v>1</v>
      </c>
      <c r="U231" s="30">
        <v>1</v>
      </c>
      <c r="V231" s="30" t="s">
        <v>567</v>
      </c>
      <c r="W231" s="30">
        <v>1</v>
      </c>
      <c r="X231" s="30">
        <v>0</v>
      </c>
      <c r="Y231" s="30">
        <v>1</v>
      </c>
      <c r="Z231" s="30" t="s">
        <v>567</v>
      </c>
      <c r="AA231" s="30">
        <v>1</v>
      </c>
      <c r="AB231" s="30">
        <v>0.68293000000000004</v>
      </c>
      <c r="AC231" s="30">
        <v>1</v>
      </c>
      <c r="AD231" s="30" t="s">
        <v>567</v>
      </c>
      <c r="AE231" s="30">
        <v>1</v>
      </c>
      <c r="AF231" s="30">
        <v>0.96527779102325439</v>
      </c>
      <c r="AG231" s="30">
        <v>1</v>
      </c>
      <c r="AH231" s="30">
        <v>0.83333333333333348</v>
      </c>
      <c r="AI231" s="30">
        <v>0.75</v>
      </c>
      <c r="AJ231" s="30">
        <v>1</v>
      </c>
      <c r="AK231" s="30">
        <v>1</v>
      </c>
      <c r="AL231" s="30">
        <v>1</v>
      </c>
      <c r="AM231" s="30">
        <v>1</v>
      </c>
      <c r="AN231" s="30">
        <v>1</v>
      </c>
      <c r="AO231" s="30">
        <v>0.5</v>
      </c>
      <c r="AP231" s="30">
        <v>1</v>
      </c>
      <c r="AQ231" s="30" t="s">
        <v>567</v>
      </c>
      <c r="AR231" s="30" t="s">
        <v>567</v>
      </c>
      <c r="AS231" s="30">
        <v>1</v>
      </c>
      <c r="AT231" s="30">
        <v>1</v>
      </c>
      <c r="AU231" s="30">
        <v>1</v>
      </c>
      <c r="AV231" s="30">
        <v>1</v>
      </c>
      <c r="AW231" s="30">
        <v>1</v>
      </c>
      <c r="AX231" s="30">
        <v>1</v>
      </c>
      <c r="AY231" s="30">
        <v>1</v>
      </c>
      <c r="AZ231" s="30">
        <v>0.5</v>
      </c>
      <c r="BA231" s="30">
        <v>0</v>
      </c>
      <c r="BB231" s="30">
        <v>1</v>
      </c>
      <c r="BC231" s="30">
        <v>1</v>
      </c>
      <c r="BD231" s="30">
        <v>1</v>
      </c>
      <c r="BE231" s="30">
        <v>1</v>
      </c>
      <c r="BF231" s="30">
        <v>1</v>
      </c>
      <c r="BG231" s="30">
        <v>1</v>
      </c>
      <c r="BH231" s="30">
        <v>1</v>
      </c>
      <c r="BI231" s="30">
        <v>1</v>
      </c>
      <c r="BJ231" s="30">
        <v>1</v>
      </c>
      <c r="BK231" s="30">
        <v>1</v>
      </c>
      <c r="BL231" s="30">
        <v>1</v>
      </c>
      <c r="BM231" s="30">
        <v>1</v>
      </c>
      <c r="BN231" s="30">
        <v>1</v>
      </c>
      <c r="BO231" s="30">
        <v>1</v>
      </c>
      <c r="BP231" s="30">
        <v>1</v>
      </c>
      <c r="BQ231" s="30">
        <v>1</v>
      </c>
      <c r="BR231" s="30">
        <v>1</v>
      </c>
      <c r="BS231" s="30">
        <v>1</v>
      </c>
      <c r="BT231" s="30">
        <v>1</v>
      </c>
      <c r="BU231" s="30">
        <v>4.1666667908430099E-2</v>
      </c>
      <c r="BV231" s="30">
        <v>0</v>
      </c>
      <c r="BW231" s="30">
        <v>0</v>
      </c>
      <c r="BX231" s="30">
        <v>0</v>
      </c>
      <c r="BY231" s="30">
        <v>0</v>
      </c>
      <c r="BZ231" s="30">
        <v>0</v>
      </c>
      <c r="CA231" s="30">
        <v>0</v>
      </c>
      <c r="CB231" s="30">
        <v>1</v>
      </c>
      <c r="CC231" s="30">
        <v>0</v>
      </c>
      <c r="CD231" s="30">
        <v>0</v>
      </c>
      <c r="CE231" s="30">
        <v>0</v>
      </c>
      <c r="CF231" s="30">
        <v>1</v>
      </c>
      <c r="CG231" s="30">
        <v>0.5</v>
      </c>
      <c r="CH231" s="30">
        <v>1</v>
      </c>
      <c r="CI231" s="30">
        <v>0</v>
      </c>
      <c r="CJ231" s="30">
        <v>1</v>
      </c>
      <c r="CK231" s="30">
        <v>0</v>
      </c>
    </row>
    <row r="232" spans="1:89">
      <c r="A232" s="29">
        <v>4222</v>
      </c>
      <c r="B232" t="s">
        <v>334</v>
      </c>
      <c r="C232" t="s">
        <v>315</v>
      </c>
      <c r="D232" t="s">
        <v>316</v>
      </c>
      <c r="E232" s="29">
        <v>0.23937823834196892</v>
      </c>
      <c r="F232" s="29">
        <v>965</v>
      </c>
      <c r="G232" s="29">
        <v>2.4500000476837158</v>
      </c>
      <c r="H232" s="29">
        <v>17</v>
      </c>
      <c r="I232" s="29">
        <v>457</v>
      </c>
      <c r="J232" t="s">
        <v>629</v>
      </c>
      <c r="K232" s="30">
        <v>0.23076924681663513</v>
      </c>
      <c r="L232" s="30">
        <v>6.767375860363245E-3</v>
      </c>
      <c r="M232" s="30">
        <v>0.82604169845581055</v>
      </c>
      <c r="N232" s="30">
        <v>0.81510770320892334</v>
      </c>
      <c r="O232" s="30">
        <v>0.86666667461395264</v>
      </c>
      <c r="P232" s="30">
        <v>0.95833331346511841</v>
      </c>
      <c r="Q232" s="30">
        <v>1</v>
      </c>
      <c r="R232" s="30">
        <v>1</v>
      </c>
      <c r="S232" s="30">
        <v>1</v>
      </c>
      <c r="T232" s="30">
        <v>1</v>
      </c>
      <c r="U232" s="30">
        <v>1</v>
      </c>
      <c r="V232" s="30" t="s">
        <v>567</v>
      </c>
      <c r="W232" s="30">
        <v>1</v>
      </c>
      <c r="X232" s="30">
        <v>1</v>
      </c>
      <c r="Y232" s="30">
        <v>1</v>
      </c>
      <c r="Z232" s="30" t="s">
        <v>567</v>
      </c>
      <c r="AA232" s="30">
        <v>1</v>
      </c>
      <c r="AB232" s="30">
        <v>1</v>
      </c>
      <c r="AC232" s="30">
        <v>1</v>
      </c>
      <c r="AD232" s="30">
        <v>1</v>
      </c>
      <c r="AE232" s="30">
        <v>1</v>
      </c>
      <c r="AF232" s="30">
        <v>1</v>
      </c>
      <c r="AG232" s="30">
        <v>1</v>
      </c>
      <c r="AH232" s="30">
        <v>1</v>
      </c>
      <c r="AI232" s="30">
        <v>1</v>
      </c>
      <c r="AJ232" s="30">
        <v>1</v>
      </c>
      <c r="AK232" s="30">
        <v>1</v>
      </c>
      <c r="AL232" s="30">
        <v>1</v>
      </c>
      <c r="AM232" s="30">
        <v>1</v>
      </c>
      <c r="AN232" s="30">
        <v>1</v>
      </c>
      <c r="AO232" s="30">
        <v>0.75</v>
      </c>
      <c r="AP232" s="30">
        <v>0.63541668653488159</v>
      </c>
      <c r="AQ232" s="30">
        <v>0.5</v>
      </c>
      <c r="AR232" s="30" t="s">
        <v>567</v>
      </c>
      <c r="AS232" s="30">
        <v>0.5</v>
      </c>
      <c r="AT232" s="30">
        <v>0.90625</v>
      </c>
      <c r="AU232" s="30">
        <v>1</v>
      </c>
      <c r="AV232" s="30">
        <v>1</v>
      </c>
      <c r="AW232" s="30">
        <v>1</v>
      </c>
      <c r="AX232" s="30">
        <v>1</v>
      </c>
      <c r="AY232" s="30">
        <v>1</v>
      </c>
      <c r="AZ232" s="30">
        <v>0.5</v>
      </c>
      <c r="BA232" s="30">
        <v>0</v>
      </c>
      <c r="BB232" s="30">
        <v>1</v>
      </c>
      <c r="BC232" s="30">
        <v>1</v>
      </c>
      <c r="BD232" s="30">
        <v>1</v>
      </c>
      <c r="BE232" s="30">
        <v>1</v>
      </c>
      <c r="BF232" s="30">
        <v>1</v>
      </c>
      <c r="BG232" s="30">
        <v>0.99999999566499043</v>
      </c>
      <c r="BH232" s="30">
        <v>1</v>
      </c>
      <c r="BI232" s="30">
        <v>1</v>
      </c>
      <c r="BJ232" s="30">
        <v>1</v>
      </c>
      <c r="BK232" s="30">
        <v>1</v>
      </c>
      <c r="BL232" s="30">
        <v>1</v>
      </c>
      <c r="BM232" s="30">
        <v>1</v>
      </c>
      <c r="BN232" s="30">
        <v>1</v>
      </c>
      <c r="BO232" s="30">
        <v>1</v>
      </c>
      <c r="BP232" s="30">
        <v>1</v>
      </c>
      <c r="BQ232" s="30">
        <v>1</v>
      </c>
      <c r="BR232" s="30">
        <v>1</v>
      </c>
      <c r="BS232" s="30">
        <v>1</v>
      </c>
      <c r="BT232" s="30">
        <v>1</v>
      </c>
      <c r="BU232" s="30">
        <v>0.66666668653488159</v>
      </c>
      <c r="BV232" s="30">
        <v>1</v>
      </c>
      <c r="BW232" s="30">
        <v>0</v>
      </c>
      <c r="BX232" s="30">
        <v>0</v>
      </c>
      <c r="BY232" s="30">
        <v>0</v>
      </c>
      <c r="BZ232" s="30">
        <v>0</v>
      </c>
      <c r="CA232" s="30">
        <v>0</v>
      </c>
      <c r="CB232" s="30">
        <v>0</v>
      </c>
      <c r="CC232" s="30">
        <v>0</v>
      </c>
      <c r="CD232" s="30">
        <v>0</v>
      </c>
      <c r="CE232" s="30">
        <v>1</v>
      </c>
      <c r="CF232" s="30">
        <v>1</v>
      </c>
      <c r="CG232" s="30">
        <v>0.5</v>
      </c>
      <c r="CH232" s="30">
        <v>1</v>
      </c>
      <c r="CI232" s="30">
        <v>0</v>
      </c>
      <c r="CJ232" s="30">
        <v>1</v>
      </c>
      <c r="CK232" s="30">
        <v>0</v>
      </c>
    </row>
    <row r="233" spans="1:89">
      <c r="A233" s="29">
        <v>4223</v>
      </c>
      <c r="B233" t="s">
        <v>335</v>
      </c>
      <c r="C233" t="s">
        <v>315</v>
      </c>
      <c r="D233" t="s">
        <v>316</v>
      </c>
      <c r="E233" s="29">
        <v>0.14870718830377691</v>
      </c>
      <c r="F233" s="29">
        <v>14774</v>
      </c>
      <c r="G233" s="29">
        <v>0.97000002861022949</v>
      </c>
      <c r="H233" s="29">
        <v>7</v>
      </c>
      <c r="I233" s="29">
        <v>759</v>
      </c>
      <c r="J233" t="s">
        <v>625</v>
      </c>
      <c r="K233" s="30">
        <v>0.19890260696411133</v>
      </c>
      <c r="L233" s="30">
        <v>9.4541618600487709E-3</v>
      </c>
      <c r="M233" s="30" t="s">
        <v>567</v>
      </c>
      <c r="N233" s="30">
        <v>0.85336732864379883</v>
      </c>
      <c r="O233" s="30">
        <v>1</v>
      </c>
      <c r="P233" s="30">
        <v>0.65904402732849121</v>
      </c>
      <c r="Q233" s="30">
        <v>1</v>
      </c>
      <c r="R233" s="30">
        <v>1</v>
      </c>
      <c r="S233" s="30">
        <v>1</v>
      </c>
      <c r="T233" s="30">
        <v>1</v>
      </c>
      <c r="U233" s="30">
        <v>1</v>
      </c>
      <c r="V233" s="30">
        <v>1</v>
      </c>
      <c r="W233" s="30">
        <v>1</v>
      </c>
      <c r="X233" s="30">
        <v>0</v>
      </c>
      <c r="Y233" s="30">
        <v>1</v>
      </c>
      <c r="Z233" s="30">
        <v>1</v>
      </c>
      <c r="AA233" s="30">
        <v>0.4</v>
      </c>
      <c r="AB233" s="30">
        <v>0.20463999999999999</v>
      </c>
      <c r="AC233" s="30">
        <v>0.76666999999999996</v>
      </c>
      <c r="AD233" s="30">
        <v>0.72956999999999994</v>
      </c>
      <c r="AE233" s="30">
        <v>1</v>
      </c>
      <c r="AF233" s="30">
        <v>0.89726203680038452</v>
      </c>
      <c r="AG233" s="30">
        <v>0.98864073766775873</v>
      </c>
      <c r="AH233" s="30">
        <v>0.7416666666666667</v>
      </c>
      <c r="AI233" s="30">
        <v>0.63207547169811318</v>
      </c>
      <c r="AJ233" s="30">
        <v>0.40476190476190477</v>
      </c>
      <c r="AK233" s="30">
        <v>1</v>
      </c>
      <c r="AL233" s="30">
        <v>1</v>
      </c>
      <c r="AM233" s="30">
        <v>1</v>
      </c>
      <c r="AN233" s="30">
        <v>1</v>
      </c>
      <c r="AO233" s="30">
        <v>1</v>
      </c>
      <c r="AP233" s="30">
        <v>0.89558863639831543</v>
      </c>
      <c r="AQ233" s="30">
        <v>0.89423076949999991</v>
      </c>
      <c r="AR233" s="30">
        <v>0.75757575799999999</v>
      </c>
      <c r="AS233" s="30">
        <v>0.97115384599999999</v>
      </c>
      <c r="AT233" s="30">
        <v>0.9593941345</v>
      </c>
      <c r="AU233" s="30">
        <v>1</v>
      </c>
      <c r="AV233" s="30">
        <v>1</v>
      </c>
      <c r="AW233" s="30">
        <v>1</v>
      </c>
      <c r="AX233" s="30">
        <v>1</v>
      </c>
      <c r="AY233" s="30">
        <v>1</v>
      </c>
      <c r="AZ233" s="30">
        <v>1</v>
      </c>
      <c r="BA233" s="30">
        <v>1</v>
      </c>
      <c r="BB233" s="30">
        <v>1</v>
      </c>
      <c r="BC233" s="30">
        <v>1</v>
      </c>
      <c r="BD233" s="30">
        <v>1</v>
      </c>
      <c r="BE233" s="30">
        <v>1</v>
      </c>
      <c r="BF233" s="30">
        <v>1</v>
      </c>
      <c r="BG233" s="30">
        <v>0.99999999719577681</v>
      </c>
      <c r="BH233" s="30">
        <v>1</v>
      </c>
      <c r="BI233" s="30">
        <v>1</v>
      </c>
      <c r="BJ233" s="30">
        <v>1</v>
      </c>
      <c r="BK233" s="30">
        <v>1</v>
      </c>
      <c r="BL233" s="30">
        <v>1</v>
      </c>
      <c r="BM233" s="30">
        <v>1</v>
      </c>
      <c r="BN233" s="30">
        <v>1</v>
      </c>
      <c r="BO233" s="30">
        <v>1</v>
      </c>
      <c r="BP233" s="30">
        <v>1</v>
      </c>
      <c r="BQ233" s="30">
        <v>1</v>
      </c>
      <c r="BR233" s="30">
        <v>1</v>
      </c>
      <c r="BS233" s="30">
        <v>1</v>
      </c>
      <c r="BT233" s="30">
        <v>1</v>
      </c>
      <c r="BU233" s="30">
        <v>0.54166668653488159</v>
      </c>
      <c r="BV233" s="30">
        <v>1</v>
      </c>
      <c r="BW233" s="30">
        <v>1</v>
      </c>
      <c r="BX233" s="30">
        <v>1</v>
      </c>
      <c r="BY233" s="30">
        <v>1</v>
      </c>
      <c r="BZ233" s="30">
        <v>0</v>
      </c>
      <c r="CA233" s="30">
        <v>0</v>
      </c>
      <c r="CB233" s="30">
        <v>1</v>
      </c>
      <c r="CC233" s="30">
        <v>0</v>
      </c>
      <c r="CD233" s="30">
        <v>1</v>
      </c>
      <c r="CE233" s="30">
        <v>0</v>
      </c>
      <c r="CF233" s="30">
        <v>0</v>
      </c>
      <c r="CG233" s="30" t="s">
        <v>567</v>
      </c>
      <c r="CH233" s="30" t="s">
        <v>567</v>
      </c>
      <c r="CI233" s="30" t="s">
        <v>567</v>
      </c>
      <c r="CJ233" s="30" t="s">
        <v>567</v>
      </c>
      <c r="CK233" s="30" t="s">
        <v>567</v>
      </c>
    </row>
    <row r="234" spans="1:89">
      <c r="A234" s="29">
        <v>4224</v>
      </c>
      <c r="B234" t="s">
        <v>336</v>
      </c>
      <c r="C234" t="s">
        <v>315</v>
      </c>
      <c r="D234" t="s">
        <v>316</v>
      </c>
      <c r="E234" s="29">
        <v>0.14377682403433475</v>
      </c>
      <c r="F234" s="29">
        <v>932</v>
      </c>
      <c r="G234" s="29">
        <v>1.440000057220459</v>
      </c>
      <c r="H234" s="29">
        <v>15</v>
      </c>
      <c r="I234" s="29">
        <v>544</v>
      </c>
      <c r="J234" t="s">
        <v>629</v>
      </c>
      <c r="K234" s="30">
        <v>0.27335637807846069</v>
      </c>
      <c r="L234" s="30">
        <v>1.5089528169482946E-3</v>
      </c>
      <c r="M234" s="30">
        <v>0.84333467483520508</v>
      </c>
      <c r="N234" s="30">
        <v>0.76052522659301758</v>
      </c>
      <c r="O234" s="30">
        <v>0.69999998807907104</v>
      </c>
      <c r="P234" s="30">
        <v>0.85267853736877441</v>
      </c>
      <c r="Q234" s="30">
        <v>1</v>
      </c>
      <c r="R234" s="30">
        <v>1</v>
      </c>
      <c r="S234" s="30">
        <v>1</v>
      </c>
      <c r="T234" s="30">
        <v>1</v>
      </c>
      <c r="U234" s="30">
        <v>1</v>
      </c>
      <c r="V234" s="30" t="s">
        <v>567</v>
      </c>
      <c r="W234" s="30">
        <v>1</v>
      </c>
      <c r="X234" s="30">
        <v>1</v>
      </c>
      <c r="Y234" s="30">
        <v>0</v>
      </c>
      <c r="Z234" s="30" t="s">
        <v>567</v>
      </c>
      <c r="AA234" s="30">
        <v>1</v>
      </c>
      <c r="AB234" s="30" t="s">
        <v>567</v>
      </c>
      <c r="AC234" s="30">
        <v>0.5</v>
      </c>
      <c r="AD234" s="30">
        <v>0.42857000000000001</v>
      </c>
      <c r="AE234" s="30">
        <v>1</v>
      </c>
      <c r="AF234" s="30">
        <v>0.99733507633209229</v>
      </c>
      <c r="AG234" s="30">
        <v>0.96802118341990029</v>
      </c>
      <c r="AH234" s="30">
        <v>1</v>
      </c>
      <c r="AI234" s="30">
        <v>1</v>
      </c>
      <c r="AJ234" s="30">
        <v>1</v>
      </c>
      <c r="AK234" s="30">
        <v>1</v>
      </c>
      <c r="AL234" s="30">
        <v>1</v>
      </c>
      <c r="AM234" s="30">
        <v>1</v>
      </c>
      <c r="AN234" s="30">
        <v>1</v>
      </c>
      <c r="AO234" s="30">
        <v>0.5</v>
      </c>
      <c r="AP234" s="30">
        <v>0.95833331346511841</v>
      </c>
      <c r="AQ234" s="30" t="s">
        <v>567</v>
      </c>
      <c r="AR234" s="30" t="s">
        <v>567</v>
      </c>
      <c r="AS234" s="30">
        <v>1</v>
      </c>
      <c r="AT234" s="30">
        <v>0.91666666649999995</v>
      </c>
      <c r="AU234" s="30">
        <v>1</v>
      </c>
      <c r="AV234" s="30">
        <v>0.5</v>
      </c>
      <c r="AW234" s="30">
        <v>1</v>
      </c>
      <c r="AX234" s="30">
        <v>0</v>
      </c>
      <c r="AY234" s="30">
        <v>1</v>
      </c>
      <c r="AZ234" s="30">
        <v>1</v>
      </c>
      <c r="BA234" s="30">
        <v>1</v>
      </c>
      <c r="BB234" s="30">
        <v>1</v>
      </c>
      <c r="BC234" s="30">
        <v>1</v>
      </c>
      <c r="BD234" s="30">
        <v>1</v>
      </c>
      <c r="BE234" s="30">
        <v>1</v>
      </c>
      <c r="BF234" s="30">
        <v>1</v>
      </c>
      <c r="BG234" s="30">
        <v>1</v>
      </c>
      <c r="BH234" s="30">
        <v>1</v>
      </c>
      <c r="BI234" s="30">
        <v>1</v>
      </c>
      <c r="BJ234" s="30">
        <v>1</v>
      </c>
      <c r="BK234" s="30">
        <v>1</v>
      </c>
      <c r="BL234" s="30">
        <v>1</v>
      </c>
      <c r="BM234" s="30">
        <v>1</v>
      </c>
      <c r="BN234" s="30">
        <v>1</v>
      </c>
      <c r="BO234" s="30">
        <v>1</v>
      </c>
      <c r="BP234" s="30">
        <v>1</v>
      </c>
      <c r="BQ234" s="30">
        <v>1</v>
      </c>
      <c r="BR234" s="30">
        <v>1</v>
      </c>
      <c r="BS234" s="30">
        <v>1</v>
      </c>
      <c r="BT234" s="30">
        <v>1</v>
      </c>
      <c r="BU234" s="30">
        <v>0.375</v>
      </c>
      <c r="BV234" s="30">
        <v>1</v>
      </c>
      <c r="BW234" s="30">
        <v>0</v>
      </c>
      <c r="BX234" s="30">
        <v>1</v>
      </c>
      <c r="BY234" s="30">
        <v>0</v>
      </c>
      <c r="BZ234" s="30">
        <v>0</v>
      </c>
      <c r="CA234" s="30">
        <v>0</v>
      </c>
      <c r="CB234" s="30">
        <v>0</v>
      </c>
      <c r="CC234" s="30">
        <v>0</v>
      </c>
      <c r="CD234" s="30">
        <v>0</v>
      </c>
      <c r="CE234" s="30">
        <v>0</v>
      </c>
      <c r="CF234" s="30">
        <v>1</v>
      </c>
      <c r="CG234" s="30">
        <v>0.75</v>
      </c>
      <c r="CH234" s="30">
        <v>1</v>
      </c>
      <c r="CI234" s="30">
        <v>0</v>
      </c>
      <c r="CJ234" s="30">
        <v>1</v>
      </c>
      <c r="CK234" s="30">
        <v>1</v>
      </c>
    </row>
    <row r="235" spans="1:89">
      <c r="A235" s="29">
        <v>4225</v>
      </c>
      <c r="B235" t="s">
        <v>337</v>
      </c>
      <c r="C235" t="s">
        <v>315</v>
      </c>
      <c r="D235" t="s">
        <v>316</v>
      </c>
      <c r="E235" s="29">
        <v>0.17153883260974434</v>
      </c>
      <c r="F235" s="29">
        <v>10365</v>
      </c>
      <c r="G235" s="29">
        <v>0.95999997854232788</v>
      </c>
      <c r="H235" s="29">
        <v>7</v>
      </c>
      <c r="I235" s="29">
        <v>686</v>
      </c>
      <c r="J235" t="s">
        <v>625</v>
      </c>
      <c r="K235" s="30">
        <v>0.19836735725402832</v>
      </c>
      <c r="L235" s="30">
        <v>5.4921419359743595E-3</v>
      </c>
      <c r="M235" s="30">
        <v>0.78531479835510254</v>
      </c>
      <c r="N235" s="30">
        <v>0.83120864629745483</v>
      </c>
      <c r="O235" s="30">
        <v>1</v>
      </c>
      <c r="P235" s="30">
        <v>0.92785334587097168</v>
      </c>
      <c r="Q235" s="30">
        <v>1</v>
      </c>
      <c r="R235" s="30">
        <v>1</v>
      </c>
      <c r="S235" s="30">
        <v>1</v>
      </c>
      <c r="T235" s="30">
        <v>1</v>
      </c>
      <c r="U235" s="30">
        <v>1</v>
      </c>
      <c r="V235" s="30">
        <v>1</v>
      </c>
      <c r="W235" s="30">
        <v>1</v>
      </c>
      <c r="X235" s="30">
        <v>1</v>
      </c>
      <c r="Y235" s="30">
        <v>1</v>
      </c>
      <c r="Z235" s="30">
        <v>1</v>
      </c>
      <c r="AA235" s="30">
        <v>1</v>
      </c>
      <c r="AB235" s="30">
        <v>0.76712000000000002</v>
      </c>
      <c r="AC235" s="30">
        <v>1</v>
      </c>
      <c r="AD235" s="30">
        <v>1</v>
      </c>
      <c r="AE235" s="30">
        <v>1</v>
      </c>
      <c r="AF235" s="30">
        <v>0.86465847492218018</v>
      </c>
      <c r="AG235" s="30">
        <v>0.97925787881495485</v>
      </c>
      <c r="AH235" s="30">
        <v>0.84269662921348332</v>
      </c>
      <c r="AI235" s="30">
        <v>0.82894736842105265</v>
      </c>
      <c r="AJ235" s="30">
        <v>0.72499999999999998</v>
      </c>
      <c r="AK235" s="30">
        <v>0.75</v>
      </c>
      <c r="AL235" s="30">
        <v>1</v>
      </c>
      <c r="AM235" s="30">
        <v>1</v>
      </c>
      <c r="AN235" s="30">
        <v>1</v>
      </c>
      <c r="AO235" s="30">
        <v>1</v>
      </c>
      <c r="AP235" s="30">
        <v>0.97730320692062378</v>
      </c>
      <c r="AQ235" s="30">
        <v>0.96666666649999999</v>
      </c>
      <c r="AR235" s="30">
        <v>1</v>
      </c>
      <c r="AS235" s="30">
        <v>0.98360000000000003</v>
      </c>
      <c r="AT235" s="30">
        <v>0.95894607850000002</v>
      </c>
      <c r="AU235" s="30">
        <v>1</v>
      </c>
      <c r="AV235" s="30">
        <v>0.5</v>
      </c>
      <c r="AW235" s="30">
        <v>0</v>
      </c>
      <c r="AX235" s="30">
        <v>1</v>
      </c>
      <c r="AY235" s="30">
        <v>1</v>
      </c>
      <c r="AZ235" s="30">
        <v>1</v>
      </c>
      <c r="BA235" s="30">
        <v>1</v>
      </c>
      <c r="BB235" s="30">
        <v>1</v>
      </c>
      <c r="BC235" s="30">
        <v>1</v>
      </c>
      <c r="BD235" s="30">
        <v>1</v>
      </c>
      <c r="BE235" s="30">
        <v>0.9999997615814209</v>
      </c>
      <c r="BF235" s="30">
        <v>1</v>
      </c>
      <c r="BG235" s="30">
        <v>0.99999932899191102</v>
      </c>
      <c r="BH235" s="30">
        <v>1</v>
      </c>
      <c r="BI235" s="30">
        <v>1</v>
      </c>
      <c r="BJ235" s="30">
        <v>0.5</v>
      </c>
      <c r="BK235" s="30">
        <v>1</v>
      </c>
      <c r="BL235" s="30">
        <v>0</v>
      </c>
      <c r="BM235" s="30">
        <v>0</v>
      </c>
      <c r="BN235" s="30">
        <v>0.5</v>
      </c>
      <c r="BO235" s="30">
        <v>1</v>
      </c>
      <c r="BP235" s="30" t="s">
        <v>567</v>
      </c>
      <c r="BQ235" s="30" t="s">
        <v>567</v>
      </c>
      <c r="BR235" s="30" t="s">
        <v>567</v>
      </c>
      <c r="BS235" s="30">
        <v>1</v>
      </c>
      <c r="BT235" s="30">
        <v>1</v>
      </c>
      <c r="BU235" s="30">
        <v>8.3333335816860199E-2</v>
      </c>
      <c r="BV235" s="30">
        <v>0</v>
      </c>
      <c r="BW235" s="30">
        <v>0</v>
      </c>
      <c r="BX235" s="30">
        <v>0</v>
      </c>
      <c r="BY235" s="30">
        <v>1</v>
      </c>
      <c r="BZ235" s="30">
        <v>0</v>
      </c>
      <c r="CA235" s="30">
        <v>0</v>
      </c>
      <c r="CB235" s="30">
        <v>0</v>
      </c>
      <c r="CC235" s="30">
        <v>0</v>
      </c>
      <c r="CD235" s="30">
        <v>1</v>
      </c>
      <c r="CE235" s="30">
        <v>0</v>
      </c>
      <c r="CF235" s="30">
        <v>1</v>
      </c>
      <c r="CG235" s="30">
        <v>1</v>
      </c>
      <c r="CH235" s="30">
        <v>1</v>
      </c>
      <c r="CI235" s="30">
        <v>1</v>
      </c>
      <c r="CJ235" s="30">
        <v>1</v>
      </c>
      <c r="CK235" s="30">
        <v>1</v>
      </c>
    </row>
    <row r="236" spans="1:89">
      <c r="A236" s="29">
        <v>4226</v>
      </c>
      <c r="B236" t="s">
        <v>338</v>
      </c>
      <c r="C236" t="s">
        <v>315</v>
      </c>
      <c r="D236" t="s">
        <v>316</v>
      </c>
      <c r="E236" s="29">
        <v>0.16250000000000001</v>
      </c>
      <c r="F236" s="29">
        <v>1680</v>
      </c>
      <c r="G236" s="29">
        <v>0.93999999761581421</v>
      </c>
      <c r="H236" s="29">
        <v>14</v>
      </c>
      <c r="I236" s="29">
        <v>583</v>
      </c>
      <c r="J236" t="s">
        <v>628</v>
      </c>
      <c r="K236" s="30">
        <v>0.21799308061599731</v>
      </c>
      <c r="L236" s="30">
        <v>-1.5404742443934083E-3</v>
      </c>
      <c r="M236" s="30">
        <v>0.72795701026916504</v>
      </c>
      <c r="N236" s="30">
        <v>0.74576056003570557</v>
      </c>
      <c r="O236" s="30">
        <v>0.80000001192092896</v>
      </c>
      <c r="P236" s="30">
        <v>0.81555557250976563</v>
      </c>
      <c r="Q236" s="30">
        <v>1</v>
      </c>
      <c r="R236" s="30">
        <v>1</v>
      </c>
      <c r="S236" s="30">
        <v>1</v>
      </c>
      <c r="T236" s="30">
        <v>1</v>
      </c>
      <c r="U236" s="30">
        <v>1</v>
      </c>
      <c r="V236" s="30" t="s">
        <v>567</v>
      </c>
      <c r="W236" s="30">
        <v>1</v>
      </c>
      <c r="X236" s="30">
        <v>0</v>
      </c>
      <c r="Y236" s="30">
        <v>1</v>
      </c>
      <c r="Z236" s="30" t="s">
        <v>567</v>
      </c>
      <c r="AA236" s="30">
        <v>1</v>
      </c>
      <c r="AB236" s="30">
        <v>0.56000000000000005</v>
      </c>
      <c r="AC236" s="30" t="s">
        <v>567</v>
      </c>
      <c r="AD236" s="30" t="s">
        <v>567</v>
      </c>
      <c r="AE236" s="30">
        <v>0.8888888955116272</v>
      </c>
      <c r="AF236" s="30">
        <v>0.96401447057723999</v>
      </c>
      <c r="AG236" s="30">
        <v>0.90150715177114327</v>
      </c>
      <c r="AH236" s="30">
        <v>1</v>
      </c>
      <c r="AI236" s="30">
        <v>0.91666666666666652</v>
      </c>
      <c r="AJ236" s="30">
        <v>0.75</v>
      </c>
      <c r="AK236" s="30">
        <v>1</v>
      </c>
      <c r="AL236" s="30">
        <v>1</v>
      </c>
      <c r="AM236" s="30">
        <v>1</v>
      </c>
      <c r="AN236" s="30" t="s">
        <v>567</v>
      </c>
      <c r="AO236" s="30">
        <v>0.75</v>
      </c>
      <c r="AP236" s="30">
        <v>1</v>
      </c>
      <c r="AQ236" s="30">
        <v>1</v>
      </c>
      <c r="AR236" s="30" t="s">
        <v>567</v>
      </c>
      <c r="AS236" s="30">
        <v>1</v>
      </c>
      <c r="AT236" s="30">
        <v>1</v>
      </c>
      <c r="AU236" s="30">
        <v>1</v>
      </c>
      <c r="AV236" s="30">
        <v>0.5</v>
      </c>
      <c r="AW236" s="30">
        <v>0</v>
      </c>
      <c r="AX236" s="30">
        <v>1</v>
      </c>
      <c r="AY236" s="30">
        <v>1</v>
      </c>
      <c r="AZ236" s="30">
        <v>1</v>
      </c>
      <c r="BA236" s="30">
        <v>1</v>
      </c>
      <c r="BB236" s="30">
        <v>1</v>
      </c>
      <c r="BC236" s="30">
        <v>1</v>
      </c>
      <c r="BD236" s="30">
        <v>0.66666668653488159</v>
      </c>
      <c r="BE236" s="30">
        <v>1</v>
      </c>
      <c r="BF236" s="30" t="s">
        <v>567</v>
      </c>
      <c r="BG236" s="30">
        <v>1</v>
      </c>
      <c r="BH236" s="30">
        <v>1</v>
      </c>
      <c r="BI236" s="30">
        <v>1</v>
      </c>
      <c r="BJ236" s="30">
        <v>0.5</v>
      </c>
      <c r="BK236" s="30">
        <v>0</v>
      </c>
      <c r="BL236" s="30">
        <v>1</v>
      </c>
      <c r="BM236" s="30">
        <v>1</v>
      </c>
      <c r="BN236" s="30">
        <v>1</v>
      </c>
      <c r="BO236" s="30">
        <v>1</v>
      </c>
      <c r="BP236" s="30">
        <v>1</v>
      </c>
      <c r="BQ236" s="30">
        <v>1</v>
      </c>
      <c r="BR236" s="30">
        <v>1</v>
      </c>
      <c r="BS236" s="30">
        <v>1</v>
      </c>
      <c r="BT236" s="30">
        <v>1</v>
      </c>
      <c r="BU236" s="30">
        <v>0</v>
      </c>
      <c r="BV236" s="30">
        <v>0</v>
      </c>
      <c r="BW236" s="30">
        <v>0</v>
      </c>
      <c r="BX236" s="30">
        <v>0</v>
      </c>
      <c r="BY236" s="30">
        <v>0</v>
      </c>
      <c r="BZ236" s="30">
        <v>0</v>
      </c>
      <c r="CA236" s="30">
        <v>0</v>
      </c>
      <c r="CB236" s="30">
        <v>0</v>
      </c>
      <c r="CC236" s="30">
        <v>0</v>
      </c>
      <c r="CD236" s="30">
        <v>0</v>
      </c>
      <c r="CE236" s="30">
        <v>0</v>
      </c>
      <c r="CF236" s="30">
        <v>1</v>
      </c>
      <c r="CG236" s="30">
        <v>0.5</v>
      </c>
      <c r="CH236" s="30">
        <v>1</v>
      </c>
      <c r="CI236" s="30">
        <v>0</v>
      </c>
      <c r="CJ236" s="30">
        <v>1</v>
      </c>
      <c r="CK236" s="30">
        <v>0</v>
      </c>
    </row>
    <row r="237" spans="1:89">
      <c r="A237" s="29">
        <v>4227</v>
      </c>
      <c r="B237" t="s">
        <v>339</v>
      </c>
      <c r="C237" t="s">
        <v>315</v>
      </c>
      <c r="D237" t="s">
        <v>316</v>
      </c>
      <c r="E237" s="29">
        <v>0.15015867713378989</v>
      </c>
      <c r="F237" s="29">
        <v>5987</v>
      </c>
      <c r="G237" s="29">
        <v>1.1299999952316284</v>
      </c>
      <c r="H237" s="29">
        <v>5</v>
      </c>
      <c r="I237" s="29">
        <v>648</v>
      </c>
      <c r="J237" t="s">
        <v>628</v>
      </c>
      <c r="K237" s="30">
        <v>0.20987653732299805</v>
      </c>
      <c r="L237" s="30">
        <v>1.3079392956569791E-3</v>
      </c>
      <c r="M237" s="30">
        <v>0.90784764289855957</v>
      </c>
      <c r="N237" s="30">
        <v>0.82119035720825195</v>
      </c>
      <c r="O237" s="30">
        <v>0.93333333730697632</v>
      </c>
      <c r="P237" s="30">
        <v>0.88342499732971191</v>
      </c>
      <c r="Q237" s="30">
        <v>1</v>
      </c>
      <c r="R237" s="30">
        <v>1</v>
      </c>
      <c r="S237" s="30">
        <v>1</v>
      </c>
      <c r="T237" s="30">
        <v>1</v>
      </c>
      <c r="U237" s="30">
        <v>1</v>
      </c>
      <c r="V237" s="30">
        <v>1</v>
      </c>
      <c r="W237" s="30">
        <v>1</v>
      </c>
      <c r="X237" s="30">
        <v>1</v>
      </c>
      <c r="Y237" s="30">
        <v>1</v>
      </c>
      <c r="Z237" s="30" t="s">
        <v>567</v>
      </c>
      <c r="AA237" s="30">
        <v>0.77272999999999992</v>
      </c>
      <c r="AB237" s="30">
        <v>0.80882000000000009</v>
      </c>
      <c r="AC237" s="30">
        <v>1</v>
      </c>
      <c r="AD237" s="30">
        <v>0.752</v>
      </c>
      <c r="AE237" s="30">
        <v>1</v>
      </c>
      <c r="AF237" s="30">
        <v>0.8106534481048584</v>
      </c>
      <c r="AG237" s="30">
        <v>0.96146579466417526</v>
      </c>
      <c r="AH237" s="30">
        <v>0.8214285714285714</v>
      </c>
      <c r="AI237" s="30">
        <v>0.80392156862745101</v>
      </c>
      <c r="AJ237" s="30">
        <v>0.64102564102564097</v>
      </c>
      <c r="AK237" s="30">
        <v>0.625</v>
      </c>
      <c r="AL237" s="30">
        <v>1</v>
      </c>
      <c r="AM237" s="30">
        <v>1</v>
      </c>
      <c r="AN237" s="30">
        <v>1</v>
      </c>
      <c r="AO237" s="30">
        <v>1</v>
      </c>
      <c r="AP237" s="30">
        <v>0.98492324352264404</v>
      </c>
      <c r="AQ237" s="30">
        <v>1</v>
      </c>
      <c r="AR237" s="30">
        <v>1</v>
      </c>
      <c r="AS237" s="30">
        <v>1</v>
      </c>
      <c r="AT237" s="30">
        <v>0.93969298250000011</v>
      </c>
      <c r="AU237" s="30">
        <v>1</v>
      </c>
      <c r="AV237" s="30">
        <v>1</v>
      </c>
      <c r="AW237" s="30">
        <v>1</v>
      </c>
      <c r="AX237" s="30">
        <v>1</v>
      </c>
      <c r="AY237" s="30">
        <v>1</v>
      </c>
      <c r="AZ237" s="30">
        <v>1</v>
      </c>
      <c r="BA237" s="30">
        <v>1</v>
      </c>
      <c r="BB237" s="30">
        <v>1</v>
      </c>
      <c r="BC237" s="30">
        <v>1</v>
      </c>
      <c r="BD237" s="30">
        <v>1</v>
      </c>
      <c r="BE237" s="30">
        <v>0.98280781507492065</v>
      </c>
      <c r="BF237" s="30">
        <v>1</v>
      </c>
      <c r="BG237" s="30">
        <v>0.99999999820025509</v>
      </c>
      <c r="BH237" s="30">
        <v>0.94842342342342345</v>
      </c>
      <c r="BI237" s="30">
        <v>1</v>
      </c>
      <c r="BJ237" s="30">
        <v>1</v>
      </c>
      <c r="BK237" s="30">
        <v>1</v>
      </c>
      <c r="BL237" s="30">
        <v>1</v>
      </c>
      <c r="BM237" s="30">
        <v>1</v>
      </c>
      <c r="BN237" s="30">
        <v>1</v>
      </c>
      <c r="BO237" s="30">
        <v>1</v>
      </c>
      <c r="BP237" s="30">
        <v>1</v>
      </c>
      <c r="BQ237" s="30">
        <v>1</v>
      </c>
      <c r="BR237" s="30">
        <v>1</v>
      </c>
      <c r="BS237" s="30">
        <v>1</v>
      </c>
      <c r="BT237" s="30">
        <v>1</v>
      </c>
      <c r="BU237" s="30">
        <v>0.66666668653488159</v>
      </c>
      <c r="BV237" s="30">
        <v>1</v>
      </c>
      <c r="BW237" s="30">
        <v>0</v>
      </c>
      <c r="BX237" s="30">
        <v>0</v>
      </c>
      <c r="BY237" s="30">
        <v>0</v>
      </c>
      <c r="BZ237" s="30">
        <v>0</v>
      </c>
      <c r="CA237" s="30">
        <v>0</v>
      </c>
      <c r="CB237" s="30">
        <v>0</v>
      </c>
      <c r="CC237" s="30">
        <v>0</v>
      </c>
      <c r="CD237" s="30">
        <v>0</v>
      </c>
      <c r="CE237" s="30">
        <v>1</v>
      </c>
      <c r="CF237" s="30">
        <v>1</v>
      </c>
      <c r="CG237" s="30">
        <v>0.75</v>
      </c>
      <c r="CH237" s="30">
        <v>0</v>
      </c>
      <c r="CI237" s="30">
        <v>1</v>
      </c>
      <c r="CJ237" s="30">
        <v>1</v>
      </c>
      <c r="CK237" s="30">
        <v>1</v>
      </c>
    </row>
    <row r="238" spans="1:89">
      <c r="A238" s="29">
        <v>4228</v>
      </c>
      <c r="B238" t="s">
        <v>340</v>
      </c>
      <c r="C238" t="s">
        <v>315</v>
      </c>
      <c r="D238" t="s">
        <v>316</v>
      </c>
      <c r="E238" s="29">
        <v>0.19264544456641053</v>
      </c>
      <c r="F238" s="29">
        <v>1822</v>
      </c>
      <c r="G238" s="29">
        <v>1.9900000095367432</v>
      </c>
      <c r="H238" s="29">
        <v>17</v>
      </c>
      <c r="I238" s="29">
        <v>588</v>
      </c>
      <c r="J238" t="s">
        <v>628</v>
      </c>
      <c r="K238" s="30">
        <v>0.26315790414810181</v>
      </c>
      <c r="L238" s="30">
        <v>-1.7471170285716653E-3</v>
      </c>
      <c r="M238" s="30" t="s">
        <v>567</v>
      </c>
      <c r="N238" s="30">
        <v>0.84200930595397949</v>
      </c>
      <c r="O238" s="30">
        <v>0.93333333730697632</v>
      </c>
      <c r="P238" s="30">
        <v>0.9213833212852478</v>
      </c>
      <c r="Q238" s="30">
        <v>1</v>
      </c>
      <c r="R238" s="30">
        <v>1</v>
      </c>
      <c r="S238" s="30">
        <v>1</v>
      </c>
      <c r="T238" s="30">
        <v>1</v>
      </c>
      <c r="U238" s="30">
        <v>1</v>
      </c>
      <c r="V238" s="30">
        <v>1</v>
      </c>
      <c r="W238" s="30">
        <v>1</v>
      </c>
      <c r="X238" s="30">
        <v>1</v>
      </c>
      <c r="Y238" s="30">
        <v>1</v>
      </c>
      <c r="Z238" s="30">
        <v>1</v>
      </c>
      <c r="AA238" s="30">
        <v>1</v>
      </c>
      <c r="AB238" s="30">
        <v>0.52829999999999999</v>
      </c>
      <c r="AC238" s="30" t="s">
        <v>567</v>
      </c>
      <c r="AD238" s="30" t="s">
        <v>567</v>
      </c>
      <c r="AE238" s="30">
        <v>1</v>
      </c>
      <c r="AF238" s="30">
        <v>0.7829861044883728</v>
      </c>
      <c r="AG238" s="30">
        <v>1</v>
      </c>
      <c r="AH238" s="30">
        <v>0.83333333333333348</v>
      </c>
      <c r="AI238" s="30">
        <v>1</v>
      </c>
      <c r="AJ238" s="30">
        <v>0.5625</v>
      </c>
      <c r="AK238" s="30">
        <v>0.5</v>
      </c>
      <c r="AL238" s="30">
        <v>1</v>
      </c>
      <c r="AM238" s="30">
        <v>1</v>
      </c>
      <c r="AN238" s="30">
        <v>1</v>
      </c>
      <c r="AO238" s="30">
        <v>0.75</v>
      </c>
      <c r="AP238" s="30">
        <v>1</v>
      </c>
      <c r="AQ238" s="30">
        <v>1</v>
      </c>
      <c r="AR238" s="30" t="s">
        <v>567</v>
      </c>
      <c r="AS238" s="30">
        <v>1</v>
      </c>
      <c r="AT238" s="30">
        <v>1</v>
      </c>
      <c r="AU238" s="30">
        <v>1</v>
      </c>
      <c r="AV238" s="30">
        <v>1</v>
      </c>
      <c r="AW238" s="30">
        <v>1</v>
      </c>
      <c r="AX238" s="30">
        <v>1</v>
      </c>
      <c r="AY238" s="30">
        <v>1</v>
      </c>
      <c r="AZ238" s="30">
        <v>0.75</v>
      </c>
      <c r="BA238" s="30">
        <v>1</v>
      </c>
      <c r="BB238" s="30">
        <v>1</v>
      </c>
      <c r="BC238" s="30">
        <v>0</v>
      </c>
      <c r="BD238" s="30">
        <v>0.66666668653488159</v>
      </c>
      <c r="BE238" s="30">
        <v>1</v>
      </c>
      <c r="BF238" s="30" t="s">
        <v>567</v>
      </c>
      <c r="BG238" s="30">
        <v>1</v>
      </c>
      <c r="BH238" s="30">
        <v>1</v>
      </c>
      <c r="BI238" s="30">
        <v>1</v>
      </c>
      <c r="BJ238" s="30">
        <v>1</v>
      </c>
      <c r="BK238" s="30">
        <v>1</v>
      </c>
      <c r="BL238" s="30">
        <v>1</v>
      </c>
      <c r="BM238" s="30">
        <v>1</v>
      </c>
      <c r="BN238" s="30">
        <v>1</v>
      </c>
      <c r="BO238" s="30">
        <v>1</v>
      </c>
      <c r="BP238" s="30">
        <v>1</v>
      </c>
      <c r="BQ238" s="30">
        <v>1</v>
      </c>
      <c r="BR238" s="30">
        <v>1</v>
      </c>
      <c r="BS238" s="30">
        <v>1</v>
      </c>
      <c r="BT238" s="30">
        <v>1</v>
      </c>
      <c r="BU238" s="30">
        <v>0.83333331346511841</v>
      </c>
      <c r="BV238" s="30">
        <v>1</v>
      </c>
      <c r="BW238" s="30">
        <v>0</v>
      </c>
      <c r="BX238" s="30">
        <v>1</v>
      </c>
      <c r="BY238" s="30">
        <v>1</v>
      </c>
      <c r="BZ238" s="30">
        <v>0</v>
      </c>
      <c r="CA238" s="30">
        <v>0</v>
      </c>
      <c r="CB238" s="30">
        <v>1</v>
      </c>
      <c r="CC238" s="30">
        <v>0</v>
      </c>
      <c r="CD238" s="30">
        <v>1</v>
      </c>
      <c r="CE238" s="30">
        <v>1</v>
      </c>
      <c r="CF238" s="30">
        <v>0</v>
      </c>
      <c r="CG238" s="30" t="s">
        <v>567</v>
      </c>
      <c r="CH238" s="30" t="s">
        <v>567</v>
      </c>
      <c r="CI238" s="30" t="s">
        <v>567</v>
      </c>
      <c r="CJ238" s="30" t="s">
        <v>567</v>
      </c>
      <c r="CK238" s="30" t="s">
        <v>567</v>
      </c>
    </row>
    <row r="239" spans="1:89">
      <c r="A239" s="29">
        <v>4601</v>
      </c>
      <c r="B239" t="s">
        <v>341</v>
      </c>
      <c r="C239" t="s">
        <v>342</v>
      </c>
      <c r="D239" t="s">
        <v>343</v>
      </c>
      <c r="E239" s="29">
        <v>0.32379925967407347</v>
      </c>
      <c r="F239" s="29">
        <v>283929</v>
      </c>
      <c r="G239" s="29">
        <v>1</v>
      </c>
      <c r="H239" s="29">
        <v>12</v>
      </c>
      <c r="I239" s="29">
        <v>895</v>
      </c>
      <c r="J239" t="s">
        <v>626</v>
      </c>
      <c r="K239" s="30">
        <v>0.13789261877536774</v>
      </c>
      <c r="L239" s="30">
        <v>6.3291285187005997E-3</v>
      </c>
      <c r="M239" s="30">
        <v>0.87314069271087646</v>
      </c>
      <c r="N239" s="30">
        <v>0.90486842393875122</v>
      </c>
      <c r="O239" s="30">
        <v>1</v>
      </c>
      <c r="P239" s="30">
        <v>0.87345701456069946</v>
      </c>
      <c r="Q239" s="30">
        <v>1</v>
      </c>
      <c r="R239" s="30">
        <v>1</v>
      </c>
      <c r="S239" s="30">
        <v>1</v>
      </c>
      <c r="T239" s="30">
        <v>1</v>
      </c>
      <c r="U239" s="30">
        <v>1</v>
      </c>
      <c r="V239" s="30">
        <v>1</v>
      </c>
      <c r="W239" s="30">
        <v>1</v>
      </c>
      <c r="X239" s="30">
        <v>1</v>
      </c>
      <c r="Y239" s="30">
        <v>1</v>
      </c>
      <c r="Z239" s="30">
        <v>1</v>
      </c>
      <c r="AA239" s="30">
        <v>0.86094999999999999</v>
      </c>
      <c r="AB239" s="30">
        <v>0.70904</v>
      </c>
      <c r="AC239" s="30">
        <v>0.22988</v>
      </c>
      <c r="AD239" s="30">
        <v>0.4776399999999999</v>
      </c>
      <c r="AE239" s="30">
        <v>1</v>
      </c>
      <c r="AF239" s="30">
        <v>0.92957514524459839</v>
      </c>
      <c r="AG239" s="30">
        <v>0.99344702315114997</v>
      </c>
      <c r="AH239" s="30">
        <v>0.85979628520071893</v>
      </c>
      <c r="AI239" s="30">
        <v>0.78392977717758272</v>
      </c>
      <c r="AJ239" s="30">
        <v>0.64583333333333326</v>
      </c>
      <c r="AK239" s="30">
        <v>1</v>
      </c>
      <c r="AL239" s="30">
        <v>0.96</v>
      </c>
      <c r="AM239" s="30">
        <v>0.97333333333333338</v>
      </c>
      <c r="AN239" s="30">
        <v>0.97058823529411764</v>
      </c>
      <c r="AO239" s="30">
        <v>1</v>
      </c>
      <c r="AP239" s="30">
        <v>0.9283750057220459</v>
      </c>
      <c r="AQ239" s="30">
        <v>0.95400000000000007</v>
      </c>
      <c r="AR239" s="30">
        <v>0.8234999999999999</v>
      </c>
      <c r="AS239" s="30">
        <v>0.95200000000000007</v>
      </c>
      <c r="AT239" s="30">
        <v>0.9840000000000001</v>
      </c>
      <c r="AU239" s="30">
        <v>1</v>
      </c>
      <c r="AV239" s="30">
        <v>1</v>
      </c>
      <c r="AW239" s="30">
        <v>1</v>
      </c>
      <c r="AX239" s="30">
        <v>1</v>
      </c>
      <c r="AY239" s="30">
        <v>1</v>
      </c>
      <c r="AZ239" s="30">
        <v>1</v>
      </c>
      <c r="BA239" s="30">
        <v>1</v>
      </c>
      <c r="BB239" s="30">
        <v>1</v>
      </c>
      <c r="BC239" s="30">
        <v>1</v>
      </c>
      <c r="BD239" s="30">
        <v>1</v>
      </c>
      <c r="BE239" s="30">
        <v>0.83333319425582886</v>
      </c>
      <c r="BF239" s="30">
        <v>0.5</v>
      </c>
      <c r="BG239" s="30">
        <v>0.99999961897990142</v>
      </c>
      <c r="BH239" s="30">
        <v>1</v>
      </c>
      <c r="BI239" s="30">
        <v>1</v>
      </c>
      <c r="BJ239" s="30">
        <v>0.5</v>
      </c>
      <c r="BK239" s="30">
        <v>1</v>
      </c>
      <c r="BL239" s="30">
        <v>0</v>
      </c>
      <c r="BM239" s="30">
        <v>0</v>
      </c>
      <c r="BN239" s="30">
        <v>1</v>
      </c>
      <c r="BO239" s="30">
        <v>1</v>
      </c>
      <c r="BP239" s="30">
        <v>1</v>
      </c>
      <c r="BQ239" s="30">
        <v>1</v>
      </c>
      <c r="BR239" s="30">
        <v>1</v>
      </c>
      <c r="BS239" s="30">
        <v>1</v>
      </c>
      <c r="BT239" s="30">
        <v>1</v>
      </c>
      <c r="BU239" s="30">
        <v>0.66666668653488159</v>
      </c>
      <c r="BV239" s="30">
        <v>1</v>
      </c>
      <c r="BW239" s="30">
        <v>0</v>
      </c>
      <c r="BX239" s="30">
        <v>0</v>
      </c>
      <c r="BY239" s="30">
        <v>0</v>
      </c>
      <c r="BZ239" s="30">
        <v>0</v>
      </c>
      <c r="CA239" s="30">
        <v>0</v>
      </c>
      <c r="CB239" s="30">
        <v>0</v>
      </c>
      <c r="CC239" s="30">
        <v>0</v>
      </c>
      <c r="CD239" s="30">
        <v>0</v>
      </c>
      <c r="CE239" s="30">
        <v>1</v>
      </c>
      <c r="CF239" s="30">
        <v>1</v>
      </c>
      <c r="CG239" s="30">
        <v>1</v>
      </c>
      <c r="CH239" s="30">
        <v>1</v>
      </c>
      <c r="CI239" s="30">
        <v>1</v>
      </c>
      <c r="CJ239" s="30">
        <v>1</v>
      </c>
      <c r="CK239" s="30">
        <v>1</v>
      </c>
    </row>
    <row r="240" spans="1:89">
      <c r="A240" s="29">
        <v>4602</v>
      </c>
      <c r="B240" t="s">
        <v>344</v>
      </c>
      <c r="C240" t="s">
        <v>342</v>
      </c>
      <c r="D240" t="s">
        <v>343</v>
      </c>
      <c r="E240" s="29">
        <v>0.1941070494566165</v>
      </c>
      <c r="F240" s="29">
        <v>17207</v>
      </c>
      <c r="G240" s="29">
        <v>1.0299999713897705</v>
      </c>
      <c r="H240" s="29">
        <v>7</v>
      </c>
      <c r="I240" s="29">
        <v>663</v>
      </c>
      <c r="J240" t="s">
        <v>628</v>
      </c>
      <c r="K240" s="30">
        <v>0.16107824444770813</v>
      </c>
      <c r="L240" s="30">
        <v>-8.3528235554695129E-3</v>
      </c>
      <c r="M240" s="30">
        <v>0.85568130016326904</v>
      </c>
      <c r="N240" s="30">
        <v>0.83800923824310303</v>
      </c>
      <c r="O240" s="30">
        <v>1</v>
      </c>
      <c r="P240" s="30">
        <v>0.89169102907180786</v>
      </c>
      <c r="Q240" s="30">
        <v>1</v>
      </c>
      <c r="R240" s="30">
        <v>1</v>
      </c>
      <c r="S240" s="30">
        <v>1</v>
      </c>
      <c r="T240" s="30">
        <v>1</v>
      </c>
      <c r="U240" s="30">
        <v>1</v>
      </c>
      <c r="V240" s="30">
        <v>1</v>
      </c>
      <c r="W240" s="30">
        <v>1</v>
      </c>
      <c r="X240" s="30">
        <v>1</v>
      </c>
      <c r="Y240" s="30">
        <v>1</v>
      </c>
      <c r="Z240" s="30">
        <v>1</v>
      </c>
      <c r="AA240" s="30">
        <v>0.86915999999999993</v>
      </c>
      <c r="AB240" s="30">
        <v>0.72341000000000011</v>
      </c>
      <c r="AC240" s="30">
        <v>0.57576000000000005</v>
      </c>
      <c r="AD240" s="30">
        <v>1</v>
      </c>
      <c r="AE240" s="30">
        <v>1</v>
      </c>
      <c r="AF240" s="30">
        <v>0.9271884560585022</v>
      </c>
      <c r="AG240" s="30">
        <v>0.97180078164144701</v>
      </c>
      <c r="AH240" s="30">
        <v>0.84523809523809523</v>
      </c>
      <c r="AI240" s="30">
        <v>0.8</v>
      </c>
      <c r="AJ240" s="30">
        <v>0.63043478260869568</v>
      </c>
      <c r="AK240" s="30">
        <v>1</v>
      </c>
      <c r="AL240" s="30">
        <v>0.90909090909090906</v>
      </c>
      <c r="AM240" s="30">
        <v>1</v>
      </c>
      <c r="AN240" s="30">
        <v>1</v>
      </c>
      <c r="AO240" s="30">
        <v>1</v>
      </c>
      <c r="AP240" s="30">
        <v>0.82126712799072266</v>
      </c>
      <c r="AQ240" s="30">
        <v>0.88471558849999998</v>
      </c>
      <c r="AR240" s="30">
        <v>0.51819126800000004</v>
      </c>
      <c r="AS240" s="30">
        <v>0.92256428549999991</v>
      </c>
      <c r="AT240" s="30">
        <v>0.9595973995</v>
      </c>
      <c r="AU240" s="30">
        <v>1</v>
      </c>
      <c r="AV240" s="30">
        <v>1</v>
      </c>
      <c r="AW240" s="30">
        <v>1</v>
      </c>
      <c r="AX240" s="30">
        <v>1</v>
      </c>
      <c r="AY240" s="30">
        <v>1</v>
      </c>
      <c r="AZ240" s="30">
        <v>0.5</v>
      </c>
      <c r="BA240" s="30">
        <v>0</v>
      </c>
      <c r="BB240" s="30">
        <v>1</v>
      </c>
      <c r="BC240" s="30">
        <v>1</v>
      </c>
      <c r="BD240" s="30">
        <v>0.66666668653488159</v>
      </c>
      <c r="BE240" s="30">
        <v>1</v>
      </c>
      <c r="BF240" s="30" t="s">
        <v>567</v>
      </c>
      <c r="BG240" s="30">
        <v>0.99999998950555025</v>
      </c>
      <c r="BH240" s="30">
        <v>1</v>
      </c>
      <c r="BI240" s="30">
        <v>1</v>
      </c>
      <c r="BJ240" s="30">
        <v>1</v>
      </c>
      <c r="BK240" s="30">
        <v>1</v>
      </c>
      <c r="BL240" s="30">
        <v>1</v>
      </c>
      <c r="BM240" s="30">
        <v>1</v>
      </c>
      <c r="BN240" s="30">
        <v>1</v>
      </c>
      <c r="BO240" s="30">
        <v>1</v>
      </c>
      <c r="BP240" s="30">
        <v>1</v>
      </c>
      <c r="BQ240" s="30">
        <v>1</v>
      </c>
      <c r="BR240" s="30">
        <v>1</v>
      </c>
      <c r="BS240" s="30">
        <v>1</v>
      </c>
      <c r="BT240" s="30">
        <v>1</v>
      </c>
      <c r="BU240" s="30">
        <v>0.66666668653488159</v>
      </c>
      <c r="BV240" s="30">
        <v>1</v>
      </c>
      <c r="BW240" s="30">
        <v>0</v>
      </c>
      <c r="BX240" s="30">
        <v>0</v>
      </c>
      <c r="BY240" s="30">
        <v>0</v>
      </c>
      <c r="BZ240" s="30">
        <v>0</v>
      </c>
      <c r="CA240" s="30">
        <v>0</v>
      </c>
      <c r="CB240" s="30">
        <v>0</v>
      </c>
      <c r="CC240" s="30">
        <v>0</v>
      </c>
      <c r="CD240" s="30">
        <v>0</v>
      </c>
      <c r="CE240" s="30">
        <v>1</v>
      </c>
      <c r="CF240" s="30">
        <v>1</v>
      </c>
      <c r="CG240" s="30">
        <v>0.75</v>
      </c>
      <c r="CH240" s="30">
        <v>0</v>
      </c>
      <c r="CI240" s="30">
        <v>1</v>
      </c>
      <c r="CJ240" s="30">
        <v>1</v>
      </c>
      <c r="CK240" s="30">
        <v>1</v>
      </c>
    </row>
    <row r="241" spans="1:89">
      <c r="A241" s="29">
        <v>4611</v>
      </c>
      <c r="B241" t="s">
        <v>345</v>
      </c>
      <c r="C241" t="s">
        <v>342</v>
      </c>
      <c r="D241" t="s">
        <v>343</v>
      </c>
      <c r="E241" s="29">
        <v>0.17159034958148695</v>
      </c>
      <c r="F241" s="29">
        <v>4062</v>
      </c>
      <c r="G241" s="29">
        <v>1.0399999618530273</v>
      </c>
      <c r="H241" s="29">
        <v>4</v>
      </c>
      <c r="I241" s="29">
        <v>592</v>
      </c>
      <c r="J241" t="s">
        <v>628</v>
      </c>
      <c r="K241" s="30">
        <v>0.25951555371284485</v>
      </c>
      <c r="L241" s="30">
        <v>-2.0065743010491133E-3</v>
      </c>
      <c r="M241" s="30">
        <v>0.86839765310287476</v>
      </c>
      <c r="N241" s="30">
        <v>0.79315364360809326</v>
      </c>
      <c r="O241" s="30">
        <v>0.96666663885116577</v>
      </c>
      <c r="P241" s="30">
        <v>0.9492681622505188</v>
      </c>
      <c r="Q241" s="30">
        <v>1</v>
      </c>
      <c r="R241" s="30">
        <v>1</v>
      </c>
      <c r="S241" s="30">
        <v>1</v>
      </c>
      <c r="T241" s="30">
        <v>1</v>
      </c>
      <c r="U241" s="30">
        <v>1</v>
      </c>
      <c r="V241" s="30">
        <v>1</v>
      </c>
      <c r="W241" s="30">
        <v>1</v>
      </c>
      <c r="X241" s="30">
        <v>1</v>
      </c>
      <c r="Y241" s="30">
        <v>1</v>
      </c>
      <c r="Z241" s="30">
        <v>1</v>
      </c>
      <c r="AA241" s="30">
        <v>1</v>
      </c>
      <c r="AB241" s="30">
        <v>0.80671999999999999</v>
      </c>
      <c r="AC241" s="30" t="s">
        <v>567</v>
      </c>
      <c r="AD241" s="30">
        <v>1</v>
      </c>
      <c r="AE241" s="30">
        <v>1</v>
      </c>
      <c r="AF241" s="30">
        <v>0.95812100172042847</v>
      </c>
      <c r="AG241" s="30">
        <v>0.96836098275383176</v>
      </c>
      <c r="AH241" s="30">
        <v>0.92</v>
      </c>
      <c r="AI241" s="30">
        <v>0.90909090909090906</v>
      </c>
      <c r="AJ241" s="30">
        <v>0.7</v>
      </c>
      <c r="AK241" s="30">
        <v>1</v>
      </c>
      <c r="AL241" s="30">
        <v>1</v>
      </c>
      <c r="AM241" s="30">
        <v>1</v>
      </c>
      <c r="AN241" s="30">
        <v>1</v>
      </c>
      <c r="AO241" s="30">
        <v>1</v>
      </c>
      <c r="AP241" s="30">
        <v>0.94325399398803711</v>
      </c>
      <c r="AQ241" s="30">
        <v>0.9</v>
      </c>
      <c r="AR241" s="30">
        <v>1</v>
      </c>
      <c r="AS241" s="30">
        <v>0.94444444450000009</v>
      </c>
      <c r="AT241" s="30">
        <v>0.92857142850000007</v>
      </c>
      <c r="AU241" s="30">
        <v>1</v>
      </c>
      <c r="AV241" s="30">
        <v>1</v>
      </c>
      <c r="AW241" s="30">
        <v>1</v>
      </c>
      <c r="AX241" s="30">
        <v>1</v>
      </c>
      <c r="AY241" s="30">
        <v>1</v>
      </c>
      <c r="AZ241" s="30">
        <v>1</v>
      </c>
      <c r="BA241" s="30">
        <v>1</v>
      </c>
      <c r="BB241" s="30">
        <v>1</v>
      </c>
      <c r="BC241" s="30">
        <v>1</v>
      </c>
      <c r="BD241" s="30">
        <v>1</v>
      </c>
      <c r="BE241" s="30">
        <v>1</v>
      </c>
      <c r="BF241" s="30">
        <v>1</v>
      </c>
      <c r="BG241" s="30">
        <v>1</v>
      </c>
      <c r="BH241" s="30">
        <v>1</v>
      </c>
      <c r="BI241" s="30">
        <v>1</v>
      </c>
      <c r="BJ241" s="30">
        <v>0.5</v>
      </c>
      <c r="BK241" s="30">
        <v>0</v>
      </c>
      <c r="BL241" s="30">
        <v>1</v>
      </c>
      <c r="BM241" s="30">
        <v>1</v>
      </c>
      <c r="BN241" s="30">
        <v>1</v>
      </c>
      <c r="BO241" s="30">
        <v>1</v>
      </c>
      <c r="BP241" s="30">
        <v>1</v>
      </c>
      <c r="BQ241" s="30">
        <v>1</v>
      </c>
      <c r="BR241" s="30">
        <v>1</v>
      </c>
      <c r="BS241" s="30">
        <v>1</v>
      </c>
      <c r="BT241" s="30">
        <v>1</v>
      </c>
      <c r="BU241" s="30">
        <v>0.3333333432674408</v>
      </c>
      <c r="BV241" s="30">
        <v>1</v>
      </c>
      <c r="BW241" s="30">
        <v>0</v>
      </c>
      <c r="BX241" s="30">
        <v>0</v>
      </c>
      <c r="BY241" s="30">
        <v>0</v>
      </c>
      <c r="BZ241" s="30">
        <v>0</v>
      </c>
      <c r="CA241" s="30">
        <v>0</v>
      </c>
      <c r="CB241" s="30">
        <v>0</v>
      </c>
      <c r="CC241" s="30">
        <v>0</v>
      </c>
      <c r="CD241" s="30">
        <v>0</v>
      </c>
      <c r="CE241" s="30">
        <v>0</v>
      </c>
      <c r="CF241" s="30">
        <v>1</v>
      </c>
      <c r="CG241" s="30">
        <v>1</v>
      </c>
      <c r="CH241" s="30">
        <v>1</v>
      </c>
      <c r="CI241" s="30">
        <v>1</v>
      </c>
      <c r="CJ241" s="30">
        <v>1</v>
      </c>
      <c r="CK241" s="30">
        <v>1</v>
      </c>
    </row>
    <row r="242" spans="1:89">
      <c r="A242" s="29">
        <v>4612</v>
      </c>
      <c r="B242" t="s">
        <v>346</v>
      </c>
      <c r="C242" t="s">
        <v>342</v>
      </c>
      <c r="D242" t="s">
        <v>343</v>
      </c>
      <c r="E242" s="29">
        <v>0.18036767256330211</v>
      </c>
      <c r="F242" s="29">
        <v>5766</v>
      </c>
      <c r="G242" s="29">
        <v>0.92000001668930054</v>
      </c>
      <c r="H242" s="29">
        <v>1</v>
      </c>
      <c r="I242" s="29">
        <v>673</v>
      </c>
      <c r="J242" t="s">
        <v>625</v>
      </c>
      <c r="K242" s="30">
        <v>0.19359999895095825</v>
      </c>
      <c r="L242" s="30">
        <v>9.1608017683029175E-3</v>
      </c>
      <c r="M242" s="30">
        <v>0.82177722454071045</v>
      </c>
      <c r="N242" s="30">
        <v>0.80952543020248413</v>
      </c>
      <c r="O242" s="30">
        <v>0.89999997615814209</v>
      </c>
      <c r="P242" s="30">
        <v>0.8675883412361145</v>
      </c>
      <c r="Q242" s="30">
        <v>1</v>
      </c>
      <c r="R242" s="30" t="s">
        <v>567</v>
      </c>
      <c r="S242" s="30">
        <v>1</v>
      </c>
      <c r="T242" s="30">
        <v>1</v>
      </c>
      <c r="U242" s="30">
        <v>1</v>
      </c>
      <c r="V242" s="30">
        <v>1</v>
      </c>
      <c r="W242" s="30">
        <v>1</v>
      </c>
      <c r="X242" s="30">
        <v>1</v>
      </c>
      <c r="Y242" s="30">
        <v>1</v>
      </c>
      <c r="Z242" s="30">
        <v>1</v>
      </c>
      <c r="AA242" s="30">
        <v>1</v>
      </c>
      <c r="AB242" s="30">
        <v>0.34783000000000003</v>
      </c>
      <c r="AC242" s="30">
        <v>0.71929999999999994</v>
      </c>
      <c r="AD242" s="30" t="s">
        <v>567</v>
      </c>
      <c r="AE242" s="30">
        <v>1</v>
      </c>
      <c r="AF242" s="30">
        <v>0.95506924390792847</v>
      </c>
      <c r="AG242" s="30">
        <v>0.98181491894478679</v>
      </c>
      <c r="AH242" s="30">
        <v>0.91489361702127647</v>
      </c>
      <c r="AI242" s="30">
        <v>0.95121951219512202</v>
      </c>
      <c r="AJ242" s="30">
        <v>0.61290322580645162</v>
      </c>
      <c r="AK242" s="30">
        <v>1</v>
      </c>
      <c r="AL242" s="30">
        <v>1</v>
      </c>
      <c r="AM242" s="30">
        <v>1</v>
      </c>
      <c r="AN242" s="30">
        <v>1</v>
      </c>
      <c r="AO242" s="30">
        <v>1</v>
      </c>
      <c r="AP242" s="30">
        <v>0.97844827175140381</v>
      </c>
      <c r="AQ242" s="30">
        <v>1</v>
      </c>
      <c r="AR242" s="30">
        <v>1</v>
      </c>
      <c r="AS242" s="30">
        <v>1</v>
      </c>
      <c r="AT242" s="30">
        <v>0.91379310349999998</v>
      </c>
      <c r="AU242" s="30">
        <v>1</v>
      </c>
      <c r="AV242" s="30">
        <v>1</v>
      </c>
      <c r="AW242" s="30">
        <v>1</v>
      </c>
      <c r="AX242" s="30">
        <v>1</v>
      </c>
      <c r="AY242" s="30">
        <v>1</v>
      </c>
      <c r="AZ242" s="30">
        <v>1</v>
      </c>
      <c r="BA242" s="30">
        <v>1</v>
      </c>
      <c r="BB242" s="30">
        <v>1</v>
      </c>
      <c r="BC242" s="30">
        <v>1</v>
      </c>
      <c r="BD242" s="30">
        <v>0.66666668653488159</v>
      </c>
      <c r="BE242" s="30">
        <v>0.99999994039535522</v>
      </c>
      <c r="BF242" s="30" t="s">
        <v>567</v>
      </c>
      <c r="BG242" s="30">
        <v>0.99999992632349011</v>
      </c>
      <c r="BH242" s="30">
        <v>1</v>
      </c>
      <c r="BI242" s="30">
        <v>1</v>
      </c>
      <c r="BJ242" s="30">
        <v>1</v>
      </c>
      <c r="BK242" s="30">
        <v>1</v>
      </c>
      <c r="BL242" s="30">
        <v>1</v>
      </c>
      <c r="BM242" s="30">
        <v>1</v>
      </c>
      <c r="BN242" s="30">
        <v>1</v>
      </c>
      <c r="BO242" s="30">
        <v>0.5</v>
      </c>
      <c r="BP242" s="30">
        <v>1</v>
      </c>
      <c r="BQ242" s="30">
        <v>1</v>
      </c>
      <c r="BR242" s="30">
        <v>1</v>
      </c>
      <c r="BS242" s="30">
        <v>0</v>
      </c>
      <c r="BT242" s="30">
        <v>1</v>
      </c>
      <c r="BU242" s="30">
        <v>0.58333331346511841</v>
      </c>
      <c r="BV242" s="30">
        <v>1</v>
      </c>
      <c r="BW242" s="30">
        <v>1</v>
      </c>
      <c r="BX242" s="30">
        <v>1</v>
      </c>
      <c r="BY242" s="30">
        <v>1</v>
      </c>
      <c r="BZ242" s="30">
        <v>1</v>
      </c>
      <c r="CA242" s="30">
        <v>1</v>
      </c>
      <c r="CB242" s="30">
        <v>1</v>
      </c>
      <c r="CC242" s="30">
        <v>0</v>
      </c>
      <c r="CD242" s="30">
        <v>0</v>
      </c>
      <c r="CE242" s="30">
        <v>0</v>
      </c>
      <c r="CF242" s="30">
        <v>0.75</v>
      </c>
      <c r="CG242" s="30">
        <v>0.3333333432674408</v>
      </c>
      <c r="CH242" s="30">
        <v>0</v>
      </c>
      <c r="CI242" s="30" t="s">
        <v>567</v>
      </c>
      <c r="CJ242" s="30">
        <v>1</v>
      </c>
      <c r="CK242" s="30">
        <v>0</v>
      </c>
    </row>
    <row r="243" spans="1:89">
      <c r="A243" s="29">
        <v>4613</v>
      </c>
      <c r="B243" t="s">
        <v>347</v>
      </c>
      <c r="C243" t="s">
        <v>342</v>
      </c>
      <c r="D243" t="s">
        <v>343</v>
      </c>
      <c r="E243" s="29">
        <v>0.17470937526135319</v>
      </c>
      <c r="F243" s="29">
        <v>11957</v>
      </c>
      <c r="G243" s="29">
        <v>0.95999997854232788</v>
      </c>
      <c r="H243" s="29">
        <v>8</v>
      </c>
      <c r="I243" s="29">
        <v>640</v>
      </c>
      <c r="J243" t="s">
        <v>628</v>
      </c>
      <c r="K243" s="30">
        <v>0.16598078608512878</v>
      </c>
      <c r="L243" s="30">
        <v>3.3110510557889938E-3</v>
      </c>
      <c r="M243" s="30">
        <v>0.82528972625732422</v>
      </c>
      <c r="N243" s="30">
        <v>0.82428312301635742</v>
      </c>
      <c r="O243" s="30">
        <v>1</v>
      </c>
      <c r="P243" s="30">
        <v>0.80983752012252808</v>
      </c>
      <c r="Q243" s="30">
        <v>1</v>
      </c>
      <c r="R243" s="30">
        <v>1</v>
      </c>
      <c r="S243" s="30">
        <v>1</v>
      </c>
      <c r="T243" s="30">
        <v>1</v>
      </c>
      <c r="U243" s="30">
        <v>1</v>
      </c>
      <c r="V243" s="30">
        <v>1</v>
      </c>
      <c r="W243" s="30">
        <v>1</v>
      </c>
      <c r="X243" s="30">
        <v>1</v>
      </c>
      <c r="Y243" s="30">
        <v>1</v>
      </c>
      <c r="Z243" s="30">
        <v>0</v>
      </c>
      <c r="AA243" s="30">
        <v>0.91666999999999998</v>
      </c>
      <c r="AB243" s="30">
        <v>0.67272999999999994</v>
      </c>
      <c r="AC243" s="30">
        <v>0.48572000000000004</v>
      </c>
      <c r="AD243" s="30">
        <v>0.21052999999999997</v>
      </c>
      <c r="AE243" s="30">
        <v>0.66666668653488159</v>
      </c>
      <c r="AF243" s="30">
        <v>0.64950978755950928</v>
      </c>
      <c r="AG243" s="30">
        <v>1</v>
      </c>
      <c r="AH243" s="30">
        <v>0.96078431372549022</v>
      </c>
      <c r="AI243" s="30">
        <v>0.94444444444444442</v>
      </c>
      <c r="AJ243" s="30">
        <v>0.88888888888888884</v>
      </c>
      <c r="AK243" s="30" t="s">
        <v>567</v>
      </c>
      <c r="AL243" s="30">
        <v>1</v>
      </c>
      <c r="AM243" s="30">
        <v>1</v>
      </c>
      <c r="AN243" s="30">
        <v>1</v>
      </c>
      <c r="AO243" s="30">
        <v>1</v>
      </c>
      <c r="AP243" s="30">
        <v>0.9602167010307312</v>
      </c>
      <c r="AQ243" s="30">
        <v>0.98387096750000003</v>
      </c>
      <c r="AR243" s="30">
        <v>1</v>
      </c>
      <c r="AS243" s="30">
        <v>0.95834999999999992</v>
      </c>
      <c r="AT243" s="30">
        <v>0.89864583350000005</v>
      </c>
      <c r="AU243" s="30">
        <v>1</v>
      </c>
      <c r="AV243" s="30">
        <v>1</v>
      </c>
      <c r="AW243" s="30">
        <v>1</v>
      </c>
      <c r="AX243" s="30">
        <v>1</v>
      </c>
      <c r="AY243" s="30">
        <v>1</v>
      </c>
      <c r="AZ243" s="30">
        <v>1</v>
      </c>
      <c r="BA243" s="30">
        <v>1</v>
      </c>
      <c r="BB243" s="30">
        <v>1</v>
      </c>
      <c r="BC243" s="30">
        <v>1</v>
      </c>
      <c r="BD243" s="30">
        <v>1</v>
      </c>
      <c r="BE243" s="30">
        <v>1</v>
      </c>
      <c r="BF243" s="30">
        <v>1</v>
      </c>
      <c r="BG243" s="30">
        <v>0.99999995512517714</v>
      </c>
      <c r="BH243" s="30">
        <v>1</v>
      </c>
      <c r="BI243" s="30">
        <v>1</v>
      </c>
      <c r="BJ243" s="30">
        <v>1</v>
      </c>
      <c r="BK243" s="30">
        <v>1</v>
      </c>
      <c r="BL243" s="30">
        <v>1</v>
      </c>
      <c r="BM243" s="30">
        <v>1</v>
      </c>
      <c r="BN243" s="30">
        <v>1</v>
      </c>
      <c r="BO243" s="30">
        <v>0.5</v>
      </c>
      <c r="BP243" s="30">
        <v>1</v>
      </c>
      <c r="BQ243" s="30">
        <v>1</v>
      </c>
      <c r="BR243" s="30">
        <v>1</v>
      </c>
      <c r="BS243" s="30">
        <v>0</v>
      </c>
      <c r="BT243" s="30">
        <v>1</v>
      </c>
      <c r="BU243" s="30">
        <v>0.3333333432674408</v>
      </c>
      <c r="BV243" s="30">
        <v>0</v>
      </c>
      <c r="BW243" s="30">
        <v>0</v>
      </c>
      <c r="BX243" s="30">
        <v>0</v>
      </c>
      <c r="BY243" s="30">
        <v>0</v>
      </c>
      <c r="BZ243" s="30">
        <v>0</v>
      </c>
      <c r="CA243" s="30">
        <v>0</v>
      </c>
      <c r="CB243" s="30">
        <v>0</v>
      </c>
      <c r="CC243" s="30">
        <v>0</v>
      </c>
      <c r="CD243" s="30">
        <v>0</v>
      </c>
      <c r="CE243" s="30">
        <v>1</v>
      </c>
      <c r="CF243" s="30">
        <v>1</v>
      </c>
      <c r="CG243" s="30">
        <v>1</v>
      </c>
      <c r="CH243" s="30">
        <v>1</v>
      </c>
      <c r="CI243" s="30">
        <v>1</v>
      </c>
      <c r="CJ243" s="30">
        <v>1</v>
      </c>
      <c r="CK243" s="30">
        <v>1</v>
      </c>
    </row>
    <row r="244" spans="1:89">
      <c r="A244" s="29">
        <v>4614</v>
      </c>
      <c r="B244" t="s">
        <v>348</v>
      </c>
      <c r="C244" t="s">
        <v>342</v>
      </c>
      <c r="D244" t="s">
        <v>343</v>
      </c>
      <c r="E244" s="29">
        <v>0.23428754197984966</v>
      </c>
      <c r="F244" s="29">
        <v>18759</v>
      </c>
      <c r="G244" s="29">
        <v>0.95999997854232788</v>
      </c>
      <c r="H244" s="29">
        <v>7</v>
      </c>
      <c r="I244" s="29">
        <v>743</v>
      </c>
      <c r="J244" t="s">
        <v>625</v>
      </c>
      <c r="K244" s="30">
        <v>0.18693879246711731</v>
      </c>
      <c r="L244" s="30">
        <v>7.9082738375291228E-4</v>
      </c>
      <c r="M244" s="30" t="s">
        <v>567</v>
      </c>
      <c r="N244" s="30">
        <v>0.85081690549850464</v>
      </c>
      <c r="O244" s="30">
        <v>1</v>
      </c>
      <c r="P244" s="30">
        <v>0.86230701208114624</v>
      </c>
      <c r="Q244" s="30">
        <v>1</v>
      </c>
      <c r="R244" s="30">
        <v>1</v>
      </c>
      <c r="S244" s="30">
        <v>1</v>
      </c>
      <c r="T244" s="30">
        <v>1</v>
      </c>
      <c r="U244" s="30">
        <v>1</v>
      </c>
      <c r="V244" s="30">
        <v>1</v>
      </c>
      <c r="W244" s="30">
        <v>1</v>
      </c>
      <c r="X244" s="30">
        <v>1</v>
      </c>
      <c r="Y244" s="30">
        <v>1</v>
      </c>
      <c r="Z244" s="30">
        <v>1</v>
      </c>
      <c r="AA244" s="30">
        <v>0.79452</v>
      </c>
      <c r="AB244" s="30">
        <v>0.66276000000000002</v>
      </c>
      <c r="AC244" s="30">
        <v>0.57894999999999996</v>
      </c>
      <c r="AD244" s="30">
        <v>0.58666999999999991</v>
      </c>
      <c r="AE244" s="30">
        <v>1</v>
      </c>
      <c r="AF244" s="30">
        <v>0.92890840768814087</v>
      </c>
      <c r="AG244" s="30">
        <v>0.99647194265978389</v>
      </c>
      <c r="AH244" s="30">
        <v>0.87755102040816324</v>
      </c>
      <c r="AI244" s="30">
        <v>0.74242424242424254</v>
      </c>
      <c r="AJ244" s="30">
        <v>0.72093023255813948</v>
      </c>
      <c r="AK244" s="30">
        <v>1</v>
      </c>
      <c r="AL244" s="30">
        <v>0.8571428571428571</v>
      </c>
      <c r="AM244" s="30">
        <v>1</v>
      </c>
      <c r="AN244" s="30">
        <v>1</v>
      </c>
      <c r="AO244" s="30">
        <v>1</v>
      </c>
      <c r="AP244" s="30">
        <v>0.9126172661781311</v>
      </c>
      <c r="AQ244" s="30">
        <v>0.88261351050000003</v>
      </c>
      <c r="AR244" s="30">
        <v>1</v>
      </c>
      <c r="AS244" s="30">
        <v>0.83263896100000001</v>
      </c>
      <c r="AT244" s="30">
        <v>0.93521665249999997</v>
      </c>
      <c r="AU244" s="30">
        <v>1</v>
      </c>
      <c r="AV244" s="30">
        <v>1</v>
      </c>
      <c r="AW244" s="30">
        <v>1</v>
      </c>
      <c r="AX244" s="30">
        <v>1</v>
      </c>
      <c r="AY244" s="30">
        <v>1</v>
      </c>
      <c r="AZ244" s="30">
        <v>0.5</v>
      </c>
      <c r="BA244" s="30">
        <v>0</v>
      </c>
      <c r="BB244" s="30">
        <v>1</v>
      </c>
      <c r="BC244" s="30">
        <v>1</v>
      </c>
      <c r="BD244" s="30">
        <v>0</v>
      </c>
      <c r="BE244" s="30" t="s">
        <v>567</v>
      </c>
      <c r="BF244" s="30" t="s">
        <v>567</v>
      </c>
      <c r="BG244" s="30" t="s">
        <v>567</v>
      </c>
      <c r="BH244" s="30" t="s">
        <v>567</v>
      </c>
      <c r="BI244" s="30">
        <v>1</v>
      </c>
      <c r="BJ244" s="30">
        <v>0.75</v>
      </c>
      <c r="BK244" s="30">
        <v>1</v>
      </c>
      <c r="BL244" s="30">
        <v>1</v>
      </c>
      <c r="BM244" s="30">
        <v>0</v>
      </c>
      <c r="BN244" s="30">
        <v>1</v>
      </c>
      <c r="BO244" s="30">
        <v>1</v>
      </c>
      <c r="BP244" s="30">
        <v>1</v>
      </c>
      <c r="BQ244" s="30">
        <v>1</v>
      </c>
      <c r="BR244" s="30">
        <v>1</v>
      </c>
      <c r="BS244" s="30">
        <v>1</v>
      </c>
      <c r="BT244" s="30">
        <v>1</v>
      </c>
      <c r="BU244" s="30">
        <v>0</v>
      </c>
      <c r="BV244" s="30">
        <v>0</v>
      </c>
      <c r="BW244" s="30">
        <v>0</v>
      </c>
      <c r="BX244" s="30">
        <v>0</v>
      </c>
      <c r="BY244" s="30">
        <v>0</v>
      </c>
      <c r="BZ244" s="30">
        <v>0</v>
      </c>
      <c r="CA244" s="30">
        <v>0</v>
      </c>
      <c r="CB244" s="30">
        <v>0</v>
      </c>
      <c r="CC244" s="30">
        <v>0</v>
      </c>
      <c r="CD244" s="30">
        <v>0</v>
      </c>
      <c r="CE244" s="30">
        <v>0</v>
      </c>
      <c r="CF244" s="30">
        <v>1</v>
      </c>
      <c r="CG244" s="30">
        <v>0.75</v>
      </c>
      <c r="CH244" s="30">
        <v>0</v>
      </c>
      <c r="CI244" s="30">
        <v>1</v>
      </c>
      <c r="CJ244" s="30">
        <v>1</v>
      </c>
      <c r="CK244" s="30">
        <v>1</v>
      </c>
    </row>
    <row r="245" spans="1:89">
      <c r="A245" s="29">
        <v>4615</v>
      </c>
      <c r="B245" t="s">
        <v>349</v>
      </c>
      <c r="C245" t="s">
        <v>342</v>
      </c>
      <c r="D245" t="s">
        <v>343</v>
      </c>
      <c r="E245" s="29">
        <v>0.17121354656632173</v>
      </c>
      <c r="F245" s="29">
        <v>3189</v>
      </c>
      <c r="G245" s="29">
        <v>1.0199999809265137</v>
      </c>
      <c r="H245" s="29">
        <v>5</v>
      </c>
      <c r="I245" s="29">
        <v>606</v>
      </c>
      <c r="J245" t="s">
        <v>628</v>
      </c>
      <c r="K245" s="30">
        <v>0.23183389008045197</v>
      </c>
      <c r="L245" s="30">
        <v>6.1319023370742798E-3</v>
      </c>
      <c r="M245" s="30">
        <v>0.72125959396362305</v>
      </c>
      <c r="N245" s="30">
        <v>0.7869684100151062</v>
      </c>
      <c r="O245" s="30">
        <v>0.83333331346511841</v>
      </c>
      <c r="P245" s="30">
        <v>0.7369154691696167</v>
      </c>
      <c r="Q245" s="30">
        <v>1</v>
      </c>
      <c r="R245" s="30" t="s">
        <v>567</v>
      </c>
      <c r="S245" s="30">
        <v>1</v>
      </c>
      <c r="T245" s="30">
        <v>1</v>
      </c>
      <c r="U245" s="30">
        <v>1</v>
      </c>
      <c r="V245" s="30">
        <v>1</v>
      </c>
      <c r="W245" s="30">
        <v>1</v>
      </c>
      <c r="X245" s="30">
        <v>1</v>
      </c>
      <c r="Y245" s="30">
        <v>1</v>
      </c>
      <c r="Z245" s="30" t="s">
        <v>567</v>
      </c>
      <c r="AA245" s="30">
        <v>0.31578999999999996</v>
      </c>
      <c r="AB245" s="30">
        <v>0.29825000000000002</v>
      </c>
      <c r="AC245" s="30" t="s">
        <v>567</v>
      </c>
      <c r="AD245" s="30">
        <v>0.65217000000000003</v>
      </c>
      <c r="AE245" s="30">
        <v>1</v>
      </c>
      <c r="AF245" s="30">
        <v>0.82689851522445679</v>
      </c>
      <c r="AG245" s="30">
        <v>1</v>
      </c>
      <c r="AH245" s="30">
        <v>0.96551724137931028</v>
      </c>
      <c r="AI245" s="30">
        <v>0.88888888888888884</v>
      </c>
      <c r="AJ245" s="30">
        <v>0.84615384615384615</v>
      </c>
      <c r="AK245" s="30">
        <v>1</v>
      </c>
      <c r="AL245" s="30">
        <v>1</v>
      </c>
      <c r="AM245" s="30">
        <v>0.66666666666666652</v>
      </c>
      <c r="AN245" s="30">
        <v>0</v>
      </c>
      <c r="AO245" s="30">
        <v>1</v>
      </c>
      <c r="AP245" s="30">
        <v>0.8154485821723938</v>
      </c>
      <c r="AQ245" s="30">
        <v>0.9</v>
      </c>
      <c r="AR245" s="30">
        <v>0.61111111100000004</v>
      </c>
      <c r="AS245" s="30">
        <v>0.85485</v>
      </c>
      <c r="AT245" s="30">
        <v>0.89583333350000005</v>
      </c>
      <c r="AU245" s="30">
        <v>1</v>
      </c>
      <c r="AV245" s="30">
        <v>0.5</v>
      </c>
      <c r="AW245" s="30">
        <v>0</v>
      </c>
      <c r="AX245" s="30">
        <v>1</v>
      </c>
      <c r="AY245" s="30">
        <v>1</v>
      </c>
      <c r="AZ245" s="30">
        <v>0.5</v>
      </c>
      <c r="BA245" s="30">
        <v>0</v>
      </c>
      <c r="BB245" s="30">
        <v>1</v>
      </c>
      <c r="BC245" s="30">
        <v>1</v>
      </c>
      <c r="BD245" s="30">
        <v>0.66666668653488159</v>
      </c>
      <c r="BE245" s="30">
        <v>1</v>
      </c>
      <c r="BF245" s="30" t="s">
        <v>567</v>
      </c>
      <c r="BG245" s="30">
        <v>0.99999998867507434</v>
      </c>
      <c r="BH245" s="30">
        <v>1</v>
      </c>
      <c r="BI245" s="30">
        <v>1</v>
      </c>
      <c r="BJ245" s="30">
        <v>1</v>
      </c>
      <c r="BK245" s="30">
        <v>1</v>
      </c>
      <c r="BL245" s="30">
        <v>1</v>
      </c>
      <c r="BM245" s="30">
        <v>1</v>
      </c>
      <c r="BN245" s="30">
        <v>1</v>
      </c>
      <c r="BO245" s="30">
        <v>0.5</v>
      </c>
      <c r="BP245" s="30">
        <v>1</v>
      </c>
      <c r="BQ245" s="30">
        <v>1</v>
      </c>
      <c r="BR245" s="30">
        <v>1</v>
      </c>
      <c r="BS245" s="30">
        <v>0</v>
      </c>
      <c r="BT245" s="30">
        <v>1</v>
      </c>
      <c r="BU245" s="30">
        <v>0.66666668653488159</v>
      </c>
      <c r="BV245" s="30">
        <v>1</v>
      </c>
      <c r="BW245" s="30">
        <v>1</v>
      </c>
      <c r="BX245" s="30">
        <v>1</v>
      </c>
      <c r="BY245" s="30">
        <v>1</v>
      </c>
      <c r="BZ245" s="30">
        <v>1</v>
      </c>
      <c r="CA245" s="30">
        <v>1</v>
      </c>
      <c r="CB245" s="30">
        <v>1</v>
      </c>
      <c r="CC245" s="30">
        <v>1</v>
      </c>
      <c r="CD245" s="30">
        <v>1</v>
      </c>
      <c r="CE245" s="30">
        <v>0</v>
      </c>
      <c r="CF245" s="30">
        <v>0.75</v>
      </c>
      <c r="CG245" s="30">
        <v>0.66666668653488159</v>
      </c>
      <c r="CH245" s="30">
        <v>0</v>
      </c>
      <c r="CI245" s="30">
        <v>1</v>
      </c>
      <c r="CJ245" s="30">
        <v>1</v>
      </c>
      <c r="CK245" s="30" t="s">
        <v>567</v>
      </c>
    </row>
    <row r="246" spans="1:89">
      <c r="A246" s="29">
        <v>4616</v>
      </c>
      <c r="B246" t="s">
        <v>350</v>
      </c>
      <c r="C246" t="s">
        <v>342</v>
      </c>
      <c r="D246" t="s">
        <v>343</v>
      </c>
      <c r="E246" s="29">
        <v>0.17915650052283025</v>
      </c>
      <c r="F246" s="29">
        <v>2869</v>
      </c>
      <c r="G246" s="29">
        <v>1.0299999713897705</v>
      </c>
      <c r="H246" s="29">
        <v>5</v>
      </c>
      <c r="I246" s="29">
        <v>557</v>
      </c>
      <c r="J246" t="s">
        <v>629</v>
      </c>
      <c r="K246" s="30">
        <v>0.27437642216682434</v>
      </c>
      <c r="L246" s="30">
        <v>6.1776922084391117E-3</v>
      </c>
      <c r="M246" s="30">
        <v>0.71731960773468018</v>
      </c>
      <c r="N246" s="30">
        <v>0.7771039605140686</v>
      </c>
      <c r="O246" s="30">
        <v>0.89999997615814209</v>
      </c>
      <c r="P246" s="30">
        <v>0.8817673921585083</v>
      </c>
      <c r="Q246" s="30">
        <v>1</v>
      </c>
      <c r="R246" s="30" t="s">
        <v>567</v>
      </c>
      <c r="S246" s="30">
        <v>1</v>
      </c>
      <c r="T246" s="30">
        <v>1</v>
      </c>
      <c r="U246" s="30">
        <v>1</v>
      </c>
      <c r="V246" s="30">
        <v>1</v>
      </c>
      <c r="W246" s="30">
        <v>1</v>
      </c>
      <c r="X246" s="30">
        <v>1</v>
      </c>
      <c r="Y246" s="30">
        <v>0</v>
      </c>
      <c r="Z246" s="30">
        <v>1</v>
      </c>
      <c r="AA246" s="30">
        <v>1</v>
      </c>
      <c r="AB246" s="30">
        <v>0.84616000000000002</v>
      </c>
      <c r="AC246" s="30">
        <v>1</v>
      </c>
      <c r="AD246" s="30" t="s">
        <v>567</v>
      </c>
      <c r="AE246" s="30">
        <v>1</v>
      </c>
      <c r="AF246" s="30">
        <v>0.93428570032119751</v>
      </c>
      <c r="AG246" s="30">
        <v>1</v>
      </c>
      <c r="AH246" s="30">
        <v>0.84</v>
      </c>
      <c r="AI246" s="30">
        <v>0.8</v>
      </c>
      <c r="AJ246" s="30">
        <v>0.5714285714285714</v>
      </c>
      <c r="AK246" s="30">
        <v>1</v>
      </c>
      <c r="AL246" s="30">
        <v>1</v>
      </c>
      <c r="AM246" s="30">
        <v>1</v>
      </c>
      <c r="AN246" s="30">
        <v>1</v>
      </c>
      <c r="AO246" s="30">
        <v>1</v>
      </c>
      <c r="AP246" s="30">
        <v>0.9821428656578064</v>
      </c>
      <c r="AQ246" s="30">
        <v>1</v>
      </c>
      <c r="AR246" s="30">
        <v>1</v>
      </c>
      <c r="AS246" s="30">
        <v>1</v>
      </c>
      <c r="AT246" s="30">
        <v>0.92857142850000007</v>
      </c>
      <c r="AU246" s="30">
        <v>1</v>
      </c>
      <c r="AV246" s="30">
        <v>0.5</v>
      </c>
      <c r="AW246" s="30">
        <v>1</v>
      </c>
      <c r="AX246" s="30">
        <v>0</v>
      </c>
      <c r="AY246" s="30">
        <v>1</v>
      </c>
      <c r="AZ246" s="30">
        <v>0.5</v>
      </c>
      <c r="BA246" s="30">
        <v>0</v>
      </c>
      <c r="BB246" s="30">
        <v>1</v>
      </c>
      <c r="BC246" s="30">
        <v>1</v>
      </c>
      <c r="BD246" s="30">
        <v>0.66666668653488159</v>
      </c>
      <c r="BE246" s="30">
        <v>1</v>
      </c>
      <c r="BF246" s="30" t="s">
        <v>567</v>
      </c>
      <c r="BG246" s="30">
        <v>1</v>
      </c>
      <c r="BH246" s="30">
        <v>1</v>
      </c>
      <c r="BI246" s="30">
        <v>1</v>
      </c>
      <c r="BJ246" s="30">
        <v>0.5</v>
      </c>
      <c r="BK246" s="30">
        <v>0</v>
      </c>
      <c r="BL246" s="30">
        <v>1</v>
      </c>
      <c r="BM246" s="30">
        <v>1</v>
      </c>
      <c r="BN246" s="30">
        <v>1</v>
      </c>
      <c r="BO246" s="30">
        <v>0.5</v>
      </c>
      <c r="BP246" s="30">
        <v>1</v>
      </c>
      <c r="BQ246" s="30">
        <v>1</v>
      </c>
      <c r="BR246" s="30">
        <v>1</v>
      </c>
      <c r="BS246" s="30">
        <v>0</v>
      </c>
      <c r="BT246" s="30">
        <v>1</v>
      </c>
      <c r="BU246" s="30">
        <v>0.375</v>
      </c>
      <c r="BV246" s="30">
        <v>1</v>
      </c>
      <c r="BW246" s="30">
        <v>0</v>
      </c>
      <c r="BX246" s="30">
        <v>0</v>
      </c>
      <c r="BY246" s="30">
        <v>0</v>
      </c>
      <c r="BZ246" s="30">
        <v>0</v>
      </c>
      <c r="CA246" s="30">
        <v>0</v>
      </c>
      <c r="CB246" s="30">
        <v>0</v>
      </c>
      <c r="CC246" s="30">
        <v>0</v>
      </c>
      <c r="CD246" s="30">
        <v>1</v>
      </c>
      <c r="CE246" s="30">
        <v>0</v>
      </c>
      <c r="CF246" s="30">
        <v>0.75</v>
      </c>
      <c r="CG246" s="30">
        <v>1</v>
      </c>
      <c r="CH246" s="30">
        <v>1</v>
      </c>
      <c r="CI246" s="30">
        <v>1</v>
      </c>
      <c r="CJ246" s="30" t="s">
        <v>567</v>
      </c>
      <c r="CK246" s="30">
        <v>1</v>
      </c>
    </row>
    <row r="247" spans="1:89">
      <c r="A247" s="29">
        <v>4617</v>
      </c>
      <c r="B247" t="s">
        <v>351</v>
      </c>
      <c r="C247" t="s">
        <v>342</v>
      </c>
      <c r="D247" t="s">
        <v>343</v>
      </c>
      <c r="E247" s="29">
        <v>0.18544870323617169</v>
      </c>
      <c r="F247" s="29">
        <v>13071</v>
      </c>
      <c r="G247" s="29">
        <v>1.1100000143051147</v>
      </c>
      <c r="H247" s="29">
        <v>8</v>
      </c>
      <c r="I247" s="29">
        <v>581</v>
      </c>
      <c r="J247" t="s">
        <v>628</v>
      </c>
      <c r="K247" s="30">
        <v>0.18040817975997925</v>
      </c>
      <c r="L247" s="30">
        <v>-2.4755785707384348E-3</v>
      </c>
      <c r="M247" s="30">
        <v>0.81656312942504883</v>
      </c>
      <c r="N247" s="30">
        <v>0.83062583208084106</v>
      </c>
      <c r="O247" s="30">
        <v>1</v>
      </c>
      <c r="P247" s="30">
        <v>0.94042932987213135</v>
      </c>
      <c r="Q247" s="30">
        <v>1</v>
      </c>
      <c r="R247" s="30">
        <v>1</v>
      </c>
      <c r="S247" s="30">
        <v>1</v>
      </c>
      <c r="T247" s="30">
        <v>1</v>
      </c>
      <c r="U247" s="30">
        <v>1</v>
      </c>
      <c r="V247" s="30">
        <v>1</v>
      </c>
      <c r="W247" s="30">
        <v>1</v>
      </c>
      <c r="X247" s="30">
        <v>1</v>
      </c>
      <c r="Y247" s="30">
        <v>1</v>
      </c>
      <c r="Z247" s="30">
        <v>1</v>
      </c>
      <c r="AA247" s="30">
        <v>1</v>
      </c>
      <c r="AB247" s="30">
        <v>0.92879</v>
      </c>
      <c r="AC247" s="30">
        <v>0.35135000000000005</v>
      </c>
      <c r="AD247" s="30">
        <v>0.78651000000000015</v>
      </c>
      <c r="AE247" s="30">
        <v>1</v>
      </c>
      <c r="AF247" s="30">
        <v>0.90058666467666626</v>
      </c>
      <c r="AG247" s="30">
        <v>0.92866704735871475</v>
      </c>
      <c r="AH247" s="30">
        <v>0.89743589743589747</v>
      </c>
      <c r="AI247" s="30">
        <v>0.75</v>
      </c>
      <c r="AJ247" s="30">
        <v>0.59493670886075956</v>
      </c>
      <c r="AK247" s="30">
        <v>0.90900000000000003</v>
      </c>
      <c r="AL247" s="30">
        <v>1</v>
      </c>
      <c r="AM247" s="30">
        <v>1</v>
      </c>
      <c r="AN247" s="30">
        <v>1</v>
      </c>
      <c r="AO247" s="30">
        <v>1</v>
      </c>
      <c r="AP247" s="30">
        <v>0.94494891166687012</v>
      </c>
      <c r="AQ247" s="30">
        <v>1</v>
      </c>
      <c r="AR247" s="30">
        <v>1</v>
      </c>
      <c r="AS247" s="30">
        <v>0.86540769249999994</v>
      </c>
      <c r="AT247" s="30">
        <v>0.91438793750000003</v>
      </c>
      <c r="AU247" s="30">
        <v>1</v>
      </c>
      <c r="AV247" s="30">
        <v>1</v>
      </c>
      <c r="AW247" s="30">
        <v>1</v>
      </c>
      <c r="AX247" s="30">
        <v>1</v>
      </c>
      <c r="AY247" s="30">
        <v>1</v>
      </c>
      <c r="AZ247" s="30">
        <v>1</v>
      </c>
      <c r="BA247" s="30">
        <v>1</v>
      </c>
      <c r="BB247" s="30">
        <v>1</v>
      </c>
      <c r="BC247" s="30">
        <v>1</v>
      </c>
      <c r="BD247" s="30">
        <v>1</v>
      </c>
      <c r="BE247" s="30">
        <v>0.96299993991851807</v>
      </c>
      <c r="BF247" s="30">
        <v>0.88900000000000001</v>
      </c>
      <c r="BG247" s="30">
        <v>0.99999988457507472</v>
      </c>
      <c r="BH247" s="30">
        <v>1</v>
      </c>
      <c r="BI247" s="30">
        <v>1</v>
      </c>
      <c r="BJ247" s="30">
        <v>0</v>
      </c>
      <c r="BK247" s="30">
        <v>0</v>
      </c>
      <c r="BL247" s="30">
        <v>0</v>
      </c>
      <c r="BM247" s="30">
        <v>0</v>
      </c>
      <c r="BN247" s="30">
        <v>1</v>
      </c>
      <c r="BO247" s="30">
        <v>0.83333331346511841</v>
      </c>
      <c r="BP247" s="30">
        <v>0</v>
      </c>
      <c r="BQ247" s="30">
        <v>1</v>
      </c>
      <c r="BR247" s="30">
        <v>1</v>
      </c>
      <c r="BS247" s="30">
        <v>1</v>
      </c>
      <c r="BT247" s="30">
        <v>1</v>
      </c>
      <c r="BU247" s="30">
        <v>0.58333331346511841</v>
      </c>
      <c r="BV247" s="30">
        <v>1</v>
      </c>
      <c r="BW247" s="30">
        <v>1</v>
      </c>
      <c r="BX247" s="30">
        <v>1</v>
      </c>
      <c r="BY247" s="30">
        <v>1</v>
      </c>
      <c r="BZ247" s="30">
        <v>1</v>
      </c>
      <c r="CA247" s="30">
        <v>1</v>
      </c>
      <c r="CB247" s="30">
        <v>0</v>
      </c>
      <c r="CC247" s="30">
        <v>1</v>
      </c>
      <c r="CD247" s="30">
        <v>0</v>
      </c>
      <c r="CE247" s="30">
        <v>0</v>
      </c>
      <c r="CF247" s="30">
        <v>1</v>
      </c>
      <c r="CG247" s="30">
        <v>1</v>
      </c>
      <c r="CH247" s="30">
        <v>1</v>
      </c>
      <c r="CI247" s="30">
        <v>1</v>
      </c>
      <c r="CJ247" s="30">
        <v>1</v>
      </c>
      <c r="CK247" s="30">
        <v>1</v>
      </c>
    </row>
    <row r="248" spans="1:89">
      <c r="A248" s="29">
        <v>4618</v>
      </c>
      <c r="B248" t="s">
        <v>352</v>
      </c>
      <c r="C248" t="s">
        <v>342</v>
      </c>
      <c r="D248" t="s">
        <v>343</v>
      </c>
      <c r="E248" s="29">
        <v>0.19433381607530775</v>
      </c>
      <c r="F248" s="29">
        <v>11048</v>
      </c>
      <c r="G248" s="29">
        <v>1.4099999666213989</v>
      </c>
      <c r="H248" s="29">
        <v>8</v>
      </c>
      <c r="I248" s="29">
        <v>587</v>
      </c>
      <c r="J248" t="s">
        <v>628</v>
      </c>
      <c r="K248" s="30">
        <v>0.2764003574848175</v>
      </c>
      <c r="L248" s="30">
        <v>-7.3478794656693935E-3</v>
      </c>
      <c r="M248" s="30">
        <v>0.8564918041229248</v>
      </c>
      <c r="N248" s="30">
        <v>0.85857248306274414</v>
      </c>
      <c r="O248" s="30">
        <v>0.93333333730697632</v>
      </c>
      <c r="P248" s="30">
        <v>0.83724498748779297</v>
      </c>
      <c r="Q248" s="30">
        <v>1</v>
      </c>
      <c r="R248" s="30" t="s">
        <v>567</v>
      </c>
      <c r="S248" s="30">
        <v>1</v>
      </c>
      <c r="T248" s="30">
        <v>1</v>
      </c>
      <c r="U248" s="30">
        <v>1</v>
      </c>
      <c r="V248" s="30">
        <v>1</v>
      </c>
      <c r="W248" s="30">
        <v>1</v>
      </c>
      <c r="X248" s="30">
        <v>1</v>
      </c>
      <c r="Y248" s="30">
        <v>1</v>
      </c>
      <c r="Z248" s="30">
        <v>1</v>
      </c>
      <c r="AA248" s="30">
        <v>0.73117999999999994</v>
      </c>
      <c r="AB248" s="30">
        <v>0.62258000000000002</v>
      </c>
      <c r="AC248" s="30">
        <v>0.32075000000000004</v>
      </c>
      <c r="AD248" s="30">
        <v>0.37635000000000007</v>
      </c>
      <c r="AE248" s="30">
        <v>1</v>
      </c>
      <c r="AF248" s="30">
        <v>0.82529550790786743</v>
      </c>
      <c r="AG248" s="30">
        <v>0.94910863601088669</v>
      </c>
      <c r="AH248" s="30">
        <v>0.74468085106382986</v>
      </c>
      <c r="AI248" s="30">
        <v>0.76190476190476186</v>
      </c>
      <c r="AJ248" s="30">
        <v>0.52</v>
      </c>
      <c r="AK248" s="30">
        <v>0.76900000000000002</v>
      </c>
      <c r="AL248" s="30">
        <v>0.88888888888888884</v>
      </c>
      <c r="AM248" s="30">
        <v>1</v>
      </c>
      <c r="AN248" s="30">
        <v>1</v>
      </c>
      <c r="AO248" s="30">
        <v>1</v>
      </c>
      <c r="AP248" s="30">
        <v>0.94404399394989014</v>
      </c>
      <c r="AQ248" s="30">
        <v>1</v>
      </c>
      <c r="AR248" s="30">
        <v>1</v>
      </c>
      <c r="AS248" s="30">
        <v>0.80335000000000012</v>
      </c>
      <c r="AT248" s="30">
        <v>0.97282608699999995</v>
      </c>
      <c r="AU248" s="30">
        <v>1</v>
      </c>
      <c r="AV248" s="30">
        <v>1</v>
      </c>
      <c r="AW248" s="30">
        <v>1</v>
      </c>
      <c r="AX248" s="30">
        <v>1</v>
      </c>
      <c r="AY248" s="30">
        <v>1</v>
      </c>
      <c r="AZ248" s="30">
        <v>1</v>
      </c>
      <c r="BA248" s="30">
        <v>1</v>
      </c>
      <c r="BB248" s="30">
        <v>1</v>
      </c>
      <c r="BC248" s="30">
        <v>1</v>
      </c>
      <c r="BD248" s="30">
        <v>1</v>
      </c>
      <c r="BE248" s="30">
        <v>1</v>
      </c>
      <c r="BF248" s="30">
        <v>1</v>
      </c>
      <c r="BG248" s="30">
        <v>0.99999997809505747</v>
      </c>
      <c r="BH248" s="30">
        <v>1</v>
      </c>
      <c r="BI248" s="30">
        <v>1</v>
      </c>
      <c r="BJ248" s="30">
        <v>1</v>
      </c>
      <c r="BK248" s="30">
        <v>1</v>
      </c>
      <c r="BL248" s="30">
        <v>1</v>
      </c>
      <c r="BM248" s="30">
        <v>1</v>
      </c>
      <c r="BN248" s="30">
        <v>1</v>
      </c>
      <c r="BO248" s="30">
        <v>0.83333331346511841</v>
      </c>
      <c r="BP248" s="30">
        <v>0</v>
      </c>
      <c r="BQ248" s="30">
        <v>1</v>
      </c>
      <c r="BR248" s="30">
        <v>1</v>
      </c>
      <c r="BS248" s="30">
        <v>1</v>
      </c>
      <c r="BT248" s="30">
        <v>1</v>
      </c>
      <c r="BU248" s="30">
        <v>0.375</v>
      </c>
      <c r="BV248" s="30">
        <v>1</v>
      </c>
      <c r="BW248" s="30">
        <v>0</v>
      </c>
      <c r="BX248" s="30">
        <v>0</v>
      </c>
      <c r="BY248" s="30">
        <v>0</v>
      </c>
      <c r="BZ248" s="30">
        <v>0</v>
      </c>
      <c r="CA248" s="30">
        <v>0</v>
      </c>
      <c r="CB248" s="30">
        <v>0</v>
      </c>
      <c r="CC248" s="30">
        <v>0</v>
      </c>
      <c r="CD248" s="30">
        <v>1</v>
      </c>
      <c r="CE248" s="30">
        <v>0</v>
      </c>
      <c r="CF248" s="30">
        <v>1</v>
      </c>
      <c r="CG248" s="30">
        <v>0.75</v>
      </c>
      <c r="CH248" s="30">
        <v>1</v>
      </c>
      <c r="CI248" s="30">
        <v>0</v>
      </c>
      <c r="CJ248" s="30">
        <v>1</v>
      </c>
      <c r="CK248" s="30">
        <v>1</v>
      </c>
    </row>
    <row r="249" spans="1:89">
      <c r="A249" s="29">
        <v>4619</v>
      </c>
      <c r="B249" t="s">
        <v>353</v>
      </c>
      <c r="C249" t="s">
        <v>342</v>
      </c>
      <c r="D249" t="s">
        <v>343</v>
      </c>
      <c r="E249" s="29">
        <v>0.19426048565121412</v>
      </c>
      <c r="F249" s="29">
        <v>906</v>
      </c>
      <c r="G249" s="29">
        <v>2.25</v>
      </c>
      <c r="H249" s="29">
        <v>17</v>
      </c>
      <c r="I249" s="29">
        <v>537</v>
      </c>
      <c r="J249" t="s">
        <v>629</v>
      </c>
      <c r="K249" s="30">
        <v>0.32179930806159973</v>
      </c>
      <c r="L249" s="30">
        <v>-9.4396993517875671E-3</v>
      </c>
      <c r="M249" s="30" t="s">
        <v>567</v>
      </c>
      <c r="N249" s="30">
        <v>0.82403391599655151</v>
      </c>
      <c r="O249" s="30">
        <v>0.89999997615814209</v>
      </c>
      <c r="P249" s="30">
        <v>0.69029426574707031</v>
      </c>
      <c r="Q249" s="30">
        <v>1</v>
      </c>
      <c r="R249" s="30" t="s">
        <v>567</v>
      </c>
      <c r="S249" s="30">
        <v>1</v>
      </c>
      <c r="T249" s="30">
        <v>1</v>
      </c>
      <c r="U249" s="30">
        <v>1</v>
      </c>
      <c r="V249" s="30">
        <v>1</v>
      </c>
      <c r="W249" s="30">
        <v>0</v>
      </c>
      <c r="X249" s="30">
        <v>1</v>
      </c>
      <c r="Y249" s="30">
        <v>0</v>
      </c>
      <c r="Z249" s="30">
        <v>0</v>
      </c>
      <c r="AA249" s="30">
        <v>1</v>
      </c>
      <c r="AB249" s="30">
        <v>0.58621000000000001</v>
      </c>
      <c r="AC249" s="30">
        <v>1</v>
      </c>
      <c r="AD249" s="30" t="s">
        <v>567</v>
      </c>
      <c r="AE249" s="30">
        <v>1</v>
      </c>
      <c r="AF249" s="30">
        <v>0.98409092426300049</v>
      </c>
      <c r="AG249" s="30">
        <v>1</v>
      </c>
      <c r="AH249" s="30">
        <v>1</v>
      </c>
      <c r="AI249" s="30">
        <v>0.90909090909090906</v>
      </c>
      <c r="AJ249" s="30">
        <v>0.9</v>
      </c>
      <c r="AK249" s="30">
        <v>1</v>
      </c>
      <c r="AL249" s="30">
        <v>1</v>
      </c>
      <c r="AM249" s="30">
        <v>1</v>
      </c>
      <c r="AN249" s="30">
        <v>1</v>
      </c>
      <c r="AO249" s="30">
        <v>0.5</v>
      </c>
      <c r="AP249" s="30">
        <v>0.9375</v>
      </c>
      <c r="AQ249" s="30" t="s">
        <v>567</v>
      </c>
      <c r="AR249" s="30" t="s">
        <v>567</v>
      </c>
      <c r="AS249" s="30">
        <v>0.875</v>
      </c>
      <c r="AT249" s="30">
        <v>1</v>
      </c>
      <c r="AU249" s="30">
        <v>1</v>
      </c>
      <c r="AV249" s="30">
        <v>0.5</v>
      </c>
      <c r="AW249" s="30">
        <v>1</v>
      </c>
      <c r="AX249" s="30">
        <v>0</v>
      </c>
      <c r="AY249" s="30">
        <v>1</v>
      </c>
      <c r="AZ249" s="30">
        <v>0.75</v>
      </c>
      <c r="BA249" s="30">
        <v>1</v>
      </c>
      <c r="BB249" s="30">
        <v>1</v>
      </c>
      <c r="BC249" s="30">
        <v>0</v>
      </c>
      <c r="BD249" s="30">
        <v>0.66666668653488159</v>
      </c>
      <c r="BE249" s="30">
        <v>1</v>
      </c>
      <c r="BF249" s="30" t="s">
        <v>567</v>
      </c>
      <c r="BG249" s="30">
        <v>1</v>
      </c>
      <c r="BH249" s="30">
        <v>1</v>
      </c>
      <c r="BI249" s="30">
        <v>1</v>
      </c>
      <c r="BJ249" s="30">
        <v>0</v>
      </c>
      <c r="BK249" s="30">
        <v>0</v>
      </c>
      <c r="BL249" s="30">
        <v>0</v>
      </c>
      <c r="BM249" s="30">
        <v>0</v>
      </c>
      <c r="BN249" s="30">
        <v>1</v>
      </c>
      <c r="BO249" s="30">
        <v>0.83333331346511841</v>
      </c>
      <c r="BP249" s="30">
        <v>1</v>
      </c>
      <c r="BQ249" s="30">
        <v>1</v>
      </c>
      <c r="BR249" s="30">
        <v>0</v>
      </c>
      <c r="BS249" s="30">
        <v>1</v>
      </c>
      <c r="BT249" s="30">
        <v>1</v>
      </c>
      <c r="BU249" s="30">
        <v>8.3333335816860199E-2</v>
      </c>
      <c r="BV249" s="30">
        <v>0</v>
      </c>
      <c r="BW249" s="30">
        <v>0</v>
      </c>
      <c r="BX249" s="30">
        <v>0</v>
      </c>
      <c r="BY249" s="30">
        <v>1</v>
      </c>
      <c r="BZ249" s="30">
        <v>0</v>
      </c>
      <c r="CA249" s="30">
        <v>0</v>
      </c>
      <c r="CB249" s="30">
        <v>1</v>
      </c>
      <c r="CC249" s="30">
        <v>0</v>
      </c>
      <c r="CD249" s="30">
        <v>0</v>
      </c>
      <c r="CE249" s="30">
        <v>0</v>
      </c>
      <c r="CF249" s="30">
        <v>0</v>
      </c>
      <c r="CG249" s="30" t="s">
        <v>567</v>
      </c>
      <c r="CH249" s="30" t="s">
        <v>567</v>
      </c>
      <c r="CI249" s="30" t="s">
        <v>567</v>
      </c>
      <c r="CJ249" s="30" t="s">
        <v>567</v>
      </c>
      <c r="CK249" s="30" t="s">
        <v>567</v>
      </c>
    </row>
    <row r="250" spans="1:89">
      <c r="A250" s="29">
        <v>4620</v>
      </c>
      <c r="B250" t="s">
        <v>354</v>
      </c>
      <c r="C250" t="s">
        <v>342</v>
      </c>
      <c r="D250" t="s">
        <v>343</v>
      </c>
      <c r="E250" s="29">
        <v>0.22500000000000001</v>
      </c>
      <c r="F250" s="29">
        <v>1080</v>
      </c>
      <c r="G250" s="29">
        <v>1.2000000476837158</v>
      </c>
      <c r="H250" s="29">
        <v>14</v>
      </c>
      <c r="I250" s="29">
        <v>541</v>
      </c>
      <c r="J250" t="s">
        <v>629</v>
      </c>
      <c r="K250" s="30">
        <v>0.23183389008045197</v>
      </c>
      <c r="L250" s="30">
        <v>-4.9263481050729752E-3</v>
      </c>
      <c r="M250" s="30" t="s">
        <v>567</v>
      </c>
      <c r="N250" s="30">
        <v>0.73756849765777588</v>
      </c>
      <c r="O250" s="30">
        <v>0.86666667461395264</v>
      </c>
      <c r="P250" s="30">
        <v>0.58991163969039917</v>
      </c>
      <c r="Q250" s="30">
        <v>1</v>
      </c>
      <c r="R250" s="30" t="s">
        <v>567</v>
      </c>
      <c r="S250" s="30">
        <v>1</v>
      </c>
      <c r="T250" s="30">
        <v>1</v>
      </c>
      <c r="U250" s="30">
        <v>1</v>
      </c>
      <c r="V250" s="30">
        <v>1</v>
      </c>
      <c r="W250" s="30">
        <v>1</v>
      </c>
      <c r="X250" s="30">
        <v>1</v>
      </c>
      <c r="Y250" s="30">
        <v>0</v>
      </c>
      <c r="Z250" s="30" t="s">
        <v>567</v>
      </c>
      <c r="AA250" s="30">
        <v>0</v>
      </c>
      <c r="AB250" s="30">
        <v>0.28947000000000001</v>
      </c>
      <c r="AC250" s="30">
        <v>1</v>
      </c>
      <c r="AD250" s="30">
        <v>1</v>
      </c>
      <c r="AE250" s="30">
        <v>1</v>
      </c>
      <c r="AF250" s="30">
        <v>0.90642142295837402</v>
      </c>
      <c r="AG250" s="30">
        <v>0.83474957512746173</v>
      </c>
      <c r="AH250" s="30">
        <v>0.75</v>
      </c>
      <c r="AI250" s="30">
        <v>0.6</v>
      </c>
      <c r="AJ250" s="30">
        <v>0.69230769230769229</v>
      </c>
      <c r="AK250" s="30">
        <v>1</v>
      </c>
      <c r="AL250" s="30">
        <v>1</v>
      </c>
      <c r="AM250" s="30">
        <v>1</v>
      </c>
      <c r="AN250" s="30">
        <v>1</v>
      </c>
      <c r="AO250" s="30">
        <v>0.75</v>
      </c>
      <c r="AP250" s="30">
        <v>0.66666668653488159</v>
      </c>
      <c r="AQ250" s="30">
        <v>1</v>
      </c>
      <c r="AR250" s="30" t="s">
        <v>567</v>
      </c>
      <c r="AS250" s="30">
        <v>0</v>
      </c>
      <c r="AT250" s="30">
        <v>1</v>
      </c>
      <c r="AU250" s="30">
        <v>1</v>
      </c>
      <c r="AV250" s="30">
        <v>0.5</v>
      </c>
      <c r="AW250" s="30">
        <v>1</v>
      </c>
      <c r="AX250" s="30">
        <v>0</v>
      </c>
      <c r="AY250" s="30">
        <v>1</v>
      </c>
      <c r="AZ250" s="30">
        <v>0.75</v>
      </c>
      <c r="BA250" s="30">
        <v>1</v>
      </c>
      <c r="BB250" s="30">
        <v>1</v>
      </c>
      <c r="BC250" s="30">
        <v>0</v>
      </c>
      <c r="BD250" s="30">
        <v>0.66666668653488159</v>
      </c>
      <c r="BE250" s="30">
        <v>1</v>
      </c>
      <c r="BF250" s="30" t="s">
        <v>567</v>
      </c>
      <c r="BG250" s="30">
        <v>1</v>
      </c>
      <c r="BH250" s="30">
        <v>1</v>
      </c>
      <c r="BI250" s="30">
        <v>0.75</v>
      </c>
      <c r="BJ250" s="30">
        <v>1</v>
      </c>
      <c r="BK250" s="30">
        <v>1</v>
      </c>
      <c r="BL250" s="30" t="s">
        <v>567</v>
      </c>
      <c r="BM250" s="30">
        <v>1</v>
      </c>
      <c r="BN250" s="30">
        <v>1</v>
      </c>
      <c r="BO250" s="30">
        <v>1</v>
      </c>
      <c r="BP250" s="30">
        <v>1</v>
      </c>
      <c r="BQ250" s="30">
        <v>1</v>
      </c>
      <c r="BR250" s="30">
        <v>1</v>
      </c>
      <c r="BS250" s="30">
        <v>1</v>
      </c>
      <c r="BT250" s="30">
        <v>1</v>
      </c>
      <c r="BU250" s="30">
        <v>0.4166666567325592</v>
      </c>
      <c r="BV250" s="30">
        <v>1</v>
      </c>
      <c r="BW250" s="30">
        <v>0</v>
      </c>
      <c r="BX250" s="30">
        <v>0</v>
      </c>
      <c r="BY250" s="30">
        <v>1</v>
      </c>
      <c r="BZ250" s="30">
        <v>0</v>
      </c>
      <c r="CA250" s="30">
        <v>0</v>
      </c>
      <c r="CB250" s="30">
        <v>0</v>
      </c>
      <c r="CC250" s="30">
        <v>0</v>
      </c>
      <c r="CD250" s="30">
        <v>1</v>
      </c>
      <c r="CE250" s="30">
        <v>0</v>
      </c>
      <c r="CF250" s="30">
        <v>0</v>
      </c>
      <c r="CG250" s="30" t="s">
        <v>567</v>
      </c>
      <c r="CH250" s="30" t="s">
        <v>567</v>
      </c>
      <c r="CI250" s="30" t="s">
        <v>567</v>
      </c>
      <c r="CJ250" s="30" t="s">
        <v>567</v>
      </c>
      <c r="CK250" s="30" t="s">
        <v>567</v>
      </c>
    </row>
    <row r="251" spans="1:89">
      <c r="A251" s="29">
        <v>4621</v>
      </c>
      <c r="B251" t="s">
        <v>355</v>
      </c>
      <c r="C251" t="s">
        <v>342</v>
      </c>
      <c r="D251" t="s">
        <v>343</v>
      </c>
      <c r="E251" s="29">
        <v>0.2241423125794155</v>
      </c>
      <c r="F251" s="29">
        <v>15740</v>
      </c>
      <c r="G251" s="29">
        <v>1.0199999809265137</v>
      </c>
      <c r="H251" s="29">
        <v>7</v>
      </c>
      <c r="I251" s="29">
        <v>721</v>
      </c>
      <c r="J251" t="s">
        <v>625</v>
      </c>
      <c r="K251" s="30">
        <v>0.22336398065090179</v>
      </c>
      <c r="L251" s="30">
        <v>6.1077987775206566E-3</v>
      </c>
      <c r="M251" s="30">
        <v>0.89873850345611572</v>
      </c>
      <c r="N251" s="30">
        <v>0.85569614171981812</v>
      </c>
      <c r="O251" s="30">
        <v>0.93333333730697632</v>
      </c>
      <c r="P251" s="30">
        <v>0.86638033390045166</v>
      </c>
      <c r="Q251" s="30">
        <v>1</v>
      </c>
      <c r="R251" s="30" t="s">
        <v>567</v>
      </c>
      <c r="S251" s="30">
        <v>1</v>
      </c>
      <c r="T251" s="30">
        <v>1</v>
      </c>
      <c r="U251" s="30">
        <v>1</v>
      </c>
      <c r="V251" s="30">
        <v>1</v>
      </c>
      <c r="W251" s="30">
        <v>1</v>
      </c>
      <c r="X251" s="30">
        <v>1</v>
      </c>
      <c r="Y251" s="30">
        <v>1</v>
      </c>
      <c r="Z251" s="30">
        <v>1</v>
      </c>
      <c r="AA251" s="30">
        <v>0.88188999999999995</v>
      </c>
      <c r="AB251" s="30">
        <v>0.68448999999999993</v>
      </c>
      <c r="AC251" s="30">
        <v>0.13953000000000004</v>
      </c>
      <c r="AD251" s="30">
        <v>0.17948999999999998</v>
      </c>
      <c r="AE251" s="30">
        <v>1</v>
      </c>
      <c r="AF251" s="30">
        <v>0.91474246978759766</v>
      </c>
      <c r="AG251" s="30">
        <v>0.95932682086575993</v>
      </c>
      <c r="AH251" s="30">
        <v>0.84246575342465757</v>
      </c>
      <c r="AI251" s="30">
        <v>0.72592592592592586</v>
      </c>
      <c r="AJ251" s="30">
        <v>0.58252427184466016</v>
      </c>
      <c r="AK251" s="30">
        <v>1</v>
      </c>
      <c r="AL251" s="30">
        <v>0.9</v>
      </c>
      <c r="AM251" s="30">
        <v>1</v>
      </c>
      <c r="AN251" s="30">
        <v>1</v>
      </c>
      <c r="AO251" s="30">
        <v>1</v>
      </c>
      <c r="AP251" s="30">
        <v>0.72214359045028687</v>
      </c>
      <c r="AQ251" s="30">
        <v>0.68333333350000003</v>
      </c>
      <c r="AR251" s="30">
        <v>0.54248366049999996</v>
      </c>
      <c r="AS251" s="30">
        <v>0.86432926850000003</v>
      </c>
      <c r="AT251" s="30">
        <v>0.79842810900000005</v>
      </c>
      <c r="AU251" s="30">
        <v>1</v>
      </c>
      <c r="AV251" s="30">
        <v>1</v>
      </c>
      <c r="AW251" s="30">
        <v>1</v>
      </c>
      <c r="AX251" s="30">
        <v>1</v>
      </c>
      <c r="AY251" s="30">
        <v>1</v>
      </c>
      <c r="AZ251" s="30">
        <v>1</v>
      </c>
      <c r="BA251" s="30">
        <v>1</v>
      </c>
      <c r="BB251" s="30">
        <v>1</v>
      </c>
      <c r="BC251" s="30">
        <v>1</v>
      </c>
      <c r="BD251" s="30">
        <v>1</v>
      </c>
      <c r="BE251" s="30">
        <v>0.98411893844604492</v>
      </c>
      <c r="BF251" s="30">
        <v>1</v>
      </c>
      <c r="BG251" s="30">
        <v>0.99999988101034443</v>
      </c>
      <c r="BH251" s="30">
        <v>0.95235694479455513</v>
      </c>
      <c r="BI251" s="30">
        <v>1</v>
      </c>
      <c r="BJ251" s="30">
        <v>1</v>
      </c>
      <c r="BK251" s="30">
        <v>1</v>
      </c>
      <c r="BL251" s="30">
        <v>1</v>
      </c>
      <c r="BM251" s="30">
        <v>1</v>
      </c>
      <c r="BN251" s="30">
        <v>1</v>
      </c>
      <c r="BO251" s="30">
        <v>1</v>
      </c>
      <c r="BP251" s="30">
        <v>1</v>
      </c>
      <c r="BQ251" s="30">
        <v>1</v>
      </c>
      <c r="BR251" s="30">
        <v>1</v>
      </c>
      <c r="BS251" s="30">
        <v>1</v>
      </c>
      <c r="BT251" s="30">
        <v>1</v>
      </c>
      <c r="BU251" s="30">
        <v>0.5</v>
      </c>
      <c r="BV251" s="30">
        <v>1</v>
      </c>
      <c r="BW251" s="30">
        <v>0</v>
      </c>
      <c r="BX251" s="30">
        <v>1</v>
      </c>
      <c r="BY251" s="30">
        <v>1</v>
      </c>
      <c r="BZ251" s="30">
        <v>0</v>
      </c>
      <c r="CA251" s="30">
        <v>0</v>
      </c>
      <c r="CB251" s="30">
        <v>1</v>
      </c>
      <c r="CC251" s="30">
        <v>0</v>
      </c>
      <c r="CD251" s="30">
        <v>1</v>
      </c>
      <c r="CE251" s="30">
        <v>0</v>
      </c>
      <c r="CF251" s="30">
        <v>1</v>
      </c>
      <c r="CG251" s="30">
        <v>1</v>
      </c>
      <c r="CH251" s="30">
        <v>1</v>
      </c>
      <c r="CI251" s="30">
        <v>1</v>
      </c>
      <c r="CJ251" s="30">
        <v>1</v>
      </c>
      <c r="CK251" s="30">
        <v>1</v>
      </c>
    </row>
    <row r="252" spans="1:89">
      <c r="A252" s="29">
        <v>4622</v>
      </c>
      <c r="B252" t="s">
        <v>356</v>
      </c>
      <c r="C252" t="s">
        <v>342</v>
      </c>
      <c r="D252" t="s">
        <v>343</v>
      </c>
      <c r="E252" s="29">
        <v>0.20338181388199125</v>
      </c>
      <c r="F252" s="29">
        <v>8457</v>
      </c>
      <c r="G252" s="29">
        <v>1.1399999856948853</v>
      </c>
      <c r="H252" s="29">
        <v>5</v>
      </c>
      <c r="I252" s="29">
        <v>675</v>
      </c>
      <c r="J252" t="s">
        <v>625</v>
      </c>
      <c r="K252" s="30">
        <v>0.18518517911434174</v>
      </c>
      <c r="L252" s="30">
        <v>-1.9280198030173779E-3</v>
      </c>
      <c r="M252" s="30" t="s">
        <v>567</v>
      </c>
      <c r="N252" s="30">
        <v>0.83302736282348633</v>
      </c>
      <c r="O252" s="30">
        <v>0.93333333730697632</v>
      </c>
      <c r="P252" s="30">
        <v>0.76910382509231567</v>
      </c>
      <c r="Q252" s="30">
        <v>1</v>
      </c>
      <c r="R252" s="30" t="s">
        <v>567</v>
      </c>
      <c r="S252" s="30">
        <v>1</v>
      </c>
      <c r="T252" s="30">
        <v>1</v>
      </c>
      <c r="U252" s="30">
        <v>1</v>
      </c>
      <c r="V252" s="30">
        <v>1</v>
      </c>
      <c r="W252" s="30">
        <v>1</v>
      </c>
      <c r="X252" s="30">
        <v>1</v>
      </c>
      <c r="Y252" s="30">
        <v>1</v>
      </c>
      <c r="Z252" s="30">
        <v>1</v>
      </c>
      <c r="AA252" s="30">
        <v>0.58823999999999999</v>
      </c>
      <c r="AB252" s="30">
        <v>0.39738999999999997</v>
      </c>
      <c r="AC252" s="30">
        <v>0.10811000000000007</v>
      </c>
      <c r="AD252" s="30">
        <v>0.18182000000000001</v>
      </c>
      <c r="AE252" s="30">
        <v>1</v>
      </c>
      <c r="AF252" s="30">
        <v>0.88895952701568604</v>
      </c>
      <c r="AG252" s="30">
        <v>0.98722989066490674</v>
      </c>
      <c r="AH252" s="30">
        <v>0.80281690140845074</v>
      </c>
      <c r="AI252" s="30">
        <v>0.85964912280701755</v>
      </c>
      <c r="AJ252" s="30">
        <v>0.68181818181818188</v>
      </c>
      <c r="AK252" s="30">
        <v>0.83400000000000007</v>
      </c>
      <c r="AL252" s="30">
        <v>1</v>
      </c>
      <c r="AM252" s="30">
        <v>1</v>
      </c>
      <c r="AN252" s="30">
        <v>1</v>
      </c>
      <c r="AO252" s="30">
        <v>1</v>
      </c>
      <c r="AP252" s="30">
        <v>0.86021387577056885</v>
      </c>
      <c r="AQ252" s="30">
        <v>0.96666666649999999</v>
      </c>
      <c r="AR252" s="30">
        <v>0.48888888899999999</v>
      </c>
      <c r="AS252" s="30">
        <v>0.98530000000000006</v>
      </c>
      <c r="AT252" s="30">
        <v>1</v>
      </c>
      <c r="AU252" s="30">
        <v>1</v>
      </c>
      <c r="AV252" s="30">
        <v>1</v>
      </c>
      <c r="AW252" s="30">
        <v>1</v>
      </c>
      <c r="AX252" s="30">
        <v>1</v>
      </c>
      <c r="AY252" s="30">
        <v>1</v>
      </c>
      <c r="AZ252" s="30">
        <v>1</v>
      </c>
      <c r="BA252" s="30">
        <v>1</v>
      </c>
      <c r="BB252" s="30">
        <v>1</v>
      </c>
      <c r="BC252" s="30">
        <v>1</v>
      </c>
      <c r="BD252" s="30">
        <v>1</v>
      </c>
      <c r="BE252" s="30">
        <v>0.9999995231628418</v>
      </c>
      <c r="BF252" s="30">
        <v>1</v>
      </c>
      <c r="BG252" s="30">
        <v>0.99999852495243968</v>
      </c>
      <c r="BH252" s="30">
        <v>1</v>
      </c>
      <c r="BI252" s="30">
        <v>1</v>
      </c>
      <c r="BJ252" s="30">
        <v>1</v>
      </c>
      <c r="BK252" s="30">
        <v>1</v>
      </c>
      <c r="BL252" s="30">
        <v>1</v>
      </c>
      <c r="BM252" s="30">
        <v>1</v>
      </c>
      <c r="BN252" s="30">
        <v>1</v>
      </c>
      <c r="BO252" s="30">
        <v>1</v>
      </c>
      <c r="BP252" s="30">
        <v>1</v>
      </c>
      <c r="BQ252" s="30">
        <v>1</v>
      </c>
      <c r="BR252" s="30">
        <v>1</v>
      </c>
      <c r="BS252" s="30">
        <v>1</v>
      </c>
      <c r="BT252" s="30">
        <v>1</v>
      </c>
      <c r="BU252" s="30">
        <v>0.66666668653488159</v>
      </c>
      <c r="BV252" s="30">
        <v>1</v>
      </c>
      <c r="BW252" s="30">
        <v>1</v>
      </c>
      <c r="BX252" s="30">
        <v>1</v>
      </c>
      <c r="BY252" s="30">
        <v>1</v>
      </c>
      <c r="BZ252" s="30">
        <v>1</v>
      </c>
      <c r="CA252" s="30">
        <v>1</v>
      </c>
      <c r="CB252" s="30">
        <v>1</v>
      </c>
      <c r="CC252" s="30">
        <v>1</v>
      </c>
      <c r="CD252" s="30">
        <v>1</v>
      </c>
      <c r="CE252" s="30">
        <v>0</v>
      </c>
      <c r="CF252" s="30">
        <v>0</v>
      </c>
      <c r="CG252" s="30" t="s">
        <v>567</v>
      </c>
      <c r="CH252" s="30" t="s">
        <v>567</v>
      </c>
      <c r="CI252" s="30" t="s">
        <v>567</v>
      </c>
      <c r="CJ252" s="30" t="s">
        <v>567</v>
      </c>
      <c r="CK252" s="30" t="s">
        <v>567</v>
      </c>
    </row>
    <row r="253" spans="1:89">
      <c r="A253" s="29">
        <v>4623</v>
      </c>
      <c r="B253" t="s">
        <v>357</v>
      </c>
      <c r="C253" t="s">
        <v>342</v>
      </c>
      <c r="D253" t="s">
        <v>343</v>
      </c>
      <c r="E253" s="29">
        <v>0.18189134808853119</v>
      </c>
      <c r="F253" s="29">
        <v>2485</v>
      </c>
      <c r="G253" s="29">
        <v>1.0900000333786011</v>
      </c>
      <c r="H253" s="29">
        <v>4</v>
      </c>
      <c r="I253" s="29">
        <v>686</v>
      </c>
      <c r="J253" t="s">
        <v>625</v>
      </c>
      <c r="K253" s="30">
        <v>0.22448979318141937</v>
      </c>
      <c r="L253" s="30">
        <v>3.4149913117289543E-3</v>
      </c>
      <c r="M253" s="30" t="s">
        <v>567</v>
      </c>
      <c r="N253" s="30">
        <v>0.8019523024559021</v>
      </c>
      <c r="O253" s="30">
        <v>0.96666663885116577</v>
      </c>
      <c r="P253" s="30">
        <v>0.83726519346237183</v>
      </c>
      <c r="Q253" s="30">
        <v>1</v>
      </c>
      <c r="R253" s="30">
        <v>1</v>
      </c>
      <c r="S253" s="30">
        <v>1</v>
      </c>
      <c r="T253" s="30">
        <v>1</v>
      </c>
      <c r="U253" s="30">
        <v>1</v>
      </c>
      <c r="V253" s="30">
        <v>1</v>
      </c>
      <c r="W253" s="30">
        <v>1</v>
      </c>
      <c r="X253" s="30">
        <v>1</v>
      </c>
      <c r="Y253" s="30">
        <v>0</v>
      </c>
      <c r="Z253" s="30">
        <v>1</v>
      </c>
      <c r="AA253" s="30">
        <v>1</v>
      </c>
      <c r="AB253" s="30">
        <v>0.63290999999999997</v>
      </c>
      <c r="AC253" s="30">
        <v>0.51612999999999998</v>
      </c>
      <c r="AD253" s="30" t="s">
        <v>567</v>
      </c>
      <c r="AE253" s="30">
        <v>1</v>
      </c>
      <c r="AF253" s="30">
        <v>0.7362791895866394</v>
      </c>
      <c r="AG253" s="30">
        <v>0.98181908746762303</v>
      </c>
      <c r="AH253" s="30">
        <v>0.73076923076923084</v>
      </c>
      <c r="AI253" s="30">
        <v>0.65217391304347827</v>
      </c>
      <c r="AJ253" s="30">
        <v>0.47058823529411759</v>
      </c>
      <c r="AK253" s="30">
        <v>0.5</v>
      </c>
      <c r="AL253" s="30">
        <v>1</v>
      </c>
      <c r="AM253" s="30">
        <v>1</v>
      </c>
      <c r="AN253" s="30">
        <v>1</v>
      </c>
      <c r="AO253" s="30">
        <v>0.75</v>
      </c>
      <c r="AP253" s="30">
        <v>0.96666663885116577</v>
      </c>
      <c r="AQ253" s="30">
        <v>1</v>
      </c>
      <c r="AR253" s="30" t="s">
        <v>567</v>
      </c>
      <c r="AS253" s="30">
        <v>1</v>
      </c>
      <c r="AT253" s="30">
        <v>0.9</v>
      </c>
      <c r="AU253" s="30">
        <v>1</v>
      </c>
      <c r="AV253" s="30">
        <v>0.5</v>
      </c>
      <c r="AW253" s="30">
        <v>1</v>
      </c>
      <c r="AX253" s="30">
        <v>0</v>
      </c>
      <c r="AY253" s="30">
        <v>1</v>
      </c>
      <c r="AZ253" s="30">
        <v>0.75</v>
      </c>
      <c r="BA253" s="30">
        <v>1</v>
      </c>
      <c r="BB253" s="30">
        <v>1</v>
      </c>
      <c r="BC253" s="30">
        <v>0</v>
      </c>
      <c r="BD253" s="30">
        <v>1</v>
      </c>
      <c r="BE253" s="30">
        <v>1</v>
      </c>
      <c r="BF253" s="30">
        <v>1</v>
      </c>
      <c r="BG253" s="30">
        <v>0.99999999840676546</v>
      </c>
      <c r="BH253" s="30">
        <v>1</v>
      </c>
      <c r="BI253" s="30">
        <v>1</v>
      </c>
      <c r="BJ253" s="30">
        <v>1</v>
      </c>
      <c r="BK253" s="30">
        <v>1</v>
      </c>
      <c r="BL253" s="30">
        <v>1</v>
      </c>
      <c r="BM253" s="30">
        <v>1</v>
      </c>
      <c r="BN253" s="30">
        <v>1</v>
      </c>
      <c r="BO253" s="30">
        <v>1</v>
      </c>
      <c r="BP253" s="30">
        <v>1</v>
      </c>
      <c r="BQ253" s="30">
        <v>1</v>
      </c>
      <c r="BR253" s="30">
        <v>1</v>
      </c>
      <c r="BS253" s="30">
        <v>1</v>
      </c>
      <c r="BT253" s="30">
        <v>1</v>
      </c>
      <c r="BU253" s="30">
        <v>0.1666666716337204</v>
      </c>
      <c r="BV253" s="30">
        <v>0</v>
      </c>
      <c r="BW253" s="30">
        <v>0</v>
      </c>
      <c r="BX253" s="30">
        <v>1</v>
      </c>
      <c r="BY253" s="30">
        <v>1</v>
      </c>
      <c r="BZ253" s="30">
        <v>0</v>
      </c>
      <c r="CA253" s="30">
        <v>0</v>
      </c>
      <c r="CB253" s="30">
        <v>1</v>
      </c>
      <c r="CC253" s="30">
        <v>0</v>
      </c>
      <c r="CD253" s="30">
        <v>1</v>
      </c>
      <c r="CE253" s="30">
        <v>0</v>
      </c>
      <c r="CF253" s="30">
        <v>0</v>
      </c>
      <c r="CG253" s="30" t="s">
        <v>567</v>
      </c>
      <c r="CH253" s="30" t="s">
        <v>567</v>
      </c>
      <c r="CI253" s="30" t="s">
        <v>567</v>
      </c>
      <c r="CJ253" s="30" t="s">
        <v>567</v>
      </c>
      <c r="CK253" s="30" t="s">
        <v>567</v>
      </c>
    </row>
    <row r="254" spans="1:89">
      <c r="A254" s="29">
        <v>4624</v>
      </c>
      <c r="B254" t="s">
        <v>358</v>
      </c>
      <c r="C254" t="s">
        <v>342</v>
      </c>
      <c r="D254" t="s">
        <v>343</v>
      </c>
      <c r="E254" s="29">
        <v>0.2149510197526899</v>
      </c>
      <c r="F254" s="29">
        <v>24908</v>
      </c>
      <c r="G254" s="29" t="s">
        <v>567</v>
      </c>
      <c r="H254" s="29">
        <v>9</v>
      </c>
      <c r="I254" s="29">
        <v>762</v>
      </c>
      <c r="J254" t="s">
        <v>625</v>
      </c>
      <c r="K254" s="30">
        <v>0.21959185600280762</v>
      </c>
      <c r="L254" s="30">
        <v>1.6641940921545029E-2</v>
      </c>
      <c r="M254" s="30">
        <v>0.83520412445068359</v>
      </c>
      <c r="N254" s="30" t="s">
        <v>567</v>
      </c>
      <c r="O254" s="30">
        <v>1</v>
      </c>
      <c r="P254" s="30">
        <v>0.82182067632675171</v>
      </c>
      <c r="Q254" s="30">
        <v>1</v>
      </c>
      <c r="R254" s="30">
        <v>1</v>
      </c>
      <c r="S254" s="30">
        <v>1</v>
      </c>
      <c r="T254" s="30">
        <v>1</v>
      </c>
      <c r="U254" s="30">
        <v>1</v>
      </c>
      <c r="V254" s="30">
        <v>1</v>
      </c>
      <c r="W254" s="30">
        <v>1</v>
      </c>
      <c r="X254" s="30">
        <v>0</v>
      </c>
      <c r="Y254" s="30">
        <v>1</v>
      </c>
      <c r="Z254" s="30">
        <v>1</v>
      </c>
      <c r="AA254" s="30">
        <v>0.88234999999999997</v>
      </c>
      <c r="AB254" s="30">
        <v>0.71081000000000005</v>
      </c>
      <c r="AC254" s="30">
        <v>0.82142999999999999</v>
      </c>
      <c r="AD254" s="30">
        <v>0.55620999999999998</v>
      </c>
      <c r="AE254" s="30">
        <v>1</v>
      </c>
      <c r="AF254" s="30">
        <v>0.77633219957351685</v>
      </c>
      <c r="AG254" s="30">
        <v>0.99358396871086119</v>
      </c>
      <c r="AH254" s="30">
        <v>0.89573459715639814</v>
      </c>
      <c r="AI254" s="30">
        <v>0.67171717171717171</v>
      </c>
      <c r="AJ254" s="30">
        <v>0.44776119402985076</v>
      </c>
      <c r="AK254" s="30">
        <v>1</v>
      </c>
      <c r="AL254" s="30">
        <v>0.64705882352941169</v>
      </c>
      <c r="AM254" s="30">
        <v>0.75</v>
      </c>
      <c r="AN254" s="30">
        <v>0.33333333333333326</v>
      </c>
      <c r="AO254" s="30">
        <v>1</v>
      </c>
      <c r="AP254" s="30">
        <v>0.87888848781585693</v>
      </c>
      <c r="AQ254" s="30">
        <v>0.97058823549999995</v>
      </c>
      <c r="AR254" s="30">
        <v>0.65259740249999998</v>
      </c>
      <c r="AS254" s="30">
        <v>0.91181559649999999</v>
      </c>
      <c r="AT254" s="30">
        <v>0.98055279750000013</v>
      </c>
      <c r="AU254" s="30">
        <v>1</v>
      </c>
      <c r="AV254" s="30">
        <v>1</v>
      </c>
      <c r="AW254" s="30">
        <v>1</v>
      </c>
      <c r="AX254" s="30">
        <v>1</v>
      </c>
      <c r="AY254" s="30">
        <v>1</v>
      </c>
      <c r="AZ254" s="30">
        <v>1</v>
      </c>
      <c r="BA254" s="30">
        <v>1</v>
      </c>
      <c r="BB254" s="30">
        <v>1</v>
      </c>
      <c r="BC254" s="30">
        <v>1</v>
      </c>
      <c r="BD254" s="30">
        <v>1</v>
      </c>
      <c r="BE254" s="30">
        <v>0.99999958276748657</v>
      </c>
      <c r="BF254" s="30">
        <v>1</v>
      </c>
      <c r="BG254" s="30">
        <v>0.99999866698629414</v>
      </c>
      <c r="BH254" s="30">
        <v>1</v>
      </c>
      <c r="BI254" s="30">
        <v>1</v>
      </c>
      <c r="BJ254" s="30">
        <v>1</v>
      </c>
      <c r="BK254" s="30">
        <v>1</v>
      </c>
      <c r="BL254" s="30">
        <v>1</v>
      </c>
      <c r="BM254" s="30">
        <v>1</v>
      </c>
      <c r="BN254" s="30">
        <v>1</v>
      </c>
      <c r="BO254" s="30">
        <v>0.5</v>
      </c>
      <c r="BP254" s="30">
        <v>1</v>
      </c>
      <c r="BQ254" s="30">
        <v>1</v>
      </c>
      <c r="BR254" s="30">
        <v>1</v>
      </c>
      <c r="BS254" s="30">
        <v>0</v>
      </c>
      <c r="BT254" s="30">
        <v>1</v>
      </c>
      <c r="BU254" s="30">
        <v>0.375</v>
      </c>
      <c r="BV254" s="30">
        <v>1</v>
      </c>
      <c r="BW254" s="30">
        <v>0</v>
      </c>
      <c r="BX254" s="30">
        <v>0</v>
      </c>
      <c r="BY254" s="30">
        <v>0</v>
      </c>
      <c r="BZ254" s="30">
        <v>0</v>
      </c>
      <c r="CA254" s="30">
        <v>0</v>
      </c>
      <c r="CB254" s="30">
        <v>1</v>
      </c>
      <c r="CC254" s="30">
        <v>0</v>
      </c>
      <c r="CD254" s="30">
        <v>0</v>
      </c>
      <c r="CE254" s="30">
        <v>0</v>
      </c>
      <c r="CF254" s="30">
        <v>1</v>
      </c>
      <c r="CG254" s="30">
        <v>1</v>
      </c>
      <c r="CH254" s="30">
        <v>1</v>
      </c>
      <c r="CI254" s="30">
        <v>1</v>
      </c>
      <c r="CJ254" s="30">
        <v>1</v>
      </c>
      <c r="CK254" s="30">
        <v>1</v>
      </c>
    </row>
    <row r="255" spans="1:89">
      <c r="A255" s="29">
        <v>4625</v>
      </c>
      <c r="B255" t="s">
        <v>359</v>
      </c>
      <c r="C255" t="s">
        <v>342</v>
      </c>
      <c r="D255" t="s">
        <v>343</v>
      </c>
      <c r="E255" s="29">
        <v>0.16825821237585945</v>
      </c>
      <c r="F255" s="29">
        <v>5236</v>
      </c>
      <c r="G255" s="29">
        <v>1.059999942779541</v>
      </c>
      <c r="H255" s="29">
        <v>2</v>
      </c>
      <c r="I255" s="29">
        <v>580</v>
      </c>
      <c r="J255" t="s">
        <v>628</v>
      </c>
      <c r="K255" s="30">
        <v>0.25170066952705383</v>
      </c>
      <c r="L255" s="30">
        <v>8.7829073891043663E-3</v>
      </c>
      <c r="M255" s="30" t="s">
        <v>567</v>
      </c>
      <c r="N255" s="30">
        <v>0.80625993013381958</v>
      </c>
      <c r="O255" s="30">
        <v>0.96666663885116577</v>
      </c>
      <c r="P255" s="30">
        <v>0.98040485382080078</v>
      </c>
      <c r="Q255" s="30">
        <v>1</v>
      </c>
      <c r="R255" s="30">
        <v>1</v>
      </c>
      <c r="S255" s="30">
        <v>1</v>
      </c>
      <c r="T255" s="30">
        <v>1</v>
      </c>
      <c r="U255" s="30">
        <v>1</v>
      </c>
      <c r="V255" s="30">
        <v>1</v>
      </c>
      <c r="W255" s="30">
        <v>1</v>
      </c>
      <c r="X255" s="30">
        <v>1</v>
      </c>
      <c r="Y255" s="30">
        <v>1</v>
      </c>
      <c r="Z255" s="30">
        <v>1</v>
      </c>
      <c r="AA255" s="30">
        <v>1</v>
      </c>
      <c r="AB255" s="30">
        <v>1</v>
      </c>
      <c r="AC255" s="30" t="s">
        <v>567</v>
      </c>
      <c r="AD255" s="30">
        <v>0.94186000000000003</v>
      </c>
      <c r="AE255" s="30">
        <v>0.66666668653488159</v>
      </c>
      <c r="AF255" s="30">
        <v>0.54349821805953979</v>
      </c>
      <c r="AG255" s="30">
        <v>0.97200701651805288</v>
      </c>
      <c r="AH255" s="30">
        <v>0.79245283018867918</v>
      </c>
      <c r="AI255" s="30">
        <v>0.78260869565217395</v>
      </c>
      <c r="AJ255" s="30">
        <v>0.41935483870967738</v>
      </c>
      <c r="AK255" s="30" t="s">
        <v>567</v>
      </c>
      <c r="AL255" s="30">
        <v>0.66666666666666652</v>
      </c>
      <c r="AM255" s="30">
        <v>1</v>
      </c>
      <c r="AN255" s="30">
        <v>1</v>
      </c>
      <c r="AO255" s="30">
        <v>0.75</v>
      </c>
      <c r="AP255" s="30">
        <v>0.81420725584030151</v>
      </c>
      <c r="AQ255" s="30">
        <v>0.5</v>
      </c>
      <c r="AR255" s="30" t="s">
        <v>567</v>
      </c>
      <c r="AS255" s="30">
        <v>0.9426217389999999</v>
      </c>
      <c r="AT255" s="30">
        <v>1</v>
      </c>
      <c r="AU255" s="30">
        <v>1</v>
      </c>
      <c r="AV255" s="30">
        <v>1</v>
      </c>
      <c r="AW255" s="30">
        <v>1</v>
      </c>
      <c r="AX255" s="30">
        <v>1</v>
      </c>
      <c r="AY255" s="30">
        <v>1</v>
      </c>
      <c r="AZ255" s="30">
        <v>1</v>
      </c>
      <c r="BA255" s="30">
        <v>1</v>
      </c>
      <c r="BB255" s="30">
        <v>1</v>
      </c>
      <c r="BC255" s="30">
        <v>1</v>
      </c>
      <c r="BD255" s="30">
        <v>0</v>
      </c>
      <c r="BE255" s="30" t="s">
        <v>567</v>
      </c>
      <c r="BF255" s="30" t="s">
        <v>567</v>
      </c>
      <c r="BG255" s="30" t="s">
        <v>567</v>
      </c>
      <c r="BH255" s="30" t="s">
        <v>567</v>
      </c>
      <c r="BI255" s="30">
        <v>1</v>
      </c>
      <c r="BJ255" s="30">
        <v>0</v>
      </c>
      <c r="BK255" s="30">
        <v>0</v>
      </c>
      <c r="BL255" s="30">
        <v>0</v>
      </c>
      <c r="BM255" s="30">
        <v>0</v>
      </c>
      <c r="BN255" s="30">
        <v>1</v>
      </c>
      <c r="BO255" s="30">
        <v>0.5</v>
      </c>
      <c r="BP255" s="30">
        <v>1</v>
      </c>
      <c r="BQ255" s="30">
        <v>1</v>
      </c>
      <c r="BR255" s="30">
        <v>1</v>
      </c>
      <c r="BS255" s="30">
        <v>0</v>
      </c>
      <c r="BT255" s="30">
        <v>1</v>
      </c>
      <c r="BU255" s="30">
        <v>4.1666667908430099E-2</v>
      </c>
      <c r="BV255" s="30">
        <v>0</v>
      </c>
      <c r="BW255" s="30">
        <v>0</v>
      </c>
      <c r="BX255" s="30">
        <v>0</v>
      </c>
      <c r="BY255" s="30">
        <v>0</v>
      </c>
      <c r="BZ255" s="30">
        <v>0</v>
      </c>
      <c r="CA255" s="30">
        <v>0</v>
      </c>
      <c r="CB255" s="30">
        <v>0</v>
      </c>
      <c r="CC255" s="30">
        <v>0</v>
      </c>
      <c r="CD255" s="30">
        <v>1</v>
      </c>
      <c r="CE255" s="30">
        <v>0</v>
      </c>
      <c r="CF255" s="30">
        <v>1</v>
      </c>
      <c r="CG255" s="30">
        <v>0.25</v>
      </c>
      <c r="CH255" s="30">
        <v>0</v>
      </c>
      <c r="CI255" s="30">
        <v>0</v>
      </c>
      <c r="CJ255" s="30">
        <v>0</v>
      </c>
      <c r="CK255" s="30">
        <v>1</v>
      </c>
    </row>
    <row r="256" spans="1:89">
      <c r="A256" s="29">
        <v>4626</v>
      </c>
      <c r="B256" t="s">
        <v>360</v>
      </c>
      <c r="C256" t="s">
        <v>342</v>
      </c>
      <c r="D256" t="s">
        <v>343</v>
      </c>
      <c r="E256" s="29">
        <v>0.18227372377074852</v>
      </c>
      <c r="F256" s="29">
        <v>38316</v>
      </c>
      <c r="G256" s="29">
        <v>0.99000000953674316</v>
      </c>
      <c r="H256" s="29">
        <v>10</v>
      </c>
      <c r="I256" s="29">
        <v>773</v>
      </c>
      <c r="J256" t="s">
        <v>625</v>
      </c>
      <c r="K256" s="30">
        <v>0.12987653911113739</v>
      </c>
      <c r="L256" s="30">
        <v>1.3043547049164772E-2</v>
      </c>
      <c r="M256" s="30">
        <v>0.84773164987564087</v>
      </c>
      <c r="N256" s="30">
        <v>0.87248057126998901</v>
      </c>
      <c r="O256" s="30">
        <v>1</v>
      </c>
      <c r="P256" s="30">
        <v>0.79835331439971924</v>
      </c>
      <c r="Q256" s="30">
        <v>1</v>
      </c>
      <c r="R256" s="30">
        <v>1</v>
      </c>
      <c r="S256" s="30">
        <v>1</v>
      </c>
      <c r="T256" s="30">
        <v>1</v>
      </c>
      <c r="U256" s="30">
        <v>1</v>
      </c>
      <c r="V256" s="30">
        <v>1</v>
      </c>
      <c r="W256" s="30">
        <v>1</v>
      </c>
      <c r="X256" s="30">
        <v>1</v>
      </c>
      <c r="Y256" s="30">
        <v>1</v>
      </c>
      <c r="Z256" s="30">
        <v>1</v>
      </c>
      <c r="AA256" s="30">
        <v>0.50892999999999999</v>
      </c>
      <c r="AB256" s="30">
        <v>0.48119000000000001</v>
      </c>
      <c r="AC256" s="30">
        <v>1</v>
      </c>
      <c r="AD256" s="30">
        <v>1</v>
      </c>
      <c r="AE256" s="30">
        <v>1</v>
      </c>
      <c r="AF256" s="30">
        <v>0.8667181134223938</v>
      </c>
      <c r="AG256" s="30">
        <v>0.99006317347033146</v>
      </c>
      <c r="AH256" s="30">
        <v>0.8172413793103448</v>
      </c>
      <c r="AI256" s="30">
        <v>0.80620155038759689</v>
      </c>
      <c r="AJ256" s="30">
        <v>0.64814814814814814</v>
      </c>
      <c r="AK256" s="30">
        <v>0.94399999999999995</v>
      </c>
      <c r="AL256" s="30">
        <v>0.7777777777777779</v>
      </c>
      <c r="AM256" s="30">
        <v>0.94444444444444442</v>
      </c>
      <c r="AN256" s="30">
        <v>0.8</v>
      </c>
      <c r="AO256" s="30">
        <v>1</v>
      </c>
      <c r="AP256" s="30">
        <v>0.93724513053894043</v>
      </c>
      <c r="AQ256" s="30">
        <v>0.96095352000000001</v>
      </c>
      <c r="AR256" s="30">
        <v>0.90503323850000006</v>
      </c>
      <c r="AS256" s="30">
        <v>0.99685000000000001</v>
      </c>
      <c r="AT256" s="30">
        <v>0.88614388099999997</v>
      </c>
      <c r="AU256" s="30">
        <v>1</v>
      </c>
      <c r="AV256" s="30">
        <v>1</v>
      </c>
      <c r="AW256" s="30">
        <v>1</v>
      </c>
      <c r="AX256" s="30">
        <v>1</v>
      </c>
      <c r="AY256" s="30">
        <v>1</v>
      </c>
      <c r="AZ256" s="30">
        <v>0.5</v>
      </c>
      <c r="BA256" s="30">
        <v>0</v>
      </c>
      <c r="BB256" s="30">
        <v>1</v>
      </c>
      <c r="BC256" s="30">
        <v>1</v>
      </c>
      <c r="BD256" s="30">
        <v>1</v>
      </c>
      <c r="BE256" s="30">
        <v>0.99999994039535522</v>
      </c>
      <c r="BF256" s="30">
        <v>1</v>
      </c>
      <c r="BG256" s="30">
        <v>0.99999979895610069</v>
      </c>
      <c r="BH256" s="30">
        <v>1</v>
      </c>
      <c r="BI256" s="30">
        <v>0.5</v>
      </c>
      <c r="BJ256" s="30">
        <v>1</v>
      </c>
      <c r="BK256" s="30">
        <v>1</v>
      </c>
      <c r="BL256" s="30" t="s">
        <v>567</v>
      </c>
      <c r="BM256" s="30" t="s">
        <v>567</v>
      </c>
      <c r="BN256" s="30">
        <v>1</v>
      </c>
      <c r="BO256" s="30">
        <v>0.83333331346511841</v>
      </c>
      <c r="BP256" s="30">
        <v>1</v>
      </c>
      <c r="BQ256" s="30">
        <v>1</v>
      </c>
      <c r="BR256" s="30">
        <v>0</v>
      </c>
      <c r="BS256" s="30">
        <v>1</v>
      </c>
      <c r="BT256" s="30">
        <v>1</v>
      </c>
      <c r="BU256" s="30">
        <v>0.79166668653488159</v>
      </c>
      <c r="BV256" s="30">
        <v>1</v>
      </c>
      <c r="BW256" s="30">
        <v>0</v>
      </c>
      <c r="BX256" s="30">
        <v>1</v>
      </c>
      <c r="BY256" s="30">
        <v>1</v>
      </c>
      <c r="BZ256" s="30">
        <v>0</v>
      </c>
      <c r="CA256" s="30">
        <v>0</v>
      </c>
      <c r="CB256" s="30">
        <v>1</v>
      </c>
      <c r="CC256" s="30">
        <v>0</v>
      </c>
      <c r="CD256" s="30">
        <v>0</v>
      </c>
      <c r="CE256" s="30">
        <v>1</v>
      </c>
      <c r="CF256" s="30">
        <v>1</v>
      </c>
      <c r="CG256" s="30">
        <v>0.75</v>
      </c>
      <c r="CH256" s="30">
        <v>1</v>
      </c>
      <c r="CI256" s="30">
        <v>1</v>
      </c>
      <c r="CJ256" s="30">
        <v>1</v>
      </c>
      <c r="CK256" s="30">
        <v>0</v>
      </c>
    </row>
    <row r="257" spans="1:89">
      <c r="A257" s="29">
        <v>4627</v>
      </c>
      <c r="B257" t="s">
        <v>361</v>
      </c>
      <c r="C257" t="s">
        <v>342</v>
      </c>
      <c r="D257" t="s">
        <v>343</v>
      </c>
      <c r="E257" s="29">
        <v>0.21178898927350862</v>
      </c>
      <c r="F257" s="29">
        <v>29553</v>
      </c>
      <c r="G257" s="29">
        <v>0.89999997615814209</v>
      </c>
      <c r="H257" s="29">
        <v>9</v>
      </c>
      <c r="I257" s="29">
        <v>811</v>
      </c>
      <c r="J257" t="s">
        <v>627</v>
      </c>
      <c r="K257" s="30">
        <v>0.12653058767318726</v>
      </c>
      <c r="L257" s="30">
        <v>1.1883066035807133E-2</v>
      </c>
      <c r="M257" s="30">
        <v>0.77046740055084229</v>
      </c>
      <c r="N257" s="30">
        <v>0.86076366901397705</v>
      </c>
      <c r="O257" s="30">
        <v>1</v>
      </c>
      <c r="P257" s="30">
        <v>0.87980067729949951</v>
      </c>
      <c r="Q257" s="30">
        <v>1</v>
      </c>
      <c r="R257" s="30">
        <v>1</v>
      </c>
      <c r="S257" s="30">
        <v>1</v>
      </c>
      <c r="T257" s="30">
        <v>1</v>
      </c>
      <c r="U257" s="30">
        <v>1</v>
      </c>
      <c r="V257" s="30">
        <v>1</v>
      </c>
      <c r="W257" s="30">
        <v>1</v>
      </c>
      <c r="X257" s="30">
        <v>1</v>
      </c>
      <c r="Y257" s="30">
        <v>1</v>
      </c>
      <c r="Z257" s="30">
        <v>1</v>
      </c>
      <c r="AA257" s="30">
        <v>0.84614999999999996</v>
      </c>
      <c r="AB257" s="30">
        <v>0.76132999999999995</v>
      </c>
      <c r="AC257" s="30">
        <v>0.375</v>
      </c>
      <c r="AD257" s="30">
        <v>0.33823999999999999</v>
      </c>
      <c r="AE257" s="30">
        <v>1</v>
      </c>
      <c r="AF257" s="30">
        <v>0.88383382558822632</v>
      </c>
      <c r="AG257" s="30">
        <v>0.99303227158424145</v>
      </c>
      <c r="AH257" s="30">
        <v>0.85447761194029848</v>
      </c>
      <c r="AI257" s="30">
        <v>0.83122362869198307</v>
      </c>
      <c r="AJ257" s="30">
        <v>0.66060606060606064</v>
      </c>
      <c r="AK257" s="30">
        <v>0.9</v>
      </c>
      <c r="AL257" s="30">
        <v>1</v>
      </c>
      <c r="AM257" s="30">
        <v>1</v>
      </c>
      <c r="AN257" s="30">
        <v>0.75</v>
      </c>
      <c r="AO257" s="30">
        <v>1</v>
      </c>
      <c r="AP257" s="30">
        <v>0.86906301975250244</v>
      </c>
      <c r="AQ257" s="30">
        <v>0.93265421599999998</v>
      </c>
      <c r="AR257" s="30">
        <v>0.67738205350000003</v>
      </c>
      <c r="AS257" s="30">
        <v>0.92577302149999996</v>
      </c>
      <c r="AT257" s="30">
        <v>0.94044271400000012</v>
      </c>
      <c r="AU257" s="30">
        <v>1</v>
      </c>
      <c r="AV257" s="30">
        <v>1</v>
      </c>
      <c r="AW257" s="30">
        <v>1</v>
      </c>
      <c r="AX257" s="30">
        <v>1</v>
      </c>
      <c r="AY257" s="30">
        <v>1</v>
      </c>
      <c r="AZ257" s="30">
        <v>1</v>
      </c>
      <c r="BA257" s="30">
        <v>1</v>
      </c>
      <c r="BB257" s="30">
        <v>1</v>
      </c>
      <c r="BC257" s="30">
        <v>1</v>
      </c>
      <c r="BD257" s="30">
        <v>1</v>
      </c>
      <c r="BE257" s="30">
        <v>0.90531003475189209</v>
      </c>
      <c r="BF257" s="30">
        <v>0.75</v>
      </c>
      <c r="BG257" s="30">
        <v>0.99999993216687821</v>
      </c>
      <c r="BH257" s="30">
        <v>0.96593015682148409</v>
      </c>
      <c r="BI257" s="30">
        <v>1</v>
      </c>
      <c r="BJ257" s="30">
        <v>0.5</v>
      </c>
      <c r="BK257" s="30">
        <v>0</v>
      </c>
      <c r="BL257" s="30">
        <v>1</v>
      </c>
      <c r="BM257" s="30">
        <v>1</v>
      </c>
      <c r="BN257" s="30">
        <v>1</v>
      </c>
      <c r="BO257" s="30">
        <v>1</v>
      </c>
      <c r="BP257" s="30">
        <v>1</v>
      </c>
      <c r="BQ257" s="30">
        <v>1</v>
      </c>
      <c r="BR257" s="30">
        <v>1</v>
      </c>
      <c r="BS257" s="30">
        <v>1</v>
      </c>
      <c r="BT257" s="30">
        <v>1</v>
      </c>
      <c r="BU257" s="30">
        <v>0.1666666716337204</v>
      </c>
      <c r="BV257" s="30">
        <v>0</v>
      </c>
      <c r="BW257" s="30">
        <v>0</v>
      </c>
      <c r="BX257" s="30">
        <v>1</v>
      </c>
      <c r="BY257" s="30">
        <v>1</v>
      </c>
      <c r="BZ257" s="30">
        <v>1</v>
      </c>
      <c r="CA257" s="30">
        <v>0</v>
      </c>
      <c r="CB257" s="30">
        <v>0</v>
      </c>
      <c r="CC257" s="30">
        <v>0</v>
      </c>
      <c r="CD257" s="30">
        <v>1</v>
      </c>
      <c r="CE257" s="30">
        <v>0</v>
      </c>
      <c r="CF257" s="30">
        <v>1</v>
      </c>
      <c r="CG257" s="30">
        <v>0.5</v>
      </c>
      <c r="CH257" s="30">
        <v>0</v>
      </c>
      <c r="CI257" s="30">
        <v>0</v>
      </c>
      <c r="CJ257" s="30">
        <v>1</v>
      </c>
      <c r="CK257" s="30">
        <v>1</v>
      </c>
    </row>
    <row r="258" spans="1:89">
      <c r="A258" s="29">
        <v>4628</v>
      </c>
      <c r="B258" t="s">
        <v>362</v>
      </c>
      <c r="C258" t="s">
        <v>342</v>
      </c>
      <c r="D258" t="s">
        <v>343</v>
      </c>
      <c r="E258" s="29">
        <v>0.16821724918280109</v>
      </c>
      <c r="F258" s="29">
        <v>3977</v>
      </c>
      <c r="G258" s="29">
        <v>1.1799999475479126</v>
      </c>
      <c r="H258" s="29">
        <v>5</v>
      </c>
      <c r="I258" s="29">
        <v>645</v>
      </c>
      <c r="J258" t="s">
        <v>628</v>
      </c>
      <c r="K258" s="30">
        <v>0.20181405544281006</v>
      </c>
      <c r="L258" s="30">
        <v>-5.879273172467947E-3</v>
      </c>
      <c r="M258" s="30" t="s">
        <v>567</v>
      </c>
      <c r="N258" s="30">
        <v>0.80691462755203247</v>
      </c>
      <c r="O258" s="30">
        <v>0.93333333730697632</v>
      </c>
      <c r="P258" s="30">
        <v>0.88387167453765869</v>
      </c>
      <c r="Q258" s="30">
        <v>1</v>
      </c>
      <c r="R258" s="30" t="s">
        <v>567</v>
      </c>
      <c r="S258" s="30">
        <v>1</v>
      </c>
      <c r="T258" s="30">
        <v>1</v>
      </c>
      <c r="U258" s="30">
        <v>1</v>
      </c>
      <c r="V258" s="30">
        <v>1</v>
      </c>
      <c r="W258" s="30">
        <v>1</v>
      </c>
      <c r="X258" s="30">
        <v>1</v>
      </c>
      <c r="Y258" s="30">
        <v>0</v>
      </c>
      <c r="Z258" s="30">
        <v>1</v>
      </c>
      <c r="AA258" s="30">
        <v>1</v>
      </c>
      <c r="AB258" s="30">
        <v>0.90323000000000009</v>
      </c>
      <c r="AC258" s="30">
        <v>1</v>
      </c>
      <c r="AD258" s="30">
        <v>1</v>
      </c>
      <c r="AE258" s="30">
        <v>1</v>
      </c>
      <c r="AF258" s="30">
        <v>0.92502486705780029</v>
      </c>
      <c r="AG258" s="30">
        <v>0.9061810154525386</v>
      </c>
      <c r="AH258" s="30">
        <v>0.79411764705882359</v>
      </c>
      <c r="AI258" s="30">
        <v>0.9</v>
      </c>
      <c r="AJ258" s="30">
        <v>0.5</v>
      </c>
      <c r="AK258" s="30">
        <v>1</v>
      </c>
      <c r="AL258" s="30">
        <v>1</v>
      </c>
      <c r="AM258" s="30">
        <v>1</v>
      </c>
      <c r="AN258" s="30">
        <v>1</v>
      </c>
      <c r="AO258" s="30">
        <v>1</v>
      </c>
      <c r="AP258" s="30">
        <v>0.75390821695327759</v>
      </c>
      <c r="AQ258" s="30">
        <v>0.72222222200000008</v>
      </c>
      <c r="AR258" s="30">
        <v>0.55555555599999995</v>
      </c>
      <c r="AS258" s="30">
        <v>0.89286666650000002</v>
      </c>
      <c r="AT258" s="30">
        <v>0.84498834499999997</v>
      </c>
      <c r="AU258" s="30">
        <v>1</v>
      </c>
      <c r="AV258" s="30">
        <v>0.5</v>
      </c>
      <c r="AW258" s="30">
        <v>1</v>
      </c>
      <c r="AX258" s="30">
        <v>0</v>
      </c>
      <c r="AY258" s="30">
        <v>1</v>
      </c>
      <c r="AZ258" s="30">
        <v>0.75</v>
      </c>
      <c r="BA258" s="30">
        <v>1</v>
      </c>
      <c r="BB258" s="30">
        <v>1</v>
      </c>
      <c r="BC258" s="30">
        <v>0</v>
      </c>
      <c r="BD258" s="30">
        <v>0.66666668653488159</v>
      </c>
      <c r="BE258" s="30">
        <v>1</v>
      </c>
      <c r="BF258" s="30" t="s">
        <v>567</v>
      </c>
      <c r="BG258" s="30">
        <v>0.99999995651228524</v>
      </c>
      <c r="BH258" s="30">
        <v>1</v>
      </c>
      <c r="BI258" s="30">
        <v>1</v>
      </c>
      <c r="BJ258" s="30">
        <v>0.5</v>
      </c>
      <c r="BK258" s="30">
        <v>0</v>
      </c>
      <c r="BL258" s="30">
        <v>1</v>
      </c>
      <c r="BM258" s="30">
        <v>1</v>
      </c>
      <c r="BN258" s="30">
        <v>1</v>
      </c>
      <c r="BO258" s="30">
        <v>1</v>
      </c>
      <c r="BP258" s="30">
        <v>1</v>
      </c>
      <c r="BQ258" s="30">
        <v>1</v>
      </c>
      <c r="BR258" s="30">
        <v>1</v>
      </c>
      <c r="BS258" s="30">
        <v>1</v>
      </c>
      <c r="BT258" s="30">
        <v>1</v>
      </c>
      <c r="BU258" s="30">
        <v>0.25</v>
      </c>
      <c r="BV258" s="30">
        <v>0</v>
      </c>
      <c r="BW258" s="30">
        <v>1</v>
      </c>
      <c r="BX258" s="30">
        <v>1</v>
      </c>
      <c r="BY258" s="30">
        <v>1</v>
      </c>
      <c r="BZ258" s="30">
        <v>1</v>
      </c>
      <c r="CA258" s="30">
        <v>0</v>
      </c>
      <c r="CB258" s="30">
        <v>1</v>
      </c>
      <c r="CC258" s="30">
        <v>0</v>
      </c>
      <c r="CD258" s="30">
        <v>1</v>
      </c>
      <c r="CE258" s="30">
        <v>0</v>
      </c>
      <c r="CF258" s="30">
        <v>0</v>
      </c>
      <c r="CG258" s="30" t="s">
        <v>567</v>
      </c>
      <c r="CH258" s="30" t="s">
        <v>567</v>
      </c>
      <c r="CI258" s="30" t="s">
        <v>567</v>
      </c>
      <c r="CJ258" s="30" t="s">
        <v>567</v>
      </c>
      <c r="CK258" s="30" t="s">
        <v>567</v>
      </c>
    </row>
    <row r="259" spans="1:89">
      <c r="A259" s="29">
        <v>4629</v>
      </c>
      <c r="B259" t="s">
        <v>363</v>
      </c>
      <c r="C259" t="s">
        <v>342</v>
      </c>
      <c r="D259" t="s">
        <v>343</v>
      </c>
      <c r="E259" s="29">
        <v>0.19587628865979381</v>
      </c>
      <c r="F259" s="29">
        <v>388</v>
      </c>
      <c r="G259" s="29">
        <v>2.2899999618530273</v>
      </c>
      <c r="H259" s="29">
        <v>17</v>
      </c>
      <c r="I259" s="29">
        <v>528</v>
      </c>
      <c r="J259" t="s">
        <v>629</v>
      </c>
      <c r="K259" s="30">
        <v>1</v>
      </c>
      <c r="L259" s="30">
        <v>5.2358885295689106E-3</v>
      </c>
      <c r="M259" s="30" t="s">
        <v>567</v>
      </c>
      <c r="N259" s="30">
        <v>0.87495189905166626</v>
      </c>
      <c r="O259" s="30">
        <v>0.73333334922790527</v>
      </c>
      <c r="P259" s="30">
        <v>0.83333331346511841</v>
      </c>
      <c r="Q259" s="30" t="s">
        <v>567</v>
      </c>
      <c r="R259" s="30" t="s">
        <v>567</v>
      </c>
      <c r="S259" s="30">
        <v>1</v>
      </c>
      <c r="T259" s="30">
        <v>1</v>
      </c>
      <c r="U259" s="30">
        <v>1</v>
      </c>
      <c r="V259" s="30" t="s">
        <v>567</v>
      </c>
      <c r="W259" s="30">
        <v>1</v>
      </c>
      <c r="X259" s="30">
        <v>1</v>
      </c>
      <c r="Y259" s="30">
        <v>0</v>
      </c>
      <c r="Z259" s="30">
        <v>0</v>
      </c>
      <c r="AA259" s="30">
        <v>1</v>
      </c>
      <c r="AB259" s="30">
        <v>1</v>
      </c>
      <c r="AC259" s="30" t="s">
        <v>567</v>
      </c>
      <c r="AD259" s="30" t="s">
        <v>567</v>
      </c>
      <c r="AE259" s="30">
        <v>1</v>
      </c>
      <c r="AF259" s="30">
        <v>1</v>
      </c>
      <c r="AG259" s="30">
        <v>1</v>
      </c>
      <c r="AH259" s="30">
        <v>1</v>
      </c>
      <c r="AI259" s="30">
        <v>1</v>
      </c>
      <c r="AJ259" s="30">
        <v>1</v>
      </c>
      <c r="AK259" s="30">
        <v>1</v>
      </c>
      <c r="AL259" s="30">
        <v>1</v>
      </c>
      <c r="AM259" s="30">
        <v>1</v>
      </c>
      <c r="AN259" s="30">
        <v>1</v>
      </c>
      <c r="AO259" s="30">
        <v>0.5</v>
      </c>
      <c r="AP259" s="30">
        <v>0.5</v>
      </c>
      <c r="AQ259" s="30" t="s">
        <v>567</v>
      </c>
      <c r="AR259" s="30" t="s">
        <v>567</v>
      </c>
      <c r="AS259" s="30">
        <v>0</v>
      </c>
      <c r="AT259" s="30">
        <v>1</v>
      </c>
      <c r="AU259" s="30">
        <v>1</v>
      </c>
      <c r="AV259" s="30">
        <v>0.5</v>
      </c>
      <c r="AW259" s="30">
        <v>1</v>
      </c>
      <c r="AX259" s="30">
        <v>0</v>
      </c>
      <c r="AY259" s="30">
        <v>1</v>
      </c>
      <c r="AZ259" s="30">
        <v>1</v>
      </c>
      <c r="BA259" s="30">
        <v>1</v>
      </c>
      <c r="BB259" s="30">
        <v>1</v>
      </c>
      <c r="BC259" s="30">
        <v>1</v>
      </c>
      <c r="BD259" s="30">
        <v>0.66666668653488159</v>
      </c>
      <c r="BE259" s="30">
        <v>1</v>
      </c>
      <c r="BF259" s="30" t="s">
        <v>567</v>
      </c>
      <c r="BG259" s="30">
        <v>1</v>
      </c>
      <c r="BH259" s="30">
        <v>1</v>
      </c>
      <c r="BI259" s="30">
        <v>1</v>
      </c>
      <c r="BJ259" s="30">
        <v>0.25</v>
      </c>
      <c r="BK259" s="30">
        <v>0</v>
      </c>
      <c r="BL259" s="30">
        <v>1</v>
      </c>
      <c r="BM259" s="30">
        <v>0</v>
      </c>
      <c r="BN259" s="30">
        <v>1</v>
      </c>
      <c r="BO259" s="30">
        <v>0.5</v>
      </c>
      <c r="BP259" s="30">
        <v>1</v>
      </c>
      <c r="BQ259" s="30">
        <v>1</v>
      </c>
      <c r="BR259" s="30">
        <v>1</v>
      </c>
      <c r="BS259" s="30">
        <v>0</v>
      </c>
      <c r="BT259" s="30">
        <v>1</v>
      </c>
      <c r="BU259" s="30">
        <v>0.2916666567325592</v>
      </c>
      <c r="BV259" s="30">
        <v>0</v>
      </c>
      <c r="BW259" s="30">
        <v>1</v>
      </c>
      <c r="BX259" s="30">
        <v>1</v>
      </c>
      <c r="BY259" s="30">
        <v>1</v>
      </c>
      <c r="BZ259" s="30">
        <v>1</v>
      </c>
      <c r="CA259" s="30">
        <v>1</v>
      </c>
      <c r="CB259" s="30">
        <v>1</v>
      </c>
      <c r="CC259" s="30">
        <v>0</v>
      </c>
      <c r="CD259" s="30">
        <v>1</v>
      </c>
      <c r="CE259" s="30">
        <v>0</v>
      </c>
      <c r="CF259" s="30">
        <v>0</v>
      </c>
      <c r="CG259" s="30" t="s">
        <v>567</v>
      </c>
      <c r="CH259" s="30" t="s">
        <v>567</v>
      </c>
      <c r="CI259" s="30" t="s">
        <v>567</v>
      </c>
      <c r="CJ259" s="30" t="s">
        <v>567</v>
      </c>
      <c r="CK259" s="30" t="s">
        <v>567</v>
      </c>
    </row>
    <row r="260" spans="1:89">
      <c r="A260" s="29">
        <v>4630</v>
      </c>
      <c r="B260" t="s">
        <v>364</v>
      </c>
      <c r="C260" t="s">
        <v>342</v>
      </c>
      <c r="D260" t="s">
        <v>343</v>
      </c>
      <c r="E260" s="29">
        <v>0.15719930847122746</v>
      </c>
      <c r="F260" s="29">
        <v>8098</v>
      </c>
      <c r="G260" s="29">
        <v>0.97000002861022949</v>
      </c>
      <c r="H260" s="29">
        <v>1</v>
      </c>
      <c r="I260" s="29">
        <v>704</v>
      </c>
      <c r="J260" t="s">
        <v>625</v>
      </c>
      <c r="K260" s="30">
        <v>0.16598078608512878</v>
      </c>
      <c r="L260" s="30">
        <v>6.4453249797224998E-3</v>
      </c>
      <c r="M260" s="30">
        <v>0.83212321996688843</v>
      </c>
      <c r="N260" s="30">
        <v>0.82453370094299316</v>
      </c>
      <c r="O260" s="30">
        <v>0.96666663885116577</v>
      </c>
      <c r="P260" s="30">
        <v>0.85946428775787354</v>
      </c>
      <c r="Q260" s="30">
        <v>1</v>
      </c>
      <c r="R260" s="30">
        <v>1</v>
      </c>
      <c r="S260" s="30">
        <v>1</v>
      </c>
      <c r="T260" s="30">
        <v>1</v>
      </c>
      <c r="U260" s="30">
        <v>1</v>
      </c>
      <c r="V260" s="30">
        <v>1</v>
      </c>
      <c r="W260" s="30">
        <v>1</v>
      </c>
      <c r="X260" s="30">
        <v>1</v>
      </c>
      <c r="Y260" s="30">
        <v>1</v>
      </c>
      <c r="Z260" s="30">
        <v>1</v>
      </c>
      <c r="AA260" s="30">
        <v>0.89795999999999987</v>
      </c>
      <c r="AB260" s="30">
        <v>0.42073000000000005</v>
      </c>
      <c r="AC260" s="30">
        <v>0.54286000000000001</v>
      </c>
      <c r="AD260" s="30" t="s">
        <v>567</v>
      </c>
      <c r="AE260" s="30">
        <v>1</v>
      </c>
      <c r="AF260" s="30">
        <v>0.83445346355438232</v>
      </c>
      <c r="AG260" s="30">
        <v>1</v>
      </c>
      <c r="AH260" s="30">
        <v>0.58490566037735847</v>
      </c>
      <c r="AI260" s="30">
        <v>0.54347826086956519</v>
      </c>
      <c r="AJ260" s="30">
        <v>0.55172413793103448</v>
      </c>
      <c r="AK260" s="30">
        <v>1</v>
      </c>
      <c r="AL260" s="30">
        <v>1</v>
      </c>
      <c r="AM260" s="30">
        <v>1</v>
      </c>
      <c r="AN260" s="30">
        <v>0.5</v>
      </c>
      <c r="AO260" s="30">
        <v>1</v>
      </c>
      <c r="AP260" s="30">
        <v>0.93298125267028809</v>
      </c>
      <c r="AQ260" s="30">
        <v>0.97222222200000008</v>
      </c>
      <c r="AR260" s="30">
        <v>1</v>
      </c>
      <c r="AS260" s="30">
        <v>0.82821078449999996</v>
      </c>
      <c r="AT260" s="30">
        <v>0.93149210900000001</v>
      </c>
      <c r="AU260" s="30">
        <v>1</v>
      </c>
      <c r="AV260" s="30">
        <v>1</v>
      </c>
      <c r="AW260" s="30">
        <v>1</v>
      </c>
      <c r="AX260" s="30">
        <v>1</v>
      </c>
      <c r="AY260" s="30">
        <v>1</v>
      </c>
      <c r="AZ260" s="30">
        <v>1</v>
      </c>
      <c r="BA260" s="30">
        <v>1</v>
      </c>
      <c r="BB260" s="30">
        <v>1</v>
      </c>
      <c r="BC260" s="30">
        <v>1</v>
      </c>
      <c r="BD260" s="30">
        <v>1</v>
      </c>
      <c r="BE260" s="30">
        <v>0.77766668796539307</v>
      </c>
      <c r="BF260" s="30">
        <v>0.33299999999999996</v>
      </c>
      <c r="BG260" s="30">
        <v>0.99999999281289076</v>
      </c>
      <c r="BH260" s="30">
        <v>1</v>
      </c>
      <c r="BI260" s="30">
        <v>1</v>
      </c>
      <c r="BJ260" s="30">
        <v>1</v>
      </c>
      <c r="BK260" s="30">
        <v>1</v>
      </c>
      <c r="BL260" s="30">
        <v>1</v>
      </c>
      <c r="BM260" s="30">
        <v>1</v>
      </c>
      <c r="BN260" s="30">
        <v>1</v>
      </c>
      <c r="BO260" s="30">
        <v>0.5</v>
      </c>
      <c r="BP260" s="30">
        <v>1</v>
      </c>
      <c r="BQ260" s="30">
        <v>1</v>
      </c>
      <c r="BR260" s="30">
        <v>1</v>
      </c>
      <c r="BS260" s="30">
        <v>0</v>
      </c>
      <c r="BT260" s="30">
        <v>1</v>
      </c>
      <c r="BU260" s="30">
        <v>0.66666668653488159</v>
      </c>
      <c r="BV260" s="30">
        <v>1</v>
      </c>
      <c r="BW260" s="30">
        <v>0</v>
      </c>
      <c r="BX260" s="30">
        <v>0</v>
      </c>
      <c r="BY260" s="30">
        <v>0</v>
      </c>
      <c r="BZ260" s="30">
        <v>0</v>
      </c>
      <c r="CA260" s="30">
        <v>0</v>
      </c>
      <c r="CB260" s="30">
        <v>0</v>
      </c>
      <c r="CC260" s="30">
        <v>0</v>
      </c>
      <c r="CD260" s="30">
        <v>0</v>
      </c>
      <c r="CE260" s="30">
        <v>1</v>
      </c>
      <c r="CF260" s="30">
        <v>1</v>
      </c>
      <c r="CG260" s="30">
        <v>0.75</v>
      </c>
      <c r="CH260" s="30">
        <v>1</v>
      </c>
      <c r="CI260" s="30">
        <v>1</v>
      </c>
      <c r="CJ260" s="30">
        <v>1</v>
      </c>
      <c r="CK260" s="30">
        <v>0</v>
      </c>
    </row>
    <row r="261" spans="1:89">
      <c r="A261" s="29">
        <v>4631</v>
      </c>
      <c r="B261" t="s">
        <v>365</v>
      </c>
      <c r="C261" t="s">
        <v>342</v>
      </c>
      <c r="D261" t="s">
        <v>343</v>
      </c>
      <c r="E261" s="29">
        <v>0.18508759923350671</v>
      </c>
      <c r="F261" s="29">
        <v>29224</v>
      </c>
      <c r="G261" s="29">
        <v>1.0199999809265137</v>
      </c>
      <c r="H261" s="29">
        <v>9</v>
      </c>
      <c r="I261" s="29">
        <v>734</v>
      </c>
      <c r="J261" t="s">
        <v>625</v>
      </c>
      <c r="K261" s="30">
        <v>0.14350384473800659</v>
      </c>
      <c r="L261" s="30">
        <v>7.502380758523941E-3</v>
      </c>
      <c r="M261" s="30">
        <v>0.89908009767532349</v>
      </c>
      <c r="N261" s="30">
        <v>0.86472785472869873</v>
      </c>
      <c r="O261" s="30">
        <v>1</v>
      </c>
      <c r="P261" s="30">
        <v>0.84424734115600586</v>
      </c>
      <c r="Q261" s="30">
        <v>1</v>
      </c>
      <c r="R261" s="30">
        <v>1</v>
      </c>
      <c r="S261" s="30">
        <v>1</v>
      </c>
      <c r="T261" s="30">
        <v>1</v>
      </c>
      <c r="U261" s="30">
        <v>1</v>
      </c>
      <c r="V261" s="30">
        <v>1</v>
      </c>
      <c r="W261" s="30">
        <v>1</v>
      </c>
      <c r="X261" s="30">
        <v>1</v>
      </c>
      <c r="Y261" s="30">
        <v>1</v>
      </c>
      <c r="Z261" s="30">
        <v>1</v>
      </c>
      <c r="AA261" s="30">
        <v>0.77953000000000006</v>
      </c>
      <c r="AB261" s="30">
        <v>0.60733000000000004</v>
      </c>
      <c r="AC261" s="30">
        <v>0.36957000000000001</v>
      </c>
      <c r="AD261" s="30">
        <v>0.41667000000000004</v>
      </c>
      <c r="AE261" s="30">
        <v>1</v>
      </c>
      <c r="AF261" s="30">
        <v>0.82522094249725342</v>
      </c>
      <c r="AG261" s="30">
        <v>0.98360915221620093</v>
      </c>
      <c r="AH261" s="30">
        <v>0.88028169014084512</v>
      </c>
      <c r="AI261" s="30">
        <v>0.79838709677419351</v>
      </c>
      <c r="AJ261" s="30">
        <v>0.56493506493506496</v>
      </c>
      <c r="AK261" s="30">
        <v>0.875</v>
      </c>
      <c r="AL261" s="30">
        <v>0.78947368421052633</v>
      </c>
      <c r="AM261" s="30">
        <v>0.84210526315789469</v>
      </c>
      <c r="AN261" s="30">
        <v>0.75</v>
      </c>
      <c r="AO261" s="30">
        <v>1</v>
      </c>
      <c r="AP261" s="30">
        <v>0.98800104856491089</v>
      </c>
      <c r="AQ261" s="30">
        <v>1</v>
      </c>
      <c r="AR261" s="30">
        <v>1</v>
      </c>
      <c r="AS261" s="30">
        <v>0.98194999999999988</v>
      </c>
      <c r="AT261" s="30">
        <v>0.97005420050000002</v>
      </c>
      <c r="AU261" s="30">
        <v>1</v>
      </c>
      <c r="AV261" s="30">
        <v>1</v>
      </c>
      <c r="AW261" s="30">
        <v>1</v>
      </c>
      <c r="AX261" s="30">
        <v>1</v>
      </c>
      <c r="AY261" s="30">
        <v>1</v>
      </c>
      <c r="AZ261" s="30">
        <v>1</v>
      </c>
      <c r="BA261" s="30">
        <v>1</v>
      </c>
      <c r="BB261" s="30">
        <v>1</v>
      </c>
      <c r="BC261" s="30">
        <v>1</v>
      </c>
      <c r="BD261" s="30">
        <v>0.66666668653488159</v>
      </c>
      <c r="BE261" s="30">
        <v>0.99999821186065674</v>
      </c>
      <c r="BF261" s="30" t="s">
        <v>567</v>
      </c>
      <c r="BG261" s="30">
        <v>0.99999645508778634</v>
      </c>
      <c r="BH261" s="30">
        <v>1</v>
      </c>
      <c r="BI261" s="30">
        <v>1</v>
      </c>
      <c r="BJ261" s="30">
        <v>1</v>
      </c>
      <c r="BK261" s="30">
        <v>1</v>
      </c>
      <c r="BL261" s="30">
        <v>1</v>
      </c>
      <c r="BM261" s="30">
        <v>1</v>
      </c>
      <c r="BN261" s="30">
        <v>1</v>
      </c>
      <c r="BO261" s="30">
        <v>0.3333333432674408</v>
      </c>
      <c r="BP261" s="30">
        <v>1</v>
      </c>
      <c r="BQ261" s="30">
        <v>1</v>
      </c>
      <c r="BR261" s="30">
        <v>0</v>
      </c>
      <c r="BS261" s="30">
        <v>0</v>
      </c>
      <c r="BT261" s="30">
        <v>1</v>
      </c>
      <c r="BU261" s="30">
        <v>1</v>
      </c>
      <c r="BV261" s="30">
        <v>1</v>
      </c>
      <c r="BW261" s="30">
        <v>1</v>
      </c>
      <c r="BX261" s="30">
        <v>1</v>
      </c>
      <c r="BY261" s="30">
        <v>1</v>
      </c>
      <c r="BZ261" s="30">
        <v>1</v>
      </c>
      <c r="CA261" s="30">
        <v>1</v>
      </c>
      <c r="CB261" s="30">
        <v>1</v>
      </c>
      <c r="CC261" s="30">
        <v>1</v>
      </c>
      <c r="CD261" s="30">
        <v>1</v>
      </c>
      <c r="CE261" s="30">
        <v>1</v>
      </c>
      <c r="CF261" s="30">
        <v>0.75</v>
      </c>
      <c r="CG261" s="30">
        <v>1</v>
      </c>
      <c r="CH261" s="30">
        <v>1</v>
      </c>
      <c r="CI261" s="30">
        <v>1</v>
      </c>
      <c r="CJ261" s="30">
        <v>1</v>
      </c>
      <c r="CK261" s="30" t="s">
        <v>567</v>
      </c>
    </row>
    <row r="262" spans="1:89">
      <c r="A262" s="29">
        <v>4632</v>
      </c>
      <c r="B262" t="s">
        <v>366</v>
      </c>
      <c r="C262" t="s">
        <v>342</v>
      </c>
      <c r="D262" t="s">
        <v>343</v>
      </c>
      <c r="E262" s="29">
        <v>0.13763066202090593</v>
      </c>
      <c r="F262" s="29">
        <v>2870</v>
      </c>
      <c r="G262" s="29">
        <v>1.059999942779541</v>
      </c>
      <c r="H262" s="29">
        <v>4</v>
      </c>
      <c r="I262" s="29">
        <v>643</v>
      </c>
      <c r="J262" t="s">
        <v>628</v>
      </c>
      <c r="K262" s="30">
        <v>0.245674729347229</v>
      </c>
      <c r="L262" s="30">
        <v>9.7847543656826019E-4</v>
      </c>
      <c r="M262" s="30">
        <v>0.87748640775680542</v>
      </c>
      <c r="N262" s="30">
        <v>0.79447793960571289</v>
      </c>
      <c r="O262" s="30">
        <v>0.93333333730697632</v>
      </c>
      <c r="P262" s="30">
        <v>0.875</v>
      </c>
      <c r="Q262" s="30">
        <v>1</v>
      </c>
      <c r="R262" s="30">
        <v>1</v>
      </c>
      <c r="S262" s="30">
        <v>1</v>
      </c>
      <c r="T262" s="30">
        <v>1</v>
      </c>
      <c r="U262" s="30">
        <v>1</v>
      </c>
      <c r="V262" s="30">
        <v>1</v>
      </c>
      <c r="W262" s="30">
        <v>0</v>
      </c>
      <c r="X262" s="30">
        <v>1</v>
      </c>
      <c r="Y262" s="30">
        <v>1</v>
      </c>
      <c r="Z262" s="30" t="s">
        <v>567</v>
      </c>
      <c r="AA262" s="30">
        <v>1</v>
      </c>
      <c r="AB262" s="30">
        <v>1</v>
      </c>
      <c r="AC262" s="30">
        <v>1</v>
      </c>
      <c r="AD262" s="30">
        <v>1</v>
      </c>
      <c r="AE262" s="30">
        <v>1</v>
      </c>
      <c r="AF262" s="30">
        <v>0.78632259368896484</v>
      </c>
      <c r="AG262" s="30">
        <v>0.97872816838334076</v>
      </c>
      <c r="AH262" s="30">
        <v>1</v>
      </c>
      <c r="AI262" s="30">
        <v>0.85714285714285721</v>
      </c>
      <c r="AJ262" s="30">
        <v>0.6</v>
      </c>
      <c r="AK262" s="30">
        <v>0.5</v>
      </c>
      <c r="AL262" s="30">
        <v>1</v>
      </c>
      <c r="AM262" s="30">
        <v>1</v>
      </c>
      <c r="AN262" s="30">
        <v>1</v>
      </c>
      <c r="AO262" s="30">
        <v>1</v>
      </c>
      <c r="AP262" s="30">
        <v>0.86354166269302368</v>
      </c>
      <c r="AQ262" s="30">
        <v>0.83333333350000005</v>
      </c>
      <c r="AR262" s="30">
        <v>1</v>
      </c>
      <c r="AS262" s="30">
        <v>0.74583333350000003</v>
      </c>
      <c r="AT262" s="30">
        <v>0.875</v>
      </c>
      <c r="AU262" s="30">
        <v>1</v>
      </c>
      <c r="AV262" s="30">
        <v>1</v>
      </c>
      <c r="AW262" s="30">
        <v>1</v>
      </c>
      <c r="AX262" s="30">
        <v>1</v>
      </c>
      <c r="AY262" s="30">
        <v>1</v>
      </c>
      <c r="AZ262" s="30">
        <v>1</v>
      </c>
      <c r="BA262" s="30">
        <v>1</v>
      </c>
      <c r="BB262" s="30">
        <v>1</v>
      </c>
      <c r="BC262" s="30">
        <v>1</v>
      </c>
      <c r="BD262" s="30">
        <v>0.66666668653488159</v>
      </c>
      <c r="BE262" s="30">
        <v>1</v>
      </c>
      <c r="BF262" s="30" t="s">
        <v>567</v>
      </c>
      <c r="BG262" s="30">
        <v>0.99999998243765365</v>
      </c>
      <c r="BH262" s="30">
        <v>1</v>
      </c>
      <c r="BI262" s="30">
        <v>1</v>
      </c>
      <c r="BJ262" s="30">
        <v>1</v>
      </c>
      <c r="BK262" s="30">
        <v>1</v>
      </c>
      <c r="BL262" s="30">
        <v>1</v>
      </c>
      <c r="BM262" s="30">
        <v>1</v>
      </c>
      <c r="BN262" s="30">
        <v>1</v>
      </c>
      <c r="BO262" s="30">
        <v>1</v>
      </c>
      <c r="BP262" s="30">
        <v>1</v>
      </c>
      <c r="BQ262" s="30">
        <v>1</v>
      </c>
      <c r="BR262" s="30">
        <v>1</v>
      </c>
      <c r="BS262" s="30">
        <v>1</v>
      </c>
      <c r="BT262" s="30">
        <v>1</v>
      </c>
      <c r="BU262" s="30">
        <v>0.5</v>
      </c>
      <c r="BV262" s="30">
        <v>1</v>
      </c>
      <c r="BW262" s="30">
        <v>0</v>
      </c>
      <c r="BX262" s="30">
        <v>1</v>
      </c>
      <c r="BY262" s="30">
        <v>0</v>
      </c>
      <c r="BZ262" s="30">
        <v>0</v>
      </c>
      <c r="CA262" s="30">
        <v>0</v>
      </c>
      <c r="CB262" s="30">
        <v>1</v>
      </c>
      <c r="CC262" s="30">
        <v>1</v>
      </c>
      <c r="CD262" s="30">
        <v>1</v>
      </c>
      <c r="CE262" s="30">
        <v>0</v>
      </c>
      <c r="CF262" s="30">
        <v>1</v>
      </c>
      <c r="CG262" s="30">
        <v>0.75</v>
      </c>
      <c r="CH262" s="30">
        <v>1</v>
      </c>
      <c r="CI262" s="30">
        <v>1</v>
      </c>
      <c r="CJ262" s="30">
        <v>1</v>
      </c>
      <c r="CK262" s="30">
        <v>0</v>
      </c>
    </row>
    <row r="263" spans="1:89">
      <c r="A263" s="29">
        <v>4633</v>
      </c>
      <c r="B263" t="s">
        <v>367</v>
      </c>
      <c r="C263" t="s">
        <v>342</v>
      </c>
      <c r="D263" t="s">
        <v>343</v>
      </c>
      <c r="E263" s="29">
        <v>0.18795620437956204</v>
      </c>
      <c r="F263" s="29">
        <v>548</v>
      </c>
      <c r="G263" s="29">
        <v>1.2100000381469727</v>
      </c>
      <c r="H263" s="29">
        <v>16</v>
      </c>
      <c r="I263" s="29">
        <v>410</v>
      </c>
      <c r="J263" t="s">
        <v>629</v>
      </c>
      <c r="K263" s="30">
        <v>0.35999998450279236</v>
      </c>
      <c r="L263" s="30">
        <v>-5.3863096982240677E-3</v>
      </c>
      <c r="M263" s="30">
        <v>0.7033730149269104</v>
      </c>
      <c r="N263" s="30">
        <v>0.67792588472366333</v>
      </c>
      <c r="O263" s="30">
        <v>0.69999998807907104</v>
      </c>
      <c r="P263" s="30">
        <v>0.8095240592956543</v>
      </c>
      <c r="Q263" s="30" t="s">
        <v>567</v>
      </c>
      <c r="R263" s="30" t="s">
        <v>567</v>
      </c>
      <c r="S263" s="30">
        <v>1</v>
      </c>
      <c r="T263" s="30">
        <v>1</v>
      </c>
      <c r="U263" s="30">
        <v>1</v>
      </c>
      <c r="V263" s="30" t="s">
        <v>567</v>
      </c>
      <c r="W263" s="30">
        <v>1</v>
      </c>
      <c r="X263" s="30">
        <v>1</v>
      </c>
      <c r="Y263" s="30">
        <v>0</v>
      </c>
      <c r="Z263" s="30" t="s">
        <v>567</v>
      </c>
      <c r="AA263" s="30">
        <v>1</v>
      </c>
      <c r="AB263" s="30">
        <v>0.57142999999999999</v>
      </c>
      <c r="AC263" s="30">
        <v>1</v>
      </c>
      <c r="AD263" s="30" t="s">
        <v>567</v>
      </c>
      <c r="AE263" s="30">
        <v>1</v>
      </c>
      <c r="AF263" s="30">
        <v>0.97420632839202881</v>
      </c>
      <c r="AG263" s="30">
        <v>1</v>
      </c>
      <c r="AH263" s="30">
        <v>0.85714285714285721</v>
      </c>
      <c r="AI263" s="30">
        <v>1</v>
      </c>
      <c r="AJ263" s="30">
        <v>0.83333333333333348</v>
      </c>
      <c r="AK263" s="30">
        <v>1</v>
      </c>
      <c r="AL263" s="30">
        <v>1</v>
      </c>
      <c r="AM263" s="30">
        <v>1</v>
      </c>
      <c r="AN263" s="30">
        <v>1</v>
      </c>
      <c r="AO263" s="30">
        <v>0.75</v>
      </c>
      <c r="AP263" s="30">
        <v>0.66666668653488159</v>
      </c>
      <c r="AQ263" s="30">
        <v>1</v>
      </c>
      <c r="AR263" s="30" t="s">
        <v>567</v>
      </c>
      <c r="AS263" s="30">
        <v>0.5</v>
      </c>
      <c r="AT263" s="30">
        <v>0.5</v>
      </c>
      <c r="AU263" s="30">
        <v>1</v>
      </c>
      <c r="AV263" s="30">
        <v>0.5</v>
      </c>
      <c r="AW263" s="30">
        <v>1</v>
      </c>
      <c r="AX263" s="30">
        <v>0</v>
      </c>
      <c r="AY263" s="30">
        <v>1</v>
      </c>
      <c r="AZ263" s="30">
        <v>1</v>
      </c>
      <c r="BA263" s="30">
        <v>1</v>
      </c>
      <c r="BB263" s="30">
        <v>1</v>
      </c>
      <c r="BC263" s="30">
        <v>1</v>
      </c>
      <c r="BD263" s="30">
        <v>0.66666668653488159</v>
      </c>
      <c r="BE263" s="30">
        <v>0.99999982118606567</v>
      </c>
      <c r="BF263" s="30" t="s">
        <v>567</v>
      </c>
      <c r="BG263" s="30">
        <v>0.99999961948249616</v>
      </c>
      <c r="BH263" s="30">
        <v>1</v>
      </c>
      <c r="BI263" s="30">
        <v>1</v>
      </c>
      <c r="BJ263" s="30">
        <v>0.5</v>
      </c>
      <c r="BK263" s="30">
        <v>0</v>
      </c>
      <c r="BL263" s="30">
        <v>1</v>
      </c>
      <c r="BM263" s="30">
        <v>1</v>
      </c>
      <c r="BN263" s="30">
        <v>1</v>
      </c>
      <c r="BO263" s="30">
        <v>0.5</v>
      </c>
      <c r="BP263" s="30">
        <v>1</v>
      </c>
      <c r="BQ263" s="30">
        <v>1</v>
      </c>
      <c r="BR263" s="30">
        <v>1</v>
      </c>
      <c r="BS263" s="30">
        <v>0</v>
      </c>
      <c r="BT263" s="30">
        <v>1</v>
      </c>
      <c r="BU263" s="30">
        <v>0.58333331346511841</v>
      </c>
      <c r="BV263" s="30">
        <v>1</v>
      </c>
      <c r="BW263" s="30">
        <v>1</v>
      </c>
      <c r="BX263" s="30">
        <v>1</v>
      </c>
      <c r="BY263" s="30">
        <v>1</v>
      </c>
      <c r="BZ263" s="30">
        <v>1</v>
      </c>
      <c r="CA263" s="30">
        <v>0</v>
      </c>
      <c r="CB263" s="30">
        <v>1</v>
      </c>
      <c r="CC263" s="30">
        <v>1</v>
      </c>
      <c r="CD263" s="30">
        <v>0</v>
      </c>
      <c r="CE263" s="30">
        <v>0</v>
      </c>
      <c r="CF263" s="30">
        <v>1</v>
      </c>
      <c r="CG263" s="30">
        <v>0.5</v>
      </c>
      <c r="CH263" s="30">
        <v>1</v>
      </c>
      <c r="CI263" s="30">
        <v>0</v>
      </c>
      <c r="CJ263" s="30">
        <v>0</v>
      </c>
      <c r="CK263" s="30">
        <v>1</v>
      </c>
    </row>
    <row r="264" spans="1:89">
      <c r="A264" s="29">
        <v>4634</v>
      </c>
      <c r="B264" t="s">
        <v>368</v>
      </c>
      <c r="C264" t="s">
        <v>342</v>
      </c>
      <c r="D264" t="s">
        <v>343</v>
      </c>
      <c r="E264" s="29">
        <v>0.1407451212300414</v>
      </c>
      <c r="F264" s="29">
        <v>1691</v>
      </c>
      <c r="G264" s="29">
        <v>1.3500000238418579</v>
      </c>
      <c r="H264" s="29">
        <v>14</v>
      </c>
      <c r="I264" s="29">
        <v>535</v>
      </c>
      <c r="J264" t="s">
        <v>629</v>
      </c>
      <c r="K264" s="30">
        <v>0.28719723224639893</v>
      </c>
      <c r="L264" s="30">
        <v>-1.5304993139579892E-3</v>
      </c>
      <c r="M264" s="30">
        <v>0.77507621049880981</v>
      </c>
      <c r="N264" s="30">
        <v>0.77434062957763672</v>
      </c>
      <c r="O264" s="30">
        <v>0.80000001192092896</v>
      </c>
      <c r="P264" s="30">
        <v>0.92394167184829712</v>
      </c>
      <c r="Q264" s="30" t="s">
        <v>567</v>
      </c>
      <c r="R264" s="30" t="s">
        <v>567</v>
      </c>
      <c r="S264" s="30">
        <v>1</v>
      </c>
      <c r="T264" s="30">
        <v>1</v>
      </c>
      <c r="U264" s="30">
        <v>1</v>
      </c>
      <c r="V264" s="30">
        <v>1</v>
      </c>
      <c r="W264" s="30">
        <v>1</v>
      </c>
      <c r="X264" s="30">
        <v>1</v>
      </c>
      <c r="Y264" s="30">
        <v>1</v>
      </c>
      <c r="Z264" s="30" t="s">
        <v>567</v>
      </c>
      <c r="AA264" s="30">
        <v>1</v>
      </c>
      <c r="AB264" s="30">
        <v>0.79364999999999997</v>
      </c>
      <c r="AC264" s="30">
        <v>1</v>
      </c>
      <c r="AD264" s="30">
        <v>1</v>
      </c>
      <c r="AE264" s="30">
        <v>1</v>
      </c>
      <c r="AF264" s="30">
        <v>0.82682043313980103</v>
      </c>
      <c r="AG264" s="30">
        <v>0.9776545083468523</v>
      </c>
      <c r="AH264" s="30">
        <v>0.85714285714285721</v>
      </c>
      <c r="AI264" s="30">
        <v>0.61904761904761907</v>
      </c>
      <c r="AJ264" s="30">
        <v>0.8</v>
      </c>
      <c r="AK264" s="30">
        <v>0.66700000000000004</v>
      </c>
      <c r="AL264" s="30">
        <v>1</v>
      </c>
      <c r="AM264" s="30">
        <v>1</v>
      </c>
      <c r="AN264" s="30">
        <v>1</v>
      </c>
      <c r="AO264" s="30">
        <v>1</v>
      </c>
      <c r="AP264" s="30">
        <v>1</v>
      </c>
      <c r="AQ264" s="30">
        <v>1</v>
      </c>
      <c r="AR264" s="30">
        <v>1</v>
      </c>
      <c r="AS264" s="30">
        <v>1</v>
      </c>
      <c r="AT264" s="30">
        <v>1</v>
      </c>
      <c r="AU264" s="30">
        <v>1</v>
      </c>
      <c r="AV264" s="30">
        <v>0.5</v>
      </c>
      <c r="AW264" s="30">
        <v>0</v>
      </c>
      <c r="AX264" s="30">
        <v>1</v>
      </c>
      <c r="AY264" s="30">
        <v>1</v>
      </c>
      <c r="AZ264" s="30">
        <v>1</v>
      </c>
      <c r="BA264" s="30">
        <v>1</v>
      </c>
      <c r="BB264" s="30">
        <v>1</v>
      </c>
      <c r="BC264" s="30">
        <v>1</v>
      </c>
      <c r="BD264" s="30">
        <v>0.66666668653488159</v>
      </c>
      <c r="BE264" s="30">
        <v>1</v>
      </c>
      <c r="BF264" s="30" t="s">
        <v>567</v>
      </c>
      <c r="BG264" s="30">
        <v>1</v>
      </c>
      <c r="BH264" s="30">
        <v>1</v>
      </c>
      <c r="BI264" s="30">
        <v>0.75</v>
      </c>
      <c r="BJ264" s="30">
        <v>0.5</v>
      </c>
      <c r="BK264" s="30">
        <v>0</v>
      </c>
      <c r="BL264" s="30" t="s">
        <v>567</v>
      </c>
      <c r="BM264" s="30">
        <v>1</v>
      </c>
      <c r="BN264" s="30">
        <v>1</v>
      </c>
      <c r="BO264" s="30">
        <v>1</v>
      </c>
      <c r="BP264" s="30">
        <v>1</v>
      </c>
      <c r="BQ264" s="30">
        <v>1</v>
      </c>
      <c r="BR264" s="30">
        <v>1</v>
      </c>
      <c r="BS264" s="30">
        <v>1</v>
      </c>
      <c r="BT264" s="30">
        <v>1</v>
      </c>
      <c r="BU264" s="30">
        <v>0.5</v>
      </c>
      <c r="BV264" s="30">
        <v>1</v>
      </c>
      <c r="BW264" s="30">
        <v>0</v>
      </c>
      <c r="BX264" s="30">
        <v>1</v>
      </c>
      <c r="BY264" s="30">
        <v>1</v>
      </c>
      <c r="BZ264" s="30">
        <v>0</v>
      </c>
      <c r="CA264" s="30">
        <v>0</v>
      </c>
      <c r="CB264" s="30">
        <v>1</v>
      </c>
      <c r="CC264" s="30">
        <v>0</v>
      </c>
      <c r="CD264" s="30">
        <v>1</v>
      </c>
      <c r="CE264" s="30">
        <v>0</v>
      </c>
      <c r="CF264" s="30">
        <v>1</v>
      </c>
      <c r="CG264" s="30">
        <v>0.5</v>
      </c>
      <c r="CH264" s="30">
        <v>0</v>
      </c>
      <c r="CI264" s="30">
        <v>1</v>
      </c>
      <c r="CJ264" s="30">
        <v>1</v>
      </c>
      <c r="CK264" s="30">
        <v>0</v>
      </c>
    </row>
    <row r="265" spans="1:89">
      <c r="A265" s="29">
        <v>4635</v>
      </c>
      <c r="B265" t="s">
        <v>369</v>
      </c>
      <c r="C265" t="s">
        <v>342</v>
      </c>
      <c r="D265" t="s">
        <v>343</v>
      </c>
      <c r="E265" s="29">
        <v>0.18154114061819765</v>
      </c>
      <c r="F265" s="29">
        <v>2297</v>
      </c>
      <c r="G265" s="29">
        <v>1.1799999475479126</v>
      </c>
      <c r="H265" s="29">
        <v>6</v>
      </c>
      <c r="I265" s="29">
        <v>464</v>
      </c>
      <c r="J265" t="s">
        <v>629</v>
      </c>
      <c r="K265" s="30">
        <v>0.30612245202064514</v>
      </c>
      <c r="L265" s="30">
        <v>-3.2762149348855019E-3</v>
      </c>
      <c r="M265" s="30">
        <v>0.88381171226501465</v>
      </c>
      <c r="N265" s="30">
        <v>0.75561994314193726</v>
      </c>
      <c r="O265" s="30">
        <v>0.93333333730697632</v>
      </c>
      <c r="P265" s="30">
        <v>0.95882332324981689</v>
      </c>
      <c r="Q265" s="30">
        <v>1</v>
      </c>
      <c r="R265" s="30" t="s">
        <v>567</v>
      </c>
      <c r="S265" s="30">
        <v>1</v>
      </c>
      <c r="T265" s="30">
        <v>1</v>
      </c>
      <c r="U265" s="30">
        <v>1</v>
      </c>
      <c r="V265" s="30">
        <v>1</v>
      </c>
      <c r="W265" s="30">
        <v>1</v>
      </c>
      <c r="X265" s="30">
        <v>1</v>
      </c>
      <c r="Y265" s="30">
        <v>1</v>
      </c>
      <c r="Z265" s="30">
        <v>1</v>
      </c>
      <c r="AA265" s="30">
        <v>1</v>
      </c>
      <c r="AB265" s="30">
        <v>0.95294000000000001</v>
      </c>
      <c r="AC265" s="30">
        <v>1</v>
      </c>
      <c r="AD265" s="30">
        <v>1</v>
      </c>
      <c r="AE265" s="30">
        <v>1</v>
      </c>
      <c r="AF265" s="30">
        <v>0.962627112865448</v>
      </c>
      <c r="AG265" s="30">
        <v>0.95091089259852124</v>
      </c>
      <c r="AH265" s="30">
        <v>0.83870967741935487</v>
      </c>
      <c r="AI265" s="30">
        <v>0.90476190476190477</v>
      </c>
      <c r="AJ265" s="30">
        <v>0.85714285714285721</v>
      </c>
      <c r="AK265" s="30">
        <v>1</v>
      </c>
      <c r="AL265" s="30">
        <v>1</v>
      </c>
      <c r="AM265" s="30">
        <v>1</v>
      </c>
      <c r="AN265" s="30">
        <v>1</v>
      </c>
      <c r="AO265" s="30">
        <v>0.75</v>
      </c>
      <c r="AP265" s="30">
        <v>1</v>
      </c>
      <c r="AQ265" s="30">
        <v>1</v>
      </c>
      <c r="AR265" s="30" t="s">
        <v>567</v>
      </c>
      <c r="AS265" s="30">
        <v>1</v>
      </c>
      <c r="AT265" s="30">
        <v>1</v>
      </c>
      <c r="AU265" s="30">
        <v>1</v>
      </c>
      <c r="AV265" s="30">
        <v>1</v>
      </c>
      <c r="AW265" s="30">
        <v>1</v>
      </c>
      <c r="AX265" s="30">
        <v>1</v>
      </c>
      <c r="AY265" s="30">
        <v>1</v>
      </c>
      <c r="AZ265" s="30">
        <v>1</v>
      </c>
      <c r="BA265" s="30">
        <v>1</v>
      </c>
      <c r="BB265" s="30">
        <v>1</v>
      </c>
      <c r="BC265" s="30">
        <v>1</v>
      </c>
      <c r="BD265" s="30">
        <v>1</v>
      </c>
      <c r="BE265" s="30">
        <v>1</v>
      </c>
      <c r="BF265" s="30">
        <v>1</v>
      </c>
      <c r="BG265" s="30">
        <v>1</v>
      </c>
      <c r="BH265" s="30">
        <v>1</v>
      </c>
      <c r="BI265" s="30">
        <v>0.5</v>
      </c>
      <c r="BJ265" s="30">
        <v>0</v>
      </c>
      <c r="BK265" s="30">
        <v>0</v>
      </c>
      <c r="BL265" s="30" t="s">
        <v>567</v>
      </c>
      <c r="BM265" s="30" t="s">
        <v>567</v>
      </c>
      <c r="BN265" s="30">
        <v>1</v>
      </c>
      <c r="BO265" s="30">
        <v>1</v>
      </c>
      <c r="BP265" s="30">
        <v>1</v>
      </c>
      <c r="BQ265" s="30">
        <v>1</v>
      </c>
      <c r="BR265" s="30">
        <v>1</v>
      </c>
      <c r="BS265" s="30">
        <v>1</v>
      </c>
      <c r="BT265" s="30">
        <v>1</v>
      </c>
      <c r="BU265" s="30">
        <v>0.91666668653488159</v>
      </c>
      <c r="BV265" s="30">
        <v>1</v>
      </c>
      <c r="BW265" s="30">
        <v>1</v>
      </c>
      <c r="BX265" s="30">
        <v>1</v>
      </c>
      <c r="BY265" s="30">
        <v>1</v>
      </c>
      <c r="BZ265" s="30">
        <v>1</v>
      </c>
      <c r="CA265" s="30">
        <v>0</v>
      </c>
      <c r="CB265" s="30">
        <v>1</v>
      </c>
      <c r="CC265" s="30">
        <v>0</v>
      </c>
      <c r="CD265" s="30">
        <v>1</v>
      </c>
      <c r="CE265" s="30">
        <v>1</v>
      </c>
      <c r="CF265" s="30">
        <v>1</v>
      </c>
      <c r="CG265" s="30">
        <v>1</v>
      </c>
      <c r="CH265" s="30">
        <v>1</v>
      </c>
      <c r="CI265" s="30">
        <v>1</v>
      </c>
      <c r="CJ265" s="30">
        <v>1</v>
      </c>
      <c r="CK265" s="30">
        <v>1</v>
      </c>
    </row>
    <row r="266" spans="1:89">
      <c r="A266" s="29">
        <v>4636</v>
      </c>
      <c r="B266" t="s">
        <v>370</v>
      </c>
      <c r="C266" t="s">
        <v>342</v>
      </c>
      <c r="D266" t="s">
        <v>343</v>
      </c>
      <c r="E266" s="29">
        <v>0.17705735660847879</v>
      </c>
      <c r="F266" s="29">
        <v>802</v>
      </c>
      <c r="G266" s="29">
        <v>1.1000000238418579</v>
      </c>
      <c r="H266" s="29">
        <v>15</v>
      </c>
      <c r="I266" s="29">
        <v>350</v>
      </c>
      <c r="J266" t="s">
        <v>629</v>
      </c>
      <c r="K266" s="30">
        <v>0.37777778506278992</v>
      </c>
      <c r="L266" s="30">
        <v>4.9950077664107084E-4</v>
      </c>
      <c r="M266" s="30">
        <v>0.74889791011810303</v>
      </c>
      <c r="N266" s="30">
        <v>0.67264461517333984</v>
      </c>
      <c r="O266" s="30">
        <v>0.86666667461395264</v>
      </c>
      <c r="P266" s="30">
        <v>0.8305550217628479</v>
      </c>
      <c r="Q266" s="30">
        <v>1</v>
      </c>
      <c r="R266" s="30" t="s">
        <v>567</v>
      </c>
      <c r="S266" s="30">
        <v>1</v>
      </c>
      <c r="T266" s="30">
        <v>1</v>
      </c>
      <c r="U266" s="30">
        <v>1</v>
      </c>
      <c r="V266" s="30">
        <v>1</v>
      </c>
      <c r="W266" s="30">
        <v>1</v>
      </c>
      <c r="X266" s="30">
        <v>1</v>
      </c>
      <c r="Y266" s="30">
        <v>0</v>
      </c>
      <c r="Z266" s="30" t="s">
        <v>567</v>
      </c>
      <c r="AA266" s="30">
        <v>0.73333000000000004</v>
      </c>
      <c r="AB266" s="30">
        <v>1</v>
      </c>
      <c r="AC266" s="30">
        <v>1</v>
      </c>
      <c r="AD266" s="30">
        <v>1</v>
      </c>
      <c r="AE266" s="30">
        <v>1</v>
      </c>
      <c r="AF266" s="30">
        <v>0.95009052753448486</v>
      </c>
      <c r="AG266" s="30">
        <v>0.60108621860149358</v>
      </c>
      <c r="AH266" s="30">
        <v>0.8</v>
      </c>
      <c r="AI266" s="30">
        <v>1</v>
      </c>
      <c r="AJ266" s="30">
        <v>1</v>
      </c>
      <c r="AK266" s="30">
        <v>1</v>
      </c>
      <c r="AL266" s="30">
        <v>1</v>
      </c>
      <c r="AM266" s="30">
        <v>1</v>
      </c>
      <c r="AN266" s="30">
        <v>1</v>
      </c>
      <c r="AO266" s="30">
        <v>0.5</v>
      </c>
      <c r="AP266" s="30">
        <v>1</v>
      </c>
      <c r="AQ266" s="30" t="s">
        <v>567</v>
      </c>
      <c r="AR266" s="30" t="s">
        <v>567</v>
      </c>
      <c r="AS266" s="30">
        <v>1</v>
      </c>
      <c r="AT266" s="30">
        <v>1</v>
      </c>
      <c r="AU266" s="30">
        <v>1</v>
      </c>
      <c r="AV266" s="30">
        <v>0.5</v>
      </c>
      <c r="AW266" s="30">
        <v>1</v>
      </c>
      <c r="AX266" s="30">
        <v>0</v>
      </c>
      <c r="AY266" s="30">
        <v>1</v>
      </c>
      <c r="AZ266" s="30">
        <v>0.5</v>
      </c>
      <c r="BA266" s="30">
        <v>0</v>
      </c>
      <c r="BB266" s="30">
        <v>1</v>
      </c>
      <c r="BC266" s="30">
        <v>1</v>
      </c>
      <c r="BD266" s="30">
        <v>1</v>
      </c>
      <c r="BE266" s="30">
        <v>1</v>
      </c>
      <c r="BF266" s="30">
        <v>1</v>
      </c>
      <c r="BG266" s="30">
        <v>1</v>
      </c>
      <c r="BH266" s="30">
        <v>1</v>
      </c>
      <c r="BI266" s="30">
        <v>1</v>
      </c>
      <c r="BJ266" s="30">
        <v>0.5</v>
      </c>
      <c r="BK266" s="30">
        <v>0</v>
      </c>
      <c r="BL266" s="30">
        <v>1</v>
      </c>
      <c r="BM266" s="30">
        <v>1</v>
      </c>
      <c r="BN266" s="30">
        <v>0.83333331346511841</v>
      </c>
      <c r="BO266" s="30">
        <v>0.5</v>
      </c>
      <c r="BP266" s="30">
        <v>1</v>
      </c>
      <c r="BQ266" s="30">
        <v>1</v>
      </c>
      <c r="BR266" s="30" t="s">
        <v>567</v>
      </c>
      <c r="BS266" s="30">
        <v>0</v>
      </c>
      <c r="BT266" s="30">
        <v>1</v>
      </c>
      <c r="BU266" s="30">
        <v>0.95833331346511841</v>
      </c>
      <c r="BV266" s="30">
        <v>1</v>
      </c>
      <c r="BW266" s="30">
        <v>1</v>
      </c>
      <c r="BX266" s="30">
        <v>1</v>
      </c>
      <c r="BY266" s="30">
        <v>0</v>
      </c>
      <c r="BZ266" s="30">
        <v>1</v>
      </c>
      <c r="CA266" s="30">
        <v>1</v>
      </c>
      <c r="CB266" s="30">
        <v>1</v>
      </c>
      <c r="CC266" s="30">
        <v>1</v>
      </c>
      <c r="CD266" s="30">
        <v>1</v>
      </c>
      <c r="CE266" s="30">
        <v>1</v>
      </c>
      <c r="CF266" s="30">
        <v>1</v>
      </c>
      <c r="CG266" s="30">
        <v>0.75</v>
      </c>
      <c r="CH266" s="30">
        <v>1</v>
      </c>
      <c r="CI266" s="30">
        <v>0</v>
      </c>
      <c r="CJ266" s="30">
        <v>1</v>
      </c>
      <c r="CK266" s="30">
        <v>1</v>
      </c>
    </row>
    <row r="267" spans="1:89">
      <c r="A267" s="29">
        <v>4637</v>
      </c>
      <c r="B267" t="s">
        <v>371</v>
      </c>
      <c r="C267" t="s">
        <v>342</v>
      </c>
      <c r="D267" t="s">
        <v>343</v>
      </c>
      <c r="E267" s="29">
        <v>0.17243975903614459</v>
      </c>
      <c r="F267" s="29">
        <v>1328</v>
      </c>
      <c r="G267" s="29">
        <v>1.0900000333786011</v>
      </c>
      <c r="H267" s="29">
        <v>14</v>
      </c>
      <c r="I267" s="29">
        <v>487</v>
      </c>
      <c r="J267" t="s">
        <v>629</v>
      </c>
      <c r="K267" s="30">
        <v>0.32871973514556885</v>
      </c>
      <c r="L267" s="30">
        <v>-1.1209351941943169E-2</v>
      </c>
      <c r="M267" s="30">
        <v>0.65495944023132324</v>
      </c>
      <c r="N267" s="30">
        <v>0.72852838039398193</v>
      </c>
      <c r="O267" s="30">
        <v>1</v>
      </c>
      <c r="P267" s="30">
        <v>0.65304666757583618</v>
      </c>
      <c r="Q267" s="30">
        <v>1</v>
      </c>
      <c r="R267" s="30">
        <v>1</v>
      </c>
      <c r="S267" s="30">
        <v>1</v>
      </c>
      <c r="T267" s="30">
        <v>1</v>
      </c>
      <c r="U267" s="30">
        <v>1</v>
      </c>
      <c r="V267" s="30">
        <v>1</v>
      </c>
      <c r="W267" s="30">
        <v>1</v>
      </c>
      <c r="X267" s="30">
        <v>1</v>
      </c>
      <c r="Y267" s="30">
        <v>1</v>
      </c>
      <c r="Z267" s="30">
        <v>0</v>
      </c>
      <c r="AA267" s="30">
        <v>5.8820000000000053E-2</v>
      </c>
      <c r="AB267" s="30">
        <v>0.45945999999999998</v>
      </c>
      <c r="AC267" s="30">
        <v>1</v>
      </c>
      <c r="AD267" s="30">
        <v>1</v>
      </c>
      <c r="AE267" s="30">
        <v>1</v>
      </c>
      <c r="AF267" s="30">
        <v>0.9993252158164978</v>
      </c>
      <c r="AG267" s="30">
        <v>0.9919028340080972</v>
      </c>
      <c r="AH267" s="30">
        <v>1</v>
      </c>
      <c r="AI267" s="30">
        <v>1</v>
      </c>
      <c r="AJ267" s="30">
        <v>1</v>
      </c>
      <c r="AK267" s="30">
        <v>1</v>
      </c>
      <c r="AL267" s="30">
        <v>1</v>
      </c>
      <c r="AM267" s="30">
        <v>1</v>
      </c>
      <c r="AN267" s="30">
        <v>1</v>
      </c>
      <c r="AO267" s="30">
        <v>1</v>
      </c>
      <c r="AP267" s="30">
        <v>0.89722222089767456</v>
      </c>
      <c r="AQ267" s="30">
        <v>1</v>
      </c>
      <c r="AR267" s="30">
        <v>1</v>
      </c>
      <c r="AS267" s="30">
        <v>0.7</v>
      </c>
      <c r="AT267" s="30">
        <v>0.88888888899999996</v>
      </c>
      <c r="AU267" s="30">
        <v>1</v>
      </c>
      <c r="AV267" s="30">
        <v>0.5</v>
      </c>
      <c r="AW267" s="30">
        <v>0</v>
      </c>
      <c r="AX267" s="30">
        <v>1</v>
      </c>
      <c r="AY267" s="30">
        <v>1</v>
      </c>
      <c r="AZ267" s="30">
        <v>0.75</v>
      </c>
      <c r="BA267" s="30">
        <v>1</v>
      </c>
      <c r="BB267" s="30">
        <v>1</v>
      </c>
      <c r="BC267" s="30">
        <v>0</v>
      </c>
      <c r="BD267" s="30">
        <v>1</v>
      </c>
      <c r="BE267" s="30">
        <v>1</v>
      </c>
      <c r="BF267" s="30">
        <v>1</v>
      </c>
      <c r="BG267" s="30">
        <v>0.9999999926033315</v>
      </c>
      <c r="BH267" s="30">
        <v>1</v>
      </c>
      <c r="BI267" s="30">
        <v>1</v>
      </c>
      <c r="BJ267" s="30">
        <v>0.5</v>
      </c>
      <c r="BK267" s="30">
        <v>1</v>
      </c>
      <c r="BL267" s="30">
        <v>0</v>
      </c>
      <c r="BM267" s="30">
        <v>0</v>
      </c>
      <c r="BN267" s="30">
        <v>1</v>
      </c>
      <c r="BO267" s="30">
        <v>0.5</v>
      </c>
      <c r="BP267" s="30">
        <v>1</v>
      </c>
      <c r="BQ267" s="30">
        <v>1</v>
      </c>
      <c r="BR267" s="30">
        <v>1</v>
      </c>
      <c r="BS267" s="30">
        <v>0</v>
      </c>
      <c r="BT267" s="30">
        <v>1</v>
      </c>
      <c r="BU267" s="30">
        <v>0</v>
      </c>
      <c r="BV267" s="30">
        <v>0</v>
      </c>
      <c r="BW267" s="30">
        <v>0</v>
      </c>
      <c r="BX267" s="30">
        <v>0</v>
      </c>
      <c r="BY267" s="30">
        <v>0</v>
      </c>
      <c r="BZ267" s="30">
        <v>0</v>
      </c>
      <c r="CA267" s="30">
        <v>0</v>
      </c>
      <c r="CB267" s="30">
        <v>0</v>
      </c>
      <c r="CC267" s="30">
        <v>0</v>
      </c>
      <c r="CD267" s="30">
        <v>0</v>
      </c>
      <c r="CE267" s="30">
        <v>0</v>
      </c>
      <c r="CF267" s="30">
        <v>1</v>
      </c>
      <c r="CG267" s="30">
        <v>0.75</v>
      </c>
      <c r="CH267" s="30">
        <v>1</v>
      </c>
      <c r="CI267" s="30">
        <v>1</v>
      </c>
      <c r="CJ267" s="30">
        <v>1</v>
      </c>
      <c r="CK267" s="30">
        <v>0</v>
      </c>
    </row>
    <row r="268" spans="1:89">
      <c r="A268" s="29">
        <v>4638</v>
      </c>
      <c r="B268" t="s">
        <v>372</v>
      </c>
      <c r="C268" t="s">
        <v>342</v>
      </c>
      <c r="D268" t="s">
        <v>343</v>
      </c>
      <c r="E268" s="29">
        <v>0.18215069495245062</v>
      </c>
      <c r="F268" s="29">
        <v>4101</v>
      </c>
      <c r="G268" s="29">
        <v>1.4900000095367432</v>
      </c>
      <c r="H268" s="29">
        <v>6</v>
      </c>
      <c r="I268" s="29">
        <v>541</v>
      </c>
      <c r="J268" t="s">
        <v>629</v>
      </c>
      <c r="K268" s="30">
        <v>0.29705214500427246</v>
      </c>
      <c r="L268" s="30">
        <v>-3.2836673781275749E-3</v>
      </c>
      <c r="M268" s="30" t="s">
        <v>567</v>
      </c>
      <c r="N268" s="30">
        <v>0.82334768772125244</v>
      </c>
      <c r="O268" s="30">
        <v>1</v>
      </c>
      <c r="P268" s="30">
        <v>0.77901685237884521</v>
      </c>
      <c r="Q268" s="30">
        <v>1</v>
      </c>
      <c r="R268" s="30">
        <v>1</v>
      </c>
      <c r="S268" s="30">
        <v>1</v>
      </c>
      <c r="T268" s="30">
        <v>1</v>
      </c>
      <c r="U268" s="30">
        <v>1</v>
      </c>
      <c r="V268" s="30">
        <v>1</v>
      </c>
      <c r="W268" s="30">
        <v>1</v>
      </c>
      <c r="X268" s="30">
        <v>1</v>
      </c>
      <c r="Y268" s="30">
        <v>1</v>
      </c>
      <c r="Z268" s="30">
        <v>1</v>
      </c>
      <c r="AA268" s="30">
        <v>0.70369999999999999</v>
      </c>
      <c r="AB268" s="30">
        <v>0.24183000000000007</v>
      </c>
      <c r="AC268" s="30">
        <v>0.28570999999999996</v>
      </c>
      <c r="AD268" s="30">
        <v>1</v>
      </c>
      <c r="AE268" s="30">
        <v>1</v>
      </c>
      <c r="AF268" s="30">
        <v>0.88771969079971313</v>
      </c>
      <c r="AG268" s="30">
        <v>0.99036684110494932</v>
      </c>
      <c r="AH268" s="30">
        <v>0.88235294117647056</v>
      </c>
      <c r="AI268" s="30">
        <v>0.78125</v>
      </c>
      <c r="AJ268" s="30">
        <v>0.66666666666666674</v>
      </c>
      <c r="AK268" s="30">
        <v>0.83299999999999996</v>
      </c>
      <c r="AL268" s="30">
        <v>1</v>
      </c>
      <c r="AM268" s="30">
        <v>1</v>
      </c>
      <c r="AN268" s="30">
        <v>1</v>
      </c>
      <c r="AO268" s="30">
        <v>0.75</v>
      </c>
      <c r="AP268" s="30">
        <v>1</v>
      </c>
      <c r="AQ268" s="30">
        <v>1</v>
      </c>
      <c r="AR268" s="30" t="s">
        <v>567</v>
      </c>
      <c r="AS268" s="30">
        <v>1</v>
      </c>
      <c r="AT268" s="30">
        <v>1</v>
      </c>
      <c r="AU268" s="30">
        <v>1</v>
      </c>
      <c r="AV268" s="30">
        <v>1</v>
      </c>
      <c r="AW268" s="30">
        <v>1</v>
      </c>
      <c r="AX268" s="30">
        <v>1</v>
      </c>
      <c r="AY268" s="30">
        <v>1</v>
      </c>
      <c r="AZ268" s="30">
        <v>1</v>
      </c>
      <c r="BA268" s="30">
        <v>1</v>
      </c>
      <c r="BB268" s="30">
        <v>1</v>
      </c>
      <c r="BC268" s="30">
        <v>1</v>
      </c>
      <c r="BD268" s="30">
        <v>1</v>
      </c>
      <c r="BE268" s="30">
        <v>0.72985202074050903</v>
      </c>
      <c r="BF268" s="30">
        <v>0.2</v>
      </c>
      <c r="BG268" s="30">
        <v>0.99999999880777801</v>
      </c>
      <c r="BH268" s="30">
        <v>0.98955613577023493</v>
      </c>
      <c r="BI268" s="30">
        <v>0.75</v>
      </c>
      <c r="BJ268" s="30">
        <v>0.5</v>
      </c>
      <c r="BK268" s="30">
        <v>0</v>
      </c>
      <c r="BL268" s="30" t="s">
        <v>567</v>
      </c>
      <c r="BM268" s="30">
        <v>1</v>
      </c>
      <c r="BN268" s="30">
        <v>1</v>
      </c>
      <c r="BO268" s="30">
        <v>1</v>
      </c>
      <c r="BP268" s="30">
        <v>1</v>
      </c>
      <c r="BQ268" s="30">
        <v>1</v>
      </c>
      <c r="BR268" s="30">
        <v>1</v>
      </c>
      <c r="BS268" s="30">
        <v>1</v>
      </c>
      <c r="BT268" s="30">
        <v>1</v>
      </c>
      <c r="BU268" s="30">
        <v>0.1666666716337204</v>
      </c>
      <c r="BV268" s="30">
        <v>0</v>
      </c>
      <c r="BW268" s="30">
        <v>0</v>
      </c>
      <c r="BX268" s="30">
        <v>1</v>
      </c>
      <c r="BY268" s="30">
        <v>1</v>
      </c>
      <c r="BZ268" s="30">
        <v>0</v>
      </c>
      <c r="CA268" s="30">
        <v>0</v>
      </c>
      <c r="CB268" s="30">
        <v>1</v>
      </c>
      <c r="CC268" s="30">
        <v>0</v>
      </c>
      <c r="CD268" s="30">
        <v>1</v>
      </c>
      <c r="CE268" s="30">
        <v>0</v>
      </c>
      <c r="CF268" s="30">
        <v>0</v>
      </c>
      <c r="CG268" s="30" t="s">
        <v>567</v>
      </c>
      <c r="CH268" s="30" t="s">
        <v>567</v>
      </c>
      <c r="CI268" s="30" t="s">
        <v>567</v>
      </c>
      <c r="CJ268" s="30" t="s">
        <v>567</v>
      </c>
      <c r="CK268" s="30" t="s">
        <v>567</v>
      </c>
    </row>
    <row r="269" spans="1:89">
      <c r="A269" s="29">
        <v>4639</v>
      </c>
      <c r="B269" t="s">
        <v>373</v>
      </c>
      <c r="C269" t="s">
        <v>342</v>
      </c>
      <c r="D269" t="s">
        <v>343</v>
      </c>
      <c r="E269" s="29">
        <v>0.19582542694497154</v>
      </c>
      <c r="F269" s="29">
        <v>2635</v>
      </c>
      <c r="G269" s="29">
        <v>1.2400000095367432</v>
      </c>
      <c r="H269" s="29">
        <v>6</v>
      </c>
      <c r="I269" s="29">
        <v>533</v>
      </c>
      <c r="J269" t="s">
        <v>629</v>
      </c>
      <c r="K269" s="30">
        <v>0.39792388677597046</v>
      </c>
      <c r="L269" s="30">
        <v>-3.2321782782673836E-3</v>
      </c>
      <c r="M269" s="30">
        <v>0.77214926481246948</v>
      </c>
      <c r="N269" s="30">
        <v>0.79457437992095947</v>
      </c>
      <c r="O269" s="30">
        <v>0.93333333730697632</v>
      </c>
      <c r="P269" s="30">
        <v>0.7216002345085144</v>
      </c>
      <c r="Q269" s="30">
        <v>1</v>
      </c>
      <c r="R269" s="30">
        <v>1</v>
      </c>
      <c r="S269" s="30">
        <v>1</v>
      </c>
      <c r="T269" s="30">
        <v>1</v>
      </c>
      <c r="U269" s="30">
        <v>1</v>
      </c>
      <c r="V269" s="30">
        <v>1</v>
      </c>
      <c r="W269" s="30">
        <v>1</v>
      </c>
      <c r="X269" s="30">
        <v>1</v>
      </c>
      <c r="Y269" s="30">
        <v>0</v>
      </c>
      <c r="Z269" s="30" t="s">
        <v>567</v>
      </c>
      <c r="AA269" s="30">
        <v>0.86364000000000007</v>
      </c>
      <c r="AB269" s="30">
        <v>0.42726999999999998</v>
      </c>
      <c r="AC269" s="30">
        <v>7.1430000000000007E-2</v>
      </c>
      <c r="AD269" s="30">
        <v>0.23810000000000003</v>
      </c>
      <c r="AE269" s="30">
        <v>1</v>
      </c>
      <c r="AF269" s="30">
        <v>0.93426740169525146</v>
      </c>
      <c r="AG269" s="30">
        <v>0.99287529686263065</v>
      </c>
      <c r="AH269" s="30">
        <v>0.76</v>
      </c>
      <c r="AI269" s="30">
        <v>0.79166666666666652</v>
      </c>
      <c r="AJ269" s="30">
        <v>0.66666666666666674</v>
      </c>
      <c r="AK269" s="30">
        <v>1</v>
      </c>
      <c r="AL269" s="30">
        <v>1</v>
      </c>
      <c r="AM269" s="30">
        <v>1</v>
      </c>
      <c r="AN269" s="30">
        <v>1</v>
      </c>
      <c r="AO269" s="30">
        <v>1</v>
      </c>
      <c r="AP269" s="30">
        <v>0.64895832538604736</v>
      </c>
      <c r="AQ269" s="30">
        <v>0.5</v>
      </c>
      <c r="AR269" s="30">
        <v>0.2</v>
      </c>
      <c r="AS269" s="30">
        <v>0.91666666649999995</v>
      </c>
      <c r="AT269" s="30">
        <v>0.97916666649999995</v>
      </c>
      <c r="AU269" s="30">
        <v>1</v>
      </c>
      <c r="AV269" s="30">
        <v>0.5</v>
      </c>
      <c r="AW269" s="30">
        <v>1</v>
      </c>
      <c r="AX269" s="30">
        <v>0</v>
      </c>
      <c r="AY269" s="30">
        <v>1</v>
      </c>
      <c r="AZ269" s="30">
        <v>0.5</v>
      </c>
      <c r="BA269" s="30">
        <v>0</v>
      </c>
      <c r="BB269" s="30">
        <v>1</v>
      </c>
      <c r="BC269" s="30">
        <v>1</v>
      </c>
      <c r="BD269" s="30">
        <v>1</v>
      </c>
      <c r="BE269" s="30">
        <v>0.99999982118606567</v>
      </c>
      <c r="BF269" s="30">
        <v>1</v>
      </c>
      <c r="BG269" s="30">
        <v>0.99999954263227264</v>
      </c>
      <c r="BH269" s="30">
        <v>1</v>
      </c>
      <c r="BI269" s="30">
        <v>0.75</v>
      </c>
      <c r="BJ269" s="30">
        <v>1</v>
      </c>
      <c r="BK269" s="30">
        <v>1</v>
      </c>
      <c r="BL269" s="30" t="s">
        <v>567</v>
      </c>
      <c r="BM269" s="30">
        <v>1</v>
      </c>
      <c r="BN269" s="30">
        <v>1</v>
      </c>
      <c r="BO269" s="30">
        <v>1</v>
      </c>
      <c r="BP269" s="30">
        <v>1</v>
      </c>
      <c r="BQ269" s="30">
        <v>1</v>
      </c>
      <c r="BR269" s="30">
        <v>1</v>
      </c>
      <c r="BS269" s="30">
        <v>1</v>
      </c>
      <c r="BT269" s="30">
        <v>1</v>
      </c>
      <c r="BU269" s="30">
        <v>0.4166666567325592</v>
      </c>
      <c r="BV269" s="30">
        <v>0</v>
      </c>
      <c r="BW269" s="30">
        <v>0</v>
      </c>
      <c r="BX269" s="30">
        <v>0</v>
      </c>
      <c r="BY269" s="30">
        <v>1</v>
      </c>
      <c r="BZ269" s="30">
        <v>0</v>
      </c>
      <c r="CA269" s="30">
        <v>0</v>
      </c>
      <c r="CB269" s="30">
        <v>1</v>
      </c>
      <c r="CC269" s="30">
        <v>0</v>
      </c>
      <c r="CD269" s="30">
        <v>0</v>
      </c>
      <c r="CE269" s="30">
        <v>1</v>
      </c>
      <c r="CF269" s="30">
        <v>1</v>
      </c>
      <c r="CG269" s="30">
        <v>1</v>
      </c>
      <c r="CH269" s="30">
        <v>1</v>
      </c>
      <c r="CI269" s="30">
        <v>1</v>
      </c>
      <c r="CJ269" s="30">
        <v>1</v>
      </c>
      <c r="CK269" s="30">
        <v>1</v>
      </c>
    </row>
    <row r="270" spans="1:89">
      <c r="A270" s="29">
        <v>4640</v>
      </c>
      <c r="B270" t="s">
        <v>374</v>
      </c>
      <c r="C270" t="s">
        <v>342</v>
      </c>
      <c r="D270" t="s">
        <v>343</v>
      </c>
      <c r="E270" s="29">
        <v>0.30041360682029206</v>
      </c>
      <c r="F270" s="29">
        <v>11847</v>
      </c>
      <c r="G270" s="29">
        <v>1.0900000333786011</v>
      </c>
      <c r="H270" s="29">
        <v>8</v>
      </c>
      <c r="I270" s="29">
        <v>649</v>
      </c>
      <c r="J270" t="s">
        <v>628</v>
      </c>
      <c r="K270" s="30">
        <v>0.250547856092453</v>
      </c>
      <c r="L270" s="30">
        <v>1.0269273072481155E-2</v>
      </c>
      <c r="M270" s="30">
        <v>0.83890515565872192</v>
      </c>
      <c r="N270" s="30">
        <v>0.84922289848327637</v>
      </c>
      <c r="O270" s="30">
        <v>1</v>
      </c>
      <c r="P270" s="30">
        <v>0.87426018714904785</v>
      </c>
      <c r="Q270" s="30">
        <v>1</v>
      </c>
      <c r="R270" s="30">
        <v>1</v>
      </c>
      <c r="S270" s="30">
        <v>1</v>
      </c>
      <c r="T270" s="30">
        <v>1</v>
      </c>
      <c r="U270" s="30">
        <v>1</v>
      </c>
      <c r="V270" s="30">
        <v>1</v>
      </c>
      <c r="W270" s="30">
        <v>1</v>
      </c>
      <c r="X270" s="30">
        <v>1</v>
      </c>
      <c r="Y270" s="30">
        <v>1</v>
      </c>
      <c r="Z270" s="30">
        <v>1</v>
      </c>
      <c r="AA270" s="30">
        <v>0.89394000000000007</v>
      </c>
      <c r="AB270" s="30">
        <v>0.65323000000000009</v>
      </c>
      <c r="AC270" s="30">
        <v>0.23880999999999999</v>
      </c>
      <c r="AD270" s="30">
        <v>0.74509999999999987</v>
      </c>
      <c r="AE270" s="30">
        <v>1</v>
      </c>
      <c r="AF270" s="30">
        <v>0.9147915244102478</v>
      </c>
      <c r="AG270" s="30">
        <v>0.99634513860687801</v>
      </c>
      <c r="AH270" s="30">
        <v>0.85185185185185186</v>
      </c>
      <c r="AI270" s="30">
        <v>0.76041666666666652</v>
      </c>
      <c r="AJ270" s="30">
        <v>0.72602739726027399</v>
      </c>
      <c r="AK270" s="30">
        <v>1</v>
      </c>
      <c r="AL270" s="30">
        <v>0.8571428571428571</v>
      </c>
      <c r="AM270" s="30">
        <v>0.875</v>
      </c>
      <c r="AN270" s="30">
        <v>1</v>
      </c>
      <c r="AO270" s="30">
        <v>1</v>
      </c>
      <c r="AP270" s="30">
        <v>1</v>
      </c>
      <c r="AQ270" s="30">
        <v>1</v>
      </c>
      <c r="AR270" s="30">
        <v>1</v>
      </c>
      <c r="AS270" s="30">
        <v>1</v>
      </c>
      <c r="AT270" s="30">
        <v>1</v>
      </c>
      <c r="AU270" s="30">
        <v>1</v>
      </c>
      <c r="AV270" s="30">
        <v>1</v>
      </c>
      <c r="AW270" s="30">
        <v>1</v>
      </c>
      <c r="AX270" s="30">
        <v>1</v>
      </c>
      <c r="AY270" s="30">
        <v>1</v>
      </c>
      <c r="AZ270" s="30">
        <v>0.5</v>
      </c>
      <c r="BA270" s="30">
        <v>0</v>
      </c>
      <c r="BB270" s="30">
        <v>1</v>
      </c>
      <c r="BC270" s="30">
        <v>1</v>
      </c>
      <c r="BD270" s="30">
        <v>1</v>
      </c>
      <c r="BE270" s="30">
        <v>0.93333327770233154</v>
      </c>
      <c r="BF270" s="30">
        <v>0.8</v>
      </c>
      <c r="BG270" s="30">
        <v>0.99999984387801288</v>
      </c>
      <c r="BH270" s="30">
        <v>1</v>
      </c>
      <c r="BI270" s="30">
        <v>1</v>
      </c>
      <c r="BJ270" s="30">
        <v>1</v>
      </c>
      <c r="BK270" s="30">
        <v>1</v>
      </c>
      <c r="BL270" s="30">
        <v>1</v>
      </c>
      <c r="BM270" s="30">
        <v>1</v>
      </c>
      <c r="BN270" s="30">
        <v>1</v>
      </c>
      <c r="BO270" s="30">
        <v>1</v>
      </c>
      <c r="BP270" s="30">
        <v>1</v>
      </c>
      <c r="BQ270" s="30">
        <v>1</v>
      </c>
      <c r="BR270" s="30">
        <v>1</v>
      </c>
      <c r="BS270" s="30">
        <v>1</v>
      </c>
      <c r="BT270" s="30">
        <v>1</v>
      </c>
      <c r="BU270" s="30">
        <v>0.66666668653488159</v>
      </c>
      <c r="BV270" s="30">
        <v>0</v>
      </c>
      <c r="BW270" s="30">
        <v>1</v>
      </c>
      <c r="BX270" s="30">
        <v>1</v>
      </c>
      <c r="BY270" s="30">
        <v>1</v>
      </c>
      <c r="BZ270" s="30">
        <v>1</v>
      </c>
      <c r="CA270" s="30">
        <v>1</v>
      </c>
      <c r="CB270" s="30">
        <v>1</v>
      </c>
      <c r="CC270" s="30">
        <v>1</v>
      </c>
      <c r="CD270" s="30">
        <v>1</v>
      </c>
      <c r="CE270" s="30">
        <v>1</v>
      </c>
      <c r="CF270" s="30">
        <v>1</v>
      </c>
      <c r="CG270" s="30">
        <v>0.5</v>
      </c>
      <c r="CH270" s="30">
        <v>1</v>
      </c>
      <c r="CI270" s="30">
        <v>1</v>
      </c>
      <c r="CJ270" s="30">
        <v>0</v>
      </c>
      <c r="CK270" s="30">
        <v>0</v>
      </c>
    </row>
    <row r="271" spans="1:89">
      <c r="A271" s="29">
        <v>4641</v>
      </c>
      <c r="B271" t="s">
        <v>375</v>
      </c>
      <c r="C271" t="s">
        <v>342</v>
      </c>
      <c r="D271" t="s">
        <v>343</v>
      </c>
      <c r="E271" s="29">
        <v>0.20830993823694555</v>
      </c>
      <c r="F271" s="29">
        <v>1781</v>
      </c>
      <c r="G271" s="29">
        <v>1.8600000143051147</v>
      </c>
      <c r="H271" s="29">
        <v>17</v>
      </c>
      <c r="I271" s="29">
        <v>526</v>
      </c>
      <c r="J271" t="s">
        <v>629</v>
      </c>
      <c r="K271" s="30">
        <v>0.32179930806159973</v>
      </c>
      <c r="L271" s="30">
        <v>4.8999614082276821E-3</v>
      </c>
      <c r="M271" s="30">
        <v>0.81910175085067749</v>
      </c>
      <c r="N271" s="30">
        <v>0.82335323095321655</v>
      </c>
      <c r="O271" s="30">
        <v>0.89999997615814209</v>
      </c>
      <c r="P271" s="30">
        <v>0.43333333730697632</v>
      </c>
      <c r="Q271" s="30">
        <v>1</v>
      </c>
      <c r="R271" s="30">
        <v>1</v>
      </c>
      <c r="S271" s="30">
        <v>1</v>
      </c>
      <c r="T271" s="30">
        <v>1</v>
      </c>
      <c r="U271" s="30">
        <v>1</v>
      </c>
      <c r="V271" s="30">
        <v>1</v>
      </c>
      <c r="W271" s="30">
        <v>1</v>
      </c>
      <c r="X271" s="30">
        <v>0</v>
      </c>
      <c r="Y271" s="30">
        <v>0</v>
      </c>
      <c r="Z271" s="30" t="s">
        <v>567</v>
      </c>
      <c r="AA271" s="30">
        <v>0</v>
      </c>
      <c r="AB271" s="30">
        <v>0</v>
      </c>
      <c r="AC271" s="30">
        <v>0.2</v>
      </c>
      <c r="AD271" s="30" t="s">
        <v>567</v>
      </c>
      <c r="AE271" s="30">
        <v>1</v>
      </c>
      <c r="AF271" s="30">
        <v>0.9243507981300354</v>
      </c>
      <c r="AG271" s="30">
        <v>0.98608013535338002</v>
      </c>
      <c r="AH271" s="30">
        <v>0.88235294117647056</v>
      </c>
      <c r="AI271" s="30">
        <v>0.76923076923076916</v>
      </c>
      <c r="AJ271" s="30">
        <v>0.45454545454545459</v>
      </c>
      <c r="AK271" s="30">
        <v>1</v>
      </c>
      <c r="AL271" s="30">
        <v>1</v>
      </c>
      <c r="AM271" s="30">
        <v>1</v>
      </c>
      <c r="AN271" s="30">
        <v>1</v>
      </c>
      <c r="AO271" s="30">
        <v>0.75</v>
      </c>
      <c r="AP271" s="30">
        <v>1</v>
      </c>
      <c r="AQ271" s="30">
        <v>1</v>
      </c>
      <c r="AR271" s="30" t="s">
        <v>567</v>
      </c>
      <c r="AS271" s="30">
        <v>1</v>
      </c>
      <c r="AT271" s="30">
        <v>1</v>
      </c>
      <c r="AU271" s="30">
        <v>1</v>
      </c>
      <c r="AV271" s="30">
        <v>0.5</v>
      </c>
      <c r="AW271" s="30">
        <v>1</v>
      </c>
      <c r="AX271" s="30">
        <v>0</v>
      </c>
      <c r="AY271" s="30">
        <v>1</v>
      </c>
      <c r="AZ271" s="30">
        <v>1</v>
      </c>
      <c r="BA271" s="30">
        <v>1</v>
      </c>
      <c r="BB271" s="30">
        <v>1</v>
      </c>
      <c r="BC271" s="30">
        <v>1</v>
      </c>
      <c r="BD271" s="30">
        <v>1</v>
      </c>
      <c r="BE271" s="30">
        <v>1</v>
      </c>
      <c r="BF271" s="30">
        <v>1</v>
      </c>
      <c r="BG271" s="30">
        <v>1</v>
      </c>
      <c r="BH271" s="30">
        <v>1</v>
      </c>
      <c r="BI271" s="30">
        <v>1</v>
      </c>
      <c r="BJ271" s="30">
        <v>0.5</v>
      </c>
      <c r="BK271" s="30">
        <v>0</v>
      </c>
      <c r="BL271" s="30">
        <v>1</v>
      </c>
      <c r="BM271" s="30">
        <v>1</v>
      </c>
      <c r="BN271" s="30">
        <v>1</v>
      </c>
      <c r="BO271" s="30">
        <v>1</v>
      </c>
      <c r="BP271" s="30">
        <v>1</v>
      </c>
      <c r="BQ271" s="30">
        <v>1</v>
      </c>
      <c r="BR271" s="30">
        <v>1</v>
      </c>
      <c r="BS271" s="30">
        <v>1</v>
      </c>
      <c r="BT271" s="30">
        <v>1</v>
      </c>
      <c r="BU271" s="30">
        <v>0.83333331346511841</v>
      </c>
      <c r="BV271" s="30">
        <v>1</v>
      </c>
      <c r="BW271" s="30">
        <v>0</v>
      </c>
      <c r="BX271" s="30">
        <v>1</v>
      </c>
      <c r="BY271" s="30">
        <v>1</v>
      </c>
      <c r="BZ271" s="30">
        <v>0</v>
      </c>
      <c r="CA271" s="30">
        <v>0</v>
      </c>
      <c r="CB271" s="30">
        <v>1</v>
      </c>
      <c r="CC271" s="30">
        <v>0</v>
      </c>
      <c r="CD271" s="30">
        <v>1</v>
      </c>
      <c r="CE271" s="30">
        <v>1</v>
      </c>
      <c r="CF271" s="30">
        <v>1</v>
      </c>
      <c r="CG271" s="30">
        <v>1</v>
      </c>
      <c r="CH271" s="30">
        <v>1</v>
      </c>
      <c r="CI271" s="30">
        <v>1</v>
      </c>
      <c r="CJ271" s="30">
        <v>1</v>
      </c>
      <c r="CK271" s="30">
        <v>1</v>
      </c>
    </row>
    <row r="272" spans="1:89">
      <c r="A272" s="29">
        <v>4642</v>
      </c>
      <c r="B272" t="s">
        <v>376</v>
      </c>
      <c r="C272" t="s">
        <v>342</v>
      </c>
      <c r="D272" t="s">
        <v>343</v>
      </c>
      <c r="E272" s="29">
        <v>0.22718720602069614</v>
      </c>
      <c r="F272" s="29">
        <v>2126</v>
      </c>
      <c r="G272" s="29">
        <v>1.1200000047683716</v>
      </c>
      <c r="H272" s="29">
        <v>5</v>
      </c>
      <c r="I272" s="29">
        <v>552</v>
      </c>
      <c r="J272" t="s">
        <v>629</v>
      </c>
      <c r="K272" s="30">
        <v>0.33564013242721558</v>
      </c>
      <c r="L272" s="30">
        <v>-1.8709205323830247E-3</v>
      </c>
      <c r="M272" s="30">
        <v>0.73291277885437012</v>
      </c>
      <c r="N272" s="30">
        <v>0.77449077367782593</v>
      </c>
      <c r="O272" s="30">
        <v>0.86666667461395264</v>
      </c>
      <c r="P272" s="30">
        <v>0.6947895884513855</v>
      </c>
      <c r="Q272" s="30" t="s">
        <v>567</v>
      </c>
      <c r="R272" s="30">
        <v>1</v>
      </c>
      <c r="S272" s="30">
        <v>1</v>
      </c>
      <c r="T272" s="30">
        <v>1</v>
      </c>
      <c r="U272" s="30">
        <v>1</v>
      </c>
      <c r="V272" s="30">
        <v>1</v>
      </c>
      <c r="W272" s="30">
        <v>1</v>
      </c>
      <c r="X272" s="30">
        <v>1</v>
      </c>
      <c r="Y272" s="30">
        <v>1</v>
      </c>
      <c r="Z272" s="30" t="s">
        <v>567</v>
      </c>
      <c r="AA272" s="30">
        <v>0.375</v>
      </c>
      <c r="AB272" s="30">
        <v>0.24073999999999998</v>
      </c>
      <c r="AC272" s="30">
        <v>5.5559999999999971E-2</v>
      </c>
      <c r="AD272" s="30">
        <v>0.36841999999999997</v>
      </c>
      <c r="AE272" s="30">
        <v>1</v>
      </c>
      <c r="AF272" s="30">
        <v>0.73850464820861816</v>
      </c>
      <c r="AG272" s="30">
        <v>0.92936342657736248</v>
      </c>
      <c r="AH272" s="30">
        <v>0.76923076923076916</v>
      </c>
      <c r="AI272" s="30">
        <v>0.53846153846153844</v>
      </c>
      <c r="AJ272" s="30">
        <v>0.625</v>
      </c>
      <c r="AK272" s="30">
        <v>0.5</v>
      </c>
      <c r="AL272" s="30">
        <v>1</v>
      </c>
      <c r="AM272" s="30">
        <v>1</v>
      </c>
      <c r="AN272" s="30">
        <v>1</v>
      </c>
      <c r="AO272" s="30">
        <v>0.75</v>
      </c>
      <c r="AP272" s="30">
        <v>0.97916668653488159</v>
      </c>
      <c r="AQ272" s="30">
        <v>1</v>
      </c>
      <c r="AR272" s="30" t="s">
        <v>567</v>
      </c>
      <c r="AS272" s="30">
        <v>0.9375</v>
      </c>
      <c r="AT272" s="30">
        <v>1</v>
      </c>
      <c r="AU272" s="30">
        <v>1</v>
      </c>
      <c r="AV272" s="30">
        <v>1</v>
      </c>
      <c r="AW272" s="30">
        <v>1</v>
      </c>
      <c r="AX272" s="30">
        <v>1</v>
      </c>
      <c r="AY272" s="30">
        <v>1</v>
      </c>
      <c r="AZ272" s="30">
        <v>0.5</v>
      </c>
      <c r="BA272" s="30">
        <v>1</v>
      </c>
      <c r="BB272" s="30">
        <v>0</v>
      </c>
      <c r="BC272" s="30">
        <v>0</v>
      </c>
      <c r="BD272" s="30">
        <v>1</v>
      </c>
      <c r="BE272" s="30">
        <v>0.83333325386047363</v>
      </c>
      <c r="BF272" s="30">
        <v>0.5</v>
      </c>
      <c r="BG272" s="30">
        <v>0.99999978901999786</v>
      </c>
      <c r="BH272" s="30">
        <v>1</v>
      </c>
      <c r="BI272" s="30">
        <v>1</v>
      </c>
      <c r="BJ272" s="30">
        <v>0.5</v>
      </c>
      <c r="BK272" s="30">
        <v>0</v>
      </c>
      <c r="BL272" s="30">
        <v>1</v>
      </c>
      <c r="BM272" s="30">
        <v>1</v>
      </c>
      <c r="BN272" s="30">
        <v>1</v>
      </c>
      <c r="BO272" s="30">
        <v>0.5</v>
      </c>
      <c r="BP272" s="30">
        <v>1</v>
      </c>
      <c r="BQ272" s="30">
        <v>1</v>
      </c>
      <c r="BR272" s="30">
        <v>1</v>
      </c>
      <c r="BS272" s="30">
        <v>0</v>
      </c>
      <c r="BT272" s="30">
        <v>1</v>
      </c>
      <c r="BU272" s="30">
        <v>0.58333331346511841</v>
      </c>
      <c r="BV272" s="30">
        <v>0</v>
      </c>
      <c r="BW272" s="30">
        <v>1</v>
      </c>
      <c r="BX272" s="30">
        <v>1</v>
      </c>
      <c r="BY272" s="30">
        <v>1</v>
      </c>
      <c r="BZ272" s="30">
        <v>0</v>
      </c>
      <c r="CA272" s="30">
        <v>0</v>
      </c>
      <c r="CB272" s="30">
        <v>1</v>
      </c>
      <c r="CC272" s="30">
        <v>1</v>
      </c>
      <c r="CD272" s="30">
        <v>1</v>
      </c>
      <c r="CE272" s="30">
        <v>1</v>
      </c>
      <c r="CF272" s="30">
        <v>1</v>
      </c>
      <c r="CG272" s="30">
        <v>1</v>
      </c>
      <c r="CH272" s="30">
        <v>1</v>
      </c>
      <c r="CI272" s="30">
        <v>1</v>
      </c>
      <c r="CJ272" s="30">
        <v>1</v>
      </c>
      <c r="CK272" s="30">
        <v>1</v>
      </c>
    </row>
    <row r="273" spans="1:89">
      <c r="A273" s="29">
        <v>4643</v>
      </c>
      <c r="B273" t="s">
        <v>377</v>
      </c>
      <c r="C273" t="s">
        <v>342</v>
      </c>
      <c r="D273" t="s">
        <v>343</v>
      </c>
      <c r="E273" s="29">
        <v>0.17870209897939535</v>
      </c>
      <c r="F273" s="29">
        <v>5193</v>
      </c>
      <c r="G273" s="29">
        <v>1.1799999475479126</v>
      </c>
      <c r="H273" s="29">
        <v>2</v>
      </c>
      <c r="I273" s="29">
        <v>595</v>
      </c>
      <c r="J273" t="s">
        <v>628</v>
      </c>
      <c r="K273" s="30">
        <v>0.42403629422187805</v>
      </c>
      <c r="L273" s="30">
        <v>-8.8492901995778084E-3</v>
      </c>
      <c r="M273" s="30" t="s">
        <v>567</v>
      </c>
      <c r="N273" s="30">
        <v>0.82964199781417847</v>
      </c>
      <c r="O273" s="30">
        <v>0.93333333730697632</v>
      </c>
      <c r="P273" s="30">
        <v>0.59094351530075073</v>
      </c>
      <c r="Q273" s="30">
        <v>1</v>
      </c>
      <c r="R273" s="30">
        <v>1</v>
      </c>
      <c r="S273" s="30">
        <v>1</v>
      </c>
      <c r="T273" s="30">
        <v>1</v>
      </c>
      <c r="U273" s="30">
        <v>1</v>
      </c>
      <c r="V273" s="30">
        <v>1</v>
      </c>
      <c r="W273" s="30">
        <v>1</v>
      </c>
      <c r="X273" s="30">
        <v>1</v>
      </c>
      <c r="Y273" s="30">
        <v>0</v>
      </c>
      <c r="Z273" s="30" t="s">
        <v>567</v>
      </c>
      <c r="AA273" s="30">
        <v>0.24444000000000002</v>
      </c>
      <c r="AB273" s="30">
        <v>0.14765</v>
      </c>
      <c r="AC273" s="30">
        <v>0.63332999999999995</v>
      </c>
      <c r="AD273" s="30">
        <v>0.59523999999999999</v>
      </c>
      <c r="AE273" s="30">
        <v>1</v>
      </c>
      <c r="AF273" s="30">
        <v>0.61016756296157837</v>
      </c>
      <c r="AG273" s="30">
        <v>0.9925273342248091</v>
      </c>
      <c r="AH273" s="30">
        <v>0.64150943396226423</v>
      </c>
      <c r="AI273" s="30">
        <v>0.45614035087719296</v>
      </c>
      <c r="AJ273" s="30">
        <v>0.5625</v>
      </c>
      <c r="AK273" s="30">
        <v>0.33400000000000002</v>
      </c>
      <c r="AL273" s="30">
        <v>0.5</v>
      </c>
      <c r="AM273" s="30">
        <v>1</v>
      </c>
      <c r="AN273" s="30">
        <v>1</v>
      </c>
      <c r="AO273" s="30">
        <v>0.75</v>
      </c>
      <c r="AP273" s="30">
        <v>0.92195028066635132</v>
      </c>
      <c r="AQ273" s="30">
        <v>0.84615384599999999</v>
      </c>
      <c r="AR273" s="30" t="s">
        <v>567</v>
      </c>
      <c r="AS273" s="30">
        <v>0.95</v>
      </c>
      <c r="AT273" s="30">
        <v>0.96969696949999995</v>
      </c>
      <c r="AU273" s="30">
        <v>1</v>
      </c>
      <c r="AV273" s="30">
        <v>0.5</v>
      </c>
      <c r="AW273" s="30">
        <v>1</v>
      </c>
      <c r="AX273" s="30">
        <v>0</v>
      </c>
      <c r="AY273" s="30">
        <v>1</v>
      </c>
      <c r="AZ273" s="30">
        <v>1</v>
      </c>
      <c r="BA273" s="30">
        <v>1</v>
      </c>
      <c r="BB273" s="30">
        <v>1</v>
      </c>
      <c r="BC273" s="30">
        <v>1</v>
      </c>
      <c r="BD273" s="30">
        <v>1</v>
      </c>
      <c r="BE273" s="30">
        <v>1</v>
      </c>
      <c r="BF273" s="30">
        <v>1</v>
      </c>
      <c r="BG273" s="30">
        <v>0.99999998547114988</v>
      </c>
      <c r="BH273" s="30">
        <v>1</v>
      </c>
      <c r="BI273" s="30">
        <v>1</v>
      </c>
      <c r="BJ273" s="30">
        <v>0.5</v>
      </c>
      <c r="BK273" s="30">
        <v>0</v>
      </c>
      <c r="BL273" s="30">
        <v>1</v>
      </c>
      <c r="BM273" s="30">
        <v>1</v>
      </c>
      <c r="BN273" s="30">
        <v>1</v>
      </c>
      <c r="BO273" s="30">
        <v>1</v>
      </c>
      <c r="BP273" s="30">
        <v>1</v>
      </c>
      <c r="BQ273" s="30">
        <v>1</v>
      </c>
      <c r="BR273" s="30">
        <v>1</v>
      </c>
      <c r="BS273" s="30">
        <v>1</v>
      </c>
      <c r="BT273" s="30">
        <v>1</v>
      </c>
      <c r="BU273" s="30">
        <v>0</v>
      </c>
      <c r="BV273" s="30">
        <v>0</v>
      </c>
      <c r="BW273" s="30">
        <v>0</v>
      </c>
      <c r="BX273" s="30">
        <v>0</v>
      </c>
      <c r="BY273" s="30">
        <v>0</v>
      </c>
      <c r="BZ273" s="30">
        <v>0</v>
      </c>
      <c r="CA273" s="30">
        <v>0</v>
      </c>
      <c r="CB273" s="30">
        <v>0</v>
      </c>
      <c r="CC273" s="30">
        <v>0</v>
      </c>
      <c r="CD273" s="30">
        <v>0</v>
      </c>
      <c r="CE273" s="30">
        <v>0</v>
      </c>
      <c r="CF273" s="30">
        <v>0</v>
      </c>
      <c r="CG273" s="30" t="s">
        <v>567</v>
      </c>
      <c r="CH273" s="30" t="s">
        <v>567</v>
      </c>
      <c r="CI273" s="30" t="s">
        <v>567</v>
      </c>
      <c r="CJ273" s="30" t="s">
        <v>567</v>
      </c>
      <c r="CK273" s="30" t="s">
        <v>567</v>
      </c>
    </row>
    <row r="274" spans="1:89">
      <c r="A274" s="29">
        <v>4644</v>
      </c>
      <c r="B274" t="s">
        <v>378</v>
      </c>
      <c r="C274" t="s">
        <v>342</v>
      </c>
      <c r="D274" t="s">
        <v>343</v>
      </c>
      <c r="E274" s="29">
        <v>0.21627367607267103</v>
      </c>
      <c r="F274" s="29">
        <v>5174</v>
      </c>
      <c r="G274" s="29">
        <v>1.1799999475479126</v>
      </c>
      <c r="H274" s="29">
        <v>5</v>
      </c>
      <c r="I274" s="29">
        <v>562</v>
      </c>
      <c r="J274" t="s">
        <v>629</v>
      </c>
      <c r="K274" s="30">
        <v>0.34719997644424438</v>
      </c>
      <c r="L274" s="30">
        <v>2.1788394078612328E-3</v>
      </c>
      <c r="M274" s="30" t="s">
        <v>567</v>
      </c>
      <c r="N274" s="30">
        <v>0.81975716352462769</v>
      </c>
      <c r="O274" s="30">
        <v>1</v>
      </c>
      <c r="P274" s="30">
        <v>0.78795897960662842</v>
      </c>
      <c r="Q274" s="30">
        <v>1</v>
      </c>
      <c r="R274" s="30">
        <v>1</v>
      </c>
      <c r="S274" s="30">
        <v>1</v>
      </c>
      <c r="T274" s="30">
        <v>1</v>
      </c>
      <c r="U274" s="30">
        <v>1</v>
      </c>
      <c r="V274" s="30">
        <v>1</v>
      </c>
      <c r="W274" s="30">
        <v>1</v>
      </c>
      <c r="X274" s="30">
        <v>1</v>
      </c>
      <c r="Y274" s="30">
        <v>1</v>
      </c>
      <c r="Z274" s="30">
        <v>1</v>
      </c>
      <c r="AA274" s="30">
        <v>0.68</v>
      </c>
      <c r="AB274" s="30">
        <v>0.39305999999999996</v>
      </c>
      <c r="AC274" s="30">
        <v>0.34694000000000003</v>
      </c>
      <c r="AD274" s="30">
        <v>0.2</v>
      </c>
      <c r="AE274" s="30">
        <v>1</v>
      </c>
      <c r="AF274" s="30">
        <v>0.93975681066513062</v>
      </c>
      <c r="AG274" s="30">
        <v>0.99031582779648675</v>
      </c>
      <c r="AH274" s="30">
        <v>0.94117647058823517</v>
      </c>
      <c r="AI274" s="30">
        <v>0.88636363636363635</v>
      </c>
      <c r="AJ274" s="30">
        <v>0.90322580645161277</v>
      </c>
      <c r="AK274" s="30">
        <v>0.88900000000000001</v>
      </c>
      <c r="AL274" s="30">
        <v>1</v>
      </c>
      <c r="AM274" s="30">
        <v>1</v>
      </c>
      <c r="AN274" s="30">
        <v>1</v>
      </c>
      <c r="AO274" s="30">
        <v>1</v>
      </c>
      <c r="AP274" s="30">
        <v>1</v>
      </c>
      <c r="AQ274" s="30">
        <v>1</v>
      </c>
      <c r="AR274" s="30">
        <v>1</v>
      </c>
      <c r="AS274" s="30">
        <v>1</v>
      </c>
      <c r="AT274" s="30">
        <v>1</v>
      </c>
      <c r="AU274" s="30">
        <v>1</v>
      </c>
      <c r="AV274" s="30">
        <v>1</v>
      </c>
      <c r="AW274" s="30">
        <v>1</v>
      </c>
      <c r="AX274" s="30">
        <v>1</v>
      </c>
      <c r="AY274" s="30">
        <v>1</v>
      </c>
      <c r="AZ274" s="30">
        <v>0.5</v>
      </c>
      <c r="BA274" s="30">
        <v>0</v>
      </c>
      <c r="BB274" s="30">
        <v>1</v>
      </c>
      <c r="BC274" s="30">
        <v>1</v>
      </c>
      <c r="BD274" s="30">
        <v>0.66666668653488159</v>
      </c>
      <c r="BE274" s="30">
        <v>0.99999994039535522</v>
      </c>
      <c r="BF274" s="30" t="s">
        <v>567</v>
      </c>
      <c r="BG274" s="30">
        <v>0.99999993197511361</v>
      </c>
      <c r="BH274" s="30">
        <v>1</v>
      </c>
      <c r="BI274" s="30">
        <v>1</v>
      </c>
      <c r="BJ274" s="30">
        <v>1</v>
      </c>
      <c r="BK274" s="30">
        <v>1</v>
      </c>
      <c r="BL274" s="30">
        <v>1</v>
      </c>
      <c r="BM274" s="30">
        <v>1</v>
      </c>
      <c r="BN274" s="30">
        <v>1</v>
      </c>
      <c r="BO274" s="30">
        <v>0.5</v>
      </c>
      <c r="BP274" s="30">
        <v>1</v>
      </c>
      <c r="BQ274" s="30">
        <v>1</v>
      </c>
      <c r="BR274" s="30">
        <v>1</v>
      </c>
      <c r="BS274" s="30">
        <v>0</v>
      </c>
      <c r="BT274" s="30">
        <v>1</v>
      </c>
      <c r="BU274" s="30">
        <v>0.4166666567325592</v>
      </c>
      <c r="BV274" s="30">
        <v>1</v>
      </c>
      <c r="BW274" s="30">
        <v>0</v>
      </c>
      <c r="BX274" s="30">
        <v>0</v>
      </c>
      <c r="BY274" s="30">
        <v>1</v>
      </c>
      <c r="BZ274" s="30">
        <v>1</v>
      </c>
      <c r="CA274" s="30">
        <v>0</v>
      </c>
      <c r="CB274" s="30">
        <v>0</v>
      </c>
      <c r="CC274" s="30">
        <v>0</v>
      </c>
      <c r="CD274" s="30">
        <v>0</v>
      </c>
      <c r="CE274" s="30">
        <v>0</v>
      </c>
      <c r="CF274" s="30">
        <v>0</v>
      </c>
      <c r="CG274" s="30" t="s">
        <v>567</v>
      </c>
      <c r="CH274" s="30" t="s">
        <v>567</v>
      </c>
      <c r="CI274" s="30" t="s">
        <v>567</v>
      </c>
      <c r="CJ274" s="30" t="s">
        <v>567</v>
      </c>
      <c r="CK274" s="30" t="s">
        <v>567</v>
      </c>
    </row>
    <row r="275" spans="1:89">
      <c r="A275" s="29">
        <v>4645</v>
      </c>
      <c r="B275" t="s">
        <v>379</v>
      </c>
      <c r="C275" t="s">
        <v>342</v>
      </c>
      <c r="D275" t="s">
        <v>343</v>
      </c>
      <c r="E275" s="29">
        <v>0.18897376286947859</v>
      </c>
      <c r="F275" s="29">
        <v>3011</v>
      </c>
      <c r="G275" s="29">
        <v>0.97000002861022949</v>
      </c>
      <c r="H275" s="29">
        <v>4</v>
      </c>
      <c r="I275" s="29">
        <v>505</v>
      </c>
      <c r="J275" t="s">
        <v>629</v>
      </c>
      <c r="K275" s="30">
        <v>0.24716553092002869</v>
      </c>
      <c r="L275" s="30">
        <v>1.9938855257350951E-4</v>
      </c>
      <c r="M275" s="30" t="s">
        <v>567</v>
      </c>
      <c r="N275" s="30">
        <v>0.75543951988220215</v>
      </c>
      <c r="O275" s="30">
        <v>0.93333333730697632</v>
      </c>
      <c r="P275" s="30">
        <v>0.88281166553497314</v>
      </c>
      <c r="Q275" s="30">
        <v>1</v>
      </c>
      <c r="R275" s="30">
        <v>1</v>
      </c>
      <c r="S275" s="30">
        <v>1</v>
      </c>
      <c r="T275" s="30">
        <v>1</v>
      </c>
      <c r="U275" s="30">
        <v>1</v>
      </c>
      <c r="V275" s="30">
        <v>1</v>
      </c>
      <c r="W275" s="30">
        <v>1</v>
      </c>
      <c r="X275" s="30">
        <v>1</v>
      </c>
      <c r="Y275" s="30">
        <v>1</v>
      </c>
      <c r="Z275" s="30">
        <v>0</v>
      </c>
      <c r="AA275" s="30">
        <v>1</v>
      </c>
      <c r="AB275" s="30">
        <v>0.79686999999999997</v>
      </c>
      <c r="AC275" s="30" t="s">
        <v>567</v>
      </c>
      <c r="AD275" s="30" t="s">
        <v>567</v>
      </c>
      <c r="AE275" s="30">
        <v>1</v>
      </c>
      <c r="AF275" s="30">
        <v>0.83404648303985596</v>
      </c>
      <c r="AG275" s="30">
        <v>0.98967820279295693</v>
      </c>
      <c r="AH275" s="30">
        <v>0.79411764705882359</v>
      </c>
      <c r="AI275" s="30">
        <v>0.77142857142857157</v>
      </c>
      <c r="AJ275" s="30">
        <v>0.52</v>
      </c>
      <c r="AK275" s="30">
        <v>0.8</v>
      </c>
      <c r="AL275" s="30">
        <v>0.8</v>
      </c>
      <c r="AM275" s="30">
        <v>1</v>
      </c>
      <c r="AN275" s="30">
        <v>1</v>
      </c>
      <c r="AO275" s="30">
        <v>1</v>
      </c>
      <c r="AP275" s="30">
        <v>0.9524456262588501</v>
      </c>
      <c r="AQ275" s="30">
        <v>1</v>
      </c>
      <c r="AR275" s="30">
        <v>1</v>
      </c>
      <c r="AS275" s="30">
        <v>0.875</v>
      </c>
      <c r="AT275" s="30">
        <v>0.93478260849999995</v>
      </c>
      <c r="AU275" s="30">
        <v>1</v>
      </c>
      <c r="AV275" s="30">
        <v>1</v>
      </c>
      <c r="AW275" s="30">
        <v>1</v>
      </c>
      <c r="AX275" s="30">
        <v>1</v>
      </c>
      <c r="AY275" s="30">
        <v>1</v>
      </c>
      <c r="AZ275" s="30">
        <v>0.75</v>
      </c>
      <c r="BA275" s="30">
        <v>1</v>
      </c>
      <c r="BB275" s="30">
        <v>0</v>
      </c>
      <c r="BC275" s="30">
        <v>1</v>
      </c>
      <c r="BD275" s="30">
        <v>0.66666668653488159</v>
      </c>
      <c r="BE275" s="30">
        <v>1</v>
      </c>
      <c r="BF275" s="30" t="s">
        <v>567</v>
      </c>
      <c r="BG275" s="30">
        <v>0.99999994553661686</v>
      </c>
      <c r="BH275" s="30">
        <v>1</v>
      </c>
      <c r="BI275" s="30">
        <v>1</v>
      </c>
      <c r="BJ275" s="30">
        <v>0.5</v>
      </c>
      <c r="BK275" s="30">
        <v>0</v>
      </c>
      <c r="BL275" s="30">
        <v>1</v>
      </c>
      <c r="BM275" s="30">
        <v>1</v>
      </c>
      <c r="BN275" s="30">
        <v>1</v>
      </c>
      <c r="BO275" s="30">
        <v>0.5</v>
      </c>
      <c r="BP275" s="30">
        <v>1</v>
      </c>
      <c r="BQ275" s="30">
        <v>1</v>
      </c>
      <c r="BR275" s="30">
        <v>1</v>
      </c>
      <c r="BS275" s="30">
        <v>0</v>
      </c>
      <c r="BT275" s="30">
        <v>0</v>
      </c>
      <c r="BU275" s="30" t="s">
        <v>567</v>
      </c>
      <c r="BV275" s="30" t="s">
        <v>567</v>
      </c>
      <c r="BW275" s="30" t="s">
        <v>567</v>
      </c>
      <c r="BX275" s="30" t="s">
        <v>567</v>
      </c>
      <c r="BY275" s="30" t="s">
        <v>567</v>
      </c>
      <c r="BZ275" s="30" t="s">
        <v>567</v>
      </c>
      <c r="CA275" s="30" t="s">
        <v>567</v>
      </c>
      <c r="CB275" s="30" t="s">
        <v>567</v>
      </c>
      <c r="CC275" s="30" t="s">
        <v>567</v>
      </c>
      <c r="CD275" s="30" t="s">
        <v>567</v>
      </c>
      <c r="CE275" s="30" t="s">
        <v>567</v>
      </c>
      <c r="CF275" s="30">
        <v>1</v>
      </c>
      <c r="CG275" s="30">
        <v>0.75</v>
      </c>
      <c r="CH275" s="30">
        <v>1</v>
      </c>
      <c r="CI275" s="30">
        <v>0</v>
      </c>
      <c r="CJ275" s="30">
        <v>1</v>
      </c>
      <c r="CK275" s="30">
        <v>1</v>
      </c>
    </row>
    <row r="276" spans="1:89">
      <c r="A276" s="29">
        <v>4646</v>
      </c>
      <c r="B276" t="s">
        <v>380</v>
      </c>
      <c r="C276" t="s">
        <v>342</v>
      </c>
      <c r="D276" t="s">
        <v>343</v>
      </c>
      <c r="E276" s="29">
        <v>0.21734475374732334</v>
      </c>
      <c r="F276" s="29">
        <v>2802</v>
      </c>
      <c r="G276" s="29">
        <v>0.98000001907348633</v>
      </c>
      <c r="H276" s="29">
        <v>5</v>
      </c>
      <c r="I276" s="29">
        <v>561</v>
      </c>
      <c r="J276" t="s">
        <v>629</v>
      </c>
      <c r="K276" s="30">
        <v>0.194706991314888</v>
      </c>
      <c r="L276" s="30">
        <v>-1.4922257978469133E-3</v>
      </c>
      <c r="M276" s="30" t="s">
        <v>567</v>
      </c>
      <c r="N276" s="30">
        <v>0.75996655225753784</v>
      </c>
      <c r="O276" s="30">
        <v>0.89999997615814209</v>
      </c>
      <c r="P276" s="30">
        <v>0.72225242853164673</v>
      </c>
      <c r="Q276" s="30">
        <v>1</v>
      </c>
      <c r="R276" s="30" t="s">
        <v>567</v>
      </c>
      <c r="S276" s="30">
        <v>1</v>
      </c>
      <c r="T276" s="30">
        <v>1</v>
      </c>
      <c r="U276" s="30">
        <v>1</v>
      </c>
      <c r="V276" s="30">
        <v>1</v>
      </c>
      <c r="W276" s="30">
        <v>1</v>
      </c>
      <c r="X276" s="30">
        <v>1</v>
      </c>
      <c r="Y276" s="30">
        <v>1</v>
      </c>
      <c r="Z276" s="30">
        <v>0</v>
      </c>
      <c r="AA276" s="30">
        <v>0.65</v>
      </c>
      <c r="AB276" s="30">
        <v>0.31579000000000007</v>
      </c>
      <c r="AC276" s="30">
        <v>0.30951999999999996</v>
      </c>
      <c r="AD276" s="30" t="s">
        <v>567</v>
      </c>
      <c r="AE276" s="30">
        <v>1</v>
      </c>
      <c r="AF276" s="30">
        <v>0.95958530902862549</v>
      </c>
      <c r="AG276" s="30">
        <v>0.94480261695302825</v>
      </c>
      <c r="AH276" s="30">
        <v>0.95833333333333348</v>
      </c>
      <c r="AI276" s="30">
        <v>0.88461538461538458</v>
      </c>
      <c r="AJ276" s="30">
        <v>0.72727272727272729</v>
      </c>
      <c r="AK276" s="30">
        <v>1</v>
      </c>
      <c r="AL276" s="30">
        <v>1</v>
      </c>
      <c r="AM276" s="30">
        <v>1</v>
      </c>
      <c r="AN276" s="30">
        <v>1</v>
      </c>
      <c r="AO276" s="30">
        <v>0.75</v>
      </c>
      <c r="AP276" s="30">
        <v>0.92272728681564331</v>
      </c>
      <c r="AQ276" s="30">
        <v>1</v>
      </c>
      <c r="AR276" s="30" t="s">
        <v>567</v>
      </c>
      <c r="AS276" s="30">
        <v>0.95</v>
      </c>
      <c r="AT276" s="30">
        <v>0.81818181800000001</v>
      </c>
      <c r="AU276" s="30">
        <v>1</v>
      </c>
      <c r="AV276" s="30">
        <v>1</v>
      </c>
      <c r="AW276" s="30">
        <v>1</v>
      </c>
      <c r="AX276" s="30">
        <v>1</v>
      </c>
      <c r="AY276" s="30">
        <v>1</v>
      </c>
      <c r="AZ276" s="30">
        <v>0.5</v>
      </c>
      <c r="BA276" s="30">
        <v>1</v>
      </c>
      <c r="BB276" s="30">
        <v>0</v>
      </c>
      <c r="BC276" s="30">
        <v>0</v>
      </c>
      <c r="BD276" s="30">
        <v>0.66666668653488159</v>
      </c>
      <c r="BE276" s="30">
        <v>0.99999994039535522</v>
      </c>
      <c r="BF276" s="30" t="s">
        <v>567</v>
      </c>
      <c r="BG276" s="30">
        <v>0.99999984089860472</v>
      </c>
      <c r="BH276" s="30">
        <v>1</v>
      </c>
      <c r="BI276" s="30">
        <v>0</v>
      </c>
      <c r="BJ276" s="30" t="s">
        <v>567</v>
      </c>
      <c r="BK276" s="30" t="s">
        <v>567</v>
      </c>
      <c r="BL276" s="30" t="s">
        <v>567</v>
      </c>
      <c r="BM276" s="30" t="s">
        <v>567</v>
      </c>
      <c r="BN276" s="30">
        <v>1</v>
      </c>
      <c r="BO276" s="30">
        <v>1</v>
      </c>
      <c r="BP276" s="30">
        <v>1</v>
      </c>
      <c r="BQ276" s="30">
        <v>1</v>
      </c>
      <c r="BR276" s="30">
        <v>1</v>
      </c>
      <c r="BS276" s="30">
        <v>1</v>
      </c>
      <c r="BT276" s="30">
        <v>0</v>
      </c>
      <c r="BU276" s="30" t="s">
        <v>567</v>
      </c>
      <c r="BV276" s="30" t="s">
        <v>567</v>
      </c>
      <c r="BW276" s="30" t="s">
        <v>567</v>
      </c>
      <c r="BX276" s="30" t="s">
        <v>567</v>
      </c>
      <c r="BY276" s="30" t="s">
        <v>567</v>
      </c>
      <c r="BZ276" s="30" t="s">
        <v>567</v>
      </c>
      <c r="CA276" s="30" t="s">
        <v>567</v>
      </c>
      <c r="CB276" s="30" t="s">
        <v>567</v>
      </c>
      <c r="CC276" s="30" t="s">
        <v>567</v>
      </c>
      <c r="CD276" s="30" t="s">
        <v>567</v>
      </c>
      <c r="CE276" s="30" t="s">
        <v>567</v>
      </c>
      <c r="CF276" s="30">
        <v>1</v>
      </c>
      <c r="CG276" s="30">
        <v>0.5</v>
      </c>
      <c r="CH276" s="30">
        <v>0</v>
      </c>
      <c r="CI276" s="30">
        <v>1</v>
      </c>
      <c r="CJ276" s="30">
        <v>1</v>
      </c>
      <c r="CK276" s="30">
        <v>0</v>
      </c>
    </row>
    <row r="277" spans="1:89">
      <c r="A277" s="29">
        <v>4647</v>
      </c>
      <c r="B277" t="s">
        <v>381</v>
      </c>
      <c r="C277" t="s">
        <v>342</v>
      </c>
      <c r="D277" t="s">
        <v>343</v>
      </c>
      <c r="E277" s="29">
        <v>0.24843395369950069</v>
      </c>
      <c r="F277" s="29">
        <v>22030</v>
      </c>
      <c r="G277" s="29">
        <v>1.0299999713897705</v>
      </c>
      <c r="H277" s="29">
        <v>9</v>
      </c>
      <c r="I277" s="29">
        <v>678</v>
      </c>
      <c r="J277" t="s">
        <v>625</v>
      </c>
      <c r="K277" s="30">
        <v>0.19506172835826874</v>
      </c>
      <c r="L277" s="30">
        <v>4.2851357720792294E-3</v>
      </c>
      <c r="M277" s="30">
        <v>0.75226134061813354</v>
      </c>
      <c r="N277" s="30">
        <v>0.85740882158279419</v>
      </c>
      <c r="O277" s="30">
        <v>1</v>
      </c>
      <c r="P277" s="30">
        <v>0.80234599113464355</v>
      </c>
      <c r="Q277" s="30">
        <v>1</v>
      </c>
      <c r="R277" s="30">
        <v>1</v>
      </c>
      <c r="S277" s="30">
        <v>1</v>
      </c>
      <c r="T277" s="30">
        <v>1</v>
      </c>
      <c r="U277" s="30">
        <v>1</v>
      </c>
      <c r="V277" s="30">
        <v>1</v>
      </c>
      <c r="W277" s="30">
        <v>1</v>
      </c>
      <c r="X277" s="30">
        <v>1</v>
      </c>
      <c r="Y277" s="30">
        <v>1</v>
      </c>
      <c r="Z277" s="30">
        <v>1</v>
      </c>
      <c r="AA277" s="30">
        <v>0.73958000000000002</v>
      </c>
      <c r="AB277" s="30">
        <v>0.33590000000000003</v>
      </c>
      <c r="AC277" s="30">
        <v>0.64912000000000003</v>
      </c>
      <c r="AD277" s="30">
        <v>0.73683999999999994</v>
      </c>
      <c r="AE277" s="30">
        <v>1</v>
      </c>
      <c r="AF277" s="30">
        <v>0.81177109479904175</v>
      </c>
      <c r="AG277" s="30">
        <v>0.95744431761641347</v>
      </c>
      <c r="AH277" s="30">
        <v>0.85714285714285721</v>
      </c>
      <c r="AI277" s="30">
        <v>0.82513661202185806</v>
      </c>
      <c r="AJ277" s="30">
        <v>0.57352941176470584</v>
      </c>
      <c r="AK277" s="30">
        <v>0.63200000000000001</v>
      </c>
      <c r="AL277" s="30">
        <v>1</v>
      </c>
      <c r="AM277" s="30">
        <v>1</v>
      </c>
      <c r="AN277" s="30">
        <v>1</v>
      </c>
      <c r="AO277" s="30">
        <v>0.75</v>
      </c>
      <c r="AP277" s="30">
        <v>0.86682945489883423</v>
      </c>
      <c r="AQ277" s="30">
        <v>0.80923344949999998</v>
      </c>
      <c r="AR277" s="30" t="s">
        <v>567</v>
      </c>
      <c r="AS277" s="30">
        <v>0.92465410950000004</v>
      </c>
      <c r="AT277" s="30">
        <v>0.86660079050000005</v>
      </c>
      <c r="AU277" s="30">
        <v>1</v>
      </c>
      <c r="AV277" s="30">
        <v>1</v>
      </c>
      <c r="AW277" s="30">
        <v>1</v>
      </c>
      <c r="AX277" s="30">
        <v>1</v>
      </c>
      <c r="AY277" s="30">
        <v>1</v>
      </c>
      <c r="AZ277" s="30">
        <v>1</v>
      </c>
      <c r="BA277" s="30">
        <v>1</v>
      </c>
      <c r="BB277" s="30">
        <v>1</v>
      </c>
      <c r="BC277" s="30">
        <v>1</v>
      </c>
      <c r="BD277" s="30">
        <v>1</v>
      </c>
      <c r="BE277" s="30">
        <v>0.70833331346511841</v>
      </c>
      <c r="BF277" s="30">
        <v>0.125</v>
      </c>
      <c r="BG277" s="30">
        <v>0.99999995277308984</v>
      </c>
      <c r="BH277" s="30">
        <v>1</v>
      </c>
      <c r="BI277" s="30">
        <v>1</v>
      </c>
      <c r="BJ277" s="30">
        <v>1</v>
      </c>
      <c r="BK277" s="30">
        <v>1</v>
      </c>
      <c r="BL277" s="30">
        <v>1</v>
      </c>
      <c r="BM277" s="30">
        <v>1</v>
      </c>
      <c r="BN277" s="30">
        <v>1</v>
      </c>
      <c r="BO277" s="30">
        <v>1</v>
      </c>
      <c r="BP277" s="30">
        <v>1</v>
      </c>
      <c r="BQ277" s="30">
        <v>1</v>
      </c>
      <c r="BR277" s="30">
        <v>1</v>
      </c>
      <c r="BS277" s="30">
        <v>1</v>
      </c>
      <c r="BT277" s="30">
        <v>0.66666668653488159</v>
      </c>
      <c r="BU277" s="30">
        <v>0</v>
      </c>
      <c r="BV277" s="30" t="s">
        <v>567</v>
      </c>
      <c r="BW277" s="30">
        <v>0</v>
      </c>
      <c r="BX277" s="30">
        <v>0</v>
      </c>
      <c r="BY277" s="30">
        <v>0</v>
      </c>
      <c r="BZ277" s="30">
        <v>0</v>
      </c>
      <c r="CA277" s="30">
        <v>0</v>
      </c>
      <c r="CB277" s="30">
        <v>0</v>
      </c>
      <c r="CC277" s="30">
        <v>0</v>
      </c>
      <c r="CD277" s="30">
        <v>0</v>
      </c>
      <c r="CE277" s="30">
        <v>0</v>
      </c>
      <c r="CF277" s="30">
        <v>0.75</v>
      </c>
      <c r="CG277" s="30">
        <v>0.3333333432674408</v>
      </c>
      <c r="CH277" s="30">
        <v>0</v>
      </c>
      <c r="CI277" s="30">
        <v>1</v>
      </c>
      <c r="CJ277" s="30" t="s">
        <v>567</v>
      </c>
      <c r="CK277" s="30">
        <v>0</v>
      </c>
    </row>
    <row r="278" spans="1:89">
      <c r="A278" s="29">
        <v>4648</v>
      </c>
      <c r="B278" t="s">
        <v>382</v>
      </c>
      <c r="C278" t="s">
        <v>342</v>
      </c>
      <c r="D278" t="s">
        <v>343</v>
      </c>
      <c r="E278" s="29">
        <v>0.14907688068338384</v>
      </c>
      <c r="F278" s="29">
        <v>3629</v>
      </c>
      <c r="G278" s="29">
        <v>1.2200000286102295</v>
      </c>
      <c r="H278" s="29">
        <v>5</v>
      </c>
      <c r="I278" s="29">
        <v>471</v>
      </c>
      <c r="J278" t="s">
        <v>629</v>
      </c>
      <c r="K278" s="30">
        <v>0.24007561802864075</v>
      </c>
      <c r="L278" s="30">
        <v>-1.3794379308819771E-2</v>
      </c>
      <c r="M278" s="30">
        <v>0.77444016933441162</v>
      </c>
      <c r="N278" s="30">
        <v>0.76848495006561279</v>
      </c>
      <c r="O278" s="30">
        <v>0.86666667461395264</v>
      </c>
      <c r="P278" s="30">
        <v>0.78749418258666992</v>
      </c>
      <c r="Q278" s="30">
        <v>1</v>
      </c>
      <c r="R278" s="30" t="s">
        <v>567</v>
      </c>
      <c r="S278" s="30">
        <v>1</v>
      </c>
      <c r="T278" s="30">
        <v>1</v>
      </c>
      <c r="U278" s="30">
        <v>1</v>
      </c>
      <c r="V278" s="30">
        <v>1</v>
      </c>
      <c r="W278" s="30">
        <v>1</v>
      </c>
      <c r="X278" s="30">
        <v>1</v>
      </c>
      <c r="Y278" s="30">
        <v>0</v>
      </c>
      <c r="Z278" s="30" t="s">
        <v>567</v>
      </c>
      <c r="AA278" s="30">
        <v>0.90741000000000005</v>
      </c>
      <c r="AB278" s="30">
        <v>0.60431999999999997</v>
      </c>
      <c r="AC278" s="30">
        <v>1</v>
      </c>
      <c r="AD278" s="30">
        <v>0.70587999999999995</v>
      </c>
      <c r="AE278" s="30">
        <v>1</v>
      </c>
      <c r="AF278" s="30">
        <v>0.92902076244354248</v>
      </c>
      <c r="AG278" s="30">
        <v>0.95860927152317865</v>
      </c>
      <c r="AH278" s="30">
        <v>0.97297297297297303</v>
      </c>
      <c r="AI278" s="30">
        <v>0.83333333333333348</v>
      </c>
      <c r="AJ278" s="30">
        <v>0.65</v>
      </c>
      <c r="AK278" s="30">
        <v>1</v>
      </c>
      <c r="AL278" s="30">
        <v>1</v>
      </c>
      <c r="AM278" s="30">
        <v>0.8</v>
      </c>
      <c r="AN278" s="30">
        <v>1</v>
      </c>
      <c r="AO278" s="30">
        <v>1</v>
      </c>
      <c r="AP278" s="30">
        <v>0.97696077823638916</v>
      </c>
      <c r="AQ278" s="30">
        <v>0.90784313699999997</v>
      </c>
      <c r="AR278" s="30">
        <v>1</v>
      </c>
      <c r="AS278" s="30">
        <v>1</v>
      </c>
      <c r="AT278" s="30">
        <v>1</v>
      </c>
      <c r="AU278" s="30">
        <v>1</v>
      </c>
      <c r="AV278" s="30">
        <v>0.5</v>
      </c>
      <c r="AW278" s="30">
        <v>1</v>
      </c>
      <c r="AX278" s="30">
        <v>0</v>
      </c>
      <c r="AY278" s="30">
        <v>1</v>
      </c>
      <c r="AZ278" s="30">
        <v>0.75</v>
      </c>
      <c r="BA278" s="30">
        <v>1</v>
      </c>
      <c r="BB278" s="30">
        <v>1</v>
      </c>
      <c r="BC278" s="30">
        <v>0</v>
      </c>
      <c r="BD278" s="30">
        <v>0.66666668653488159</v>
      </c>
      <c r="BE278" s="30">
        <v>0.96759247779846191</v>
      </c>
      <c r="BF278" s="30" t="s">
        <v>567</v>
      </c>
      <c r="BG278" s="30">
        <v>0.99999973575173351</v>
      </c>
      <c r="BH278" s="30">
        <v>0.93518518518518523</v>
      </c>
      <c r="BI278" s="30">
        <v>1</v>
      </c>
      <c r="BJ278" s="30">
        <v>1</v>
      </c>
      <c r="BK278" s="30">
        <v>1</v>
      </c>
      <c r="BL278" s="30">
        <v>1</v>
      </c>
      <c r="BM278" s="30">
        <v>1</v>
      </c>
      <c r="BN278" s="30">
        <v>1</v>
      </c>
      <c r="BO278" s="30">
        <v>1</v>
      </c>
      <c r="BP278" s="30">
        <v>1</v>
      </c>
      <c r="BQ278" s="30">
        <v>1</v>
      </c>
      <c r="BR278" s="30">
        <v>1</v>
      </c>
      <c r="BS278" s="30">
        <v>1</v>
      </c>
      <c r="BT278" s="30">
        <v>1</v>
      </c>
      <c r="BU278" s="30">
        <v>0.3333333432674408</v>
      </c>
      <c r="BV278" s="30">
        <v>0</v>
      </c>
      <c r="BW278" s="30">
        <v>0</v>
      </c>
      <c r="BX278" s="30">
        <v>0</v>
      </c>
      <c r="BY278" s="30">
        <v>0</v>
      </c>
      <c r="BZ278" s="30">
        <v>0</v>
      </c>
      <c r="CA278" s="30">
        <v>0</v>
      </c>
      <c r="CB278" s="30">
        <v>0</v>
      </c>
      <c r="CC278" s="30">
        <v>0</v>
      </c>
      <c r="CD278" s="30">
        <v>0</v>
      </c>
      <c r="CE278" s="30">
        <v>1</v>
      </c>
      <c r="CF278" s="30">
        <v>1</v>
      </c>
      <c r="CG278" s="30">
        <v>0.5</v>
      </c>
      <c r="CH278" s="30">
        <v>1</v>
      </c>
      <c r="CI278" s="30">
        <v>0</v>
      </c>
      <c r="CJ278" s="30">
        <v>0</v>
      </c>
      <c r="CK278" s="30">
        <v>1</v>
      </c>
    </row>
    <row r="279" spans="1:89">
      <c r="A279" s="29">
        <v>4649</v>
      </c>
      <c r="B279" t="s">
        <v>383</v>
      </c>
      <c r="C279" t="s">
        <v>342</v>
      </c>
      <c r="D279" t="s">
        <v>343</v>
      </c>
      <c r="E279" s="29">
        <v>0.19900602728137887</v>
      </c>
      <c r="F279" s="29">
        <v>9457</v>
      </c>
      <c r="G279" s="29">
        <v>0.99000000953674316</v>
      </c>
      <c r="H279" s="29">
        <v>2</v>
      </c>
      <c r="I279" s="29">
        <v>597</v>
      </c>
      <c r="J279" t="s">
        <v>628</v>
      </c>
      <c r="K279" s="30">
        <v>0.2194674015045166</v>
      </c>
      <c r="L279" s="30">
        <v>1.5917239710688591E-2</v>
      </c>
      <c r="M279" s="30">
        <v>0.85950326919555664</v>
      </c>
      <c r="N279" s="30">
        <v>0.82502460479736328</v>
      </c>
      <c r="O279" s="30">
        <v>0.93333333730697632</v>
      </c>
      <c r="P279" s="30">
        <v>0.89631098508834839</v>
      </c>
      <c r="Q279" s="30">
        <v>1</v>
      </c>
      <c r="R279" s="30" t="s">
        <v>567</v>
      </c>
      <c r="S279" s="30">
        <v>1</v>
      </c>
      <c r="T279" s="30">
        <v>1</v>
      </c>
      <c r="U279" s="30">
        <v>1</v>
      </c>
      <c r="V279" s="30">
        <v>1</v>
      </c>
      <c r="W279" s="30">
        <v>1</v>
      </c>
      <c r="X279" s="30">
        <v>1</v>
      </c>
      <c r="Y279" s="30">
        <v>1</v>
      </c>
      <c r="Z279" s="30">
        <v>1</v>
      </c>
      <c r="AA279" s="30">
        <v>1</v>
      </c>
      <c r="AB279" s="30">
        <v>0.68650999999999995</v>
      </c>
      <c r="AC279" s="30">
        <v>0.53260999999999992</v>
      </c>
      <c r="AD279" s="30">
        <v>0.38095000000000001</v>
      </c>
      <c r="AE279" s="30">
        <v>1</v>
      </c>
      <c r="AF279" s="30">
        <v>0.84575951099395752</v>
      </c>
      <c r="AG279" s="30">
        <v>0.95981190614698464</v>
      </c>
      <c r="AH279" s="30">
        <v>0.89</v>
      </c>
      <c r="AI279" s="30">
        <v>0.82954545454545459</v>
      </c>
      <c r="AJ279" s="30">
        <v>0.76190476190476186</v>
      </c>
      <c r="AK279" s="30">
        <v>0.71399999999999997</v>
      </c>
      <c r="AL279" s="30">
        <v>0.88888888888888884</v>
      </c>
      <c r="AM279" s="30">
        <v>1</v>
      </c>
      <c r="AN279" s="30">
        <v>1</v>
      </c>
      <c r="AO279" s="30">
        <v>1</v>
      </c>
      <c r="AP279" s="30">
        <v>0.99596250057220459</v>
      </c>
      <c r="AQ279" s="30">
        <v>1</v>
      </c>
      <c r="AR279" s="30">
        <v>1</v>
      </c>
      <c r="AS279" s="30">
        <v>0.98385</v>
      </c>
      <c r="AT279" s="30">
        <v>1</v>
      </c>
      <c r="AU279" s="30">
        <v>1</v>
      </c>
      <c r="AV279" s="30">
        <v>1</v>
      </c>
      <c r="AW279" s="30">
        <v>1</v>
      </c>
      <c r="AX279" s="30">
        <v>1</v>
      </c>
      <c r="AY279" s="30">
        <v>1</v>
      </c>
      <c r="AZ279" s="30">
        <v>1</v>
      </c>
      <c r="BA279" s="30">
        <v>1</v>
      </c>
      <c r="BB279" s="30">
        <v>1</v>
      </c>
      <c r="BC279" s="30">
        <v>1</v>
      </c>
      <c r="BD279" s="30">
        <v>1</v>
      </c>
      <c r="BE279" s="30">
        <v>0.85699987411499023</v>
      </c>
      <c r="BF279" s="30">
        <v>0.57100000000000006</v>
      </c>
      <c r="BG279" s="30">
        <v>0.99999958265459965</v>
      </c>
      <c r="BH279" s="30">
        <v>1</v>
      </c>
      <c r="BI279" s="30">
        <v>1</v>
      </c>
      <c r="BJ279" s="30">
        <v>1</v>
      </c>
      <c r="BK279" s="30">
        <v>1</v>
      </c>
      <c r="BL279" s="30">
        <v>1</v>
      </c>
      <c r="BM279" s="30">
        <v>1</v>
      </c>
      <c r="BN279" s="30">
        <v>1</v>
      </c>
      <c r="BO279" s="30">
        <v>1</v>
      </c>
      <c r="BP279" s="30">
        <v>1</v>
      </c>
      <c r="BQ279" s="30">
        <v>1</v>
      </c>
      <c r="BR279" s="30">
        <v>1</v>
      </c>
      <c r="BS279" s="30">
        <v>1</v>
      </c>
      <c r="BT279" s="30">
        <v>1</v>
      </c>
      <c r="BU279" s="30">
        <v>0.25</v>
      </c>
      <c r="BV279" s="30">
        <v>0</v>
      </c>
      <c r="BW279" s="30">
        <v>1</v>
      </c>
      <c r="BX279" s="30">
        <v>1</v>
      </c>
      <c r="BY279" s="30">
        <v>1</v>
      </c>
      <c r="BZ279" s="30">
        <v>0</v>
      </c>
      <c r="CA279" s="30">
        <v>1</v>
      </c>
      <c r="CB279" s="30">
        <v>1</v>
      </c>
      <c r="CC279" s="30">
        <v>0</v>
      </c>
      <c r="CD279" s="30">
        <v>1</v>
      </c>
      <c r="CE279" s="30">
        <v>0</v>
      </c>
      <c r="CF279" s="30">
        <v>1</v>
      </c>
      <c r="CG279" s="30">
        <v>0.75</v>
      </c>
      <c r="CH279" s="30">
        <v>0</v>
      </c>
      <c r="CI279" s="30">
        <v>1</v>
      </c>
      <c r="CJ279" s="30">
        <v>1</v>
      </c>
      <c r="CK279" s="30">
        <v>1</v>
      </c>
    </row>
    <row r="280" spans="1:89">
      <c r="A280" s="29">
        <v>4650</v>
      </c>
      <c r="B280" t="s">
        <v>384</v>
      </c>
      <c r="C280" t="s">
        <v>342</v>
      </c>
      <c r="D280" t="s">
        <v>343</v>
      </c>
      <c r="E280" s="29">
        <v>0.24478988725657669</v>
      </c>
      <c r="F280" s="29">
        <v>5854</v>
      </c>
      <c r="G280" s="29">
        <v>0.98000001907348633</v>
      </c>
      <c r="H280" s="29">
        <v>4</v>
      </c>
      <c r="I280" s="29">
        <v>620</v>
      </c>
      <c r="J280" t="s">
        <v>628</v>
      </c>
      <c r="K280" s="30">
        <v>0.28120711445808411</v>
      </c>
      <c r="L280" s="30">
        <v>3.5565968137234449E-3</v>
      </c>
      <c r="M280" s="30" t="s">
        <v>567</v>
      </c>
      <c r="N280" s="30">
        <v>0.81210070848464966</v>
      </c>
      <c r="O280" s="30">
        <v>0.93333333730697632</v>
      </c>
      <c r="P280" s="30">
        <v>0.90024352073669434</v>
      </c>
      <c r="Q280" s="30">
        <v>1</v>
      </c>
      <c r="R280" s="30" t="s">
        <v>567</v>
      </c>
      <c r="S280" s="30">
        <v>1</v>
      </c>
      <c r="T280" s="30">
        <v>1</v>
      </c>
      <c r="U280" s="30">
        <v>1</v>
      </c>
      <c r="V280" s="30">
        <v>1</v>
      </c>
      <c r="W280" s="30">
        <v>1</v>
      </c>
      <c r="X280" s="30">
        <v>1</v>
      </c>
      <c r="Y280" s="30">
        <v>1</v>
      </c>
      <c r="Z280" s="30">
        <v>1</v>
      </c>
      <c r="AA280" s="30">
        <v>1</v>
      </c>
      <c r="AB280" s="30">
        <v>0.71486000000000005</v>
      </c>
      <c r="AC280" s="30">
        <v>0.58822999999999992</v>
      </c>
      <c r="AD280" s="30">
        <v>0.27778000000000008</v>
      </c>
      <c r="AE280" s="30">
        <v>1</v>
      </c>
      <c r="AF280" s="30">
        <v>0.95448911190032959</v>
      </c>
      <c r="AG280" s="30">
        <v>0.94223216131396459</v>
      </c>
      <c r="AH280" s="30">
        <v>0.79591836734693866</v>
      </c>
      <c r="AI280" s="30">
        <v>0.84615384615384615</v>
      </c>
      <c r="AJ280" s="30">
        <v>0.86956521739130432</v>
      </c>
      <c r="AK280" s="30">
        <v>1</v>
      </c>
      <c r="AL280" s="30">
        <v>1</v>
      </c>
      <c r="AM280" s="30">
        <v>1</v>
      </c>
      <c r="AN280" s="30">
        <v>1</v>
      </c>
      <c r="AO280" s="30">
        <v>1</v>
      </c>
      <c r="AP280" s="30">
        <v>1</v>
      </c>
      <c r="AQ280" s="30">
        <v>1</v>
      </c>
      <c r="AR280" s="30">
        <v>1</v>
      </c>
      <c r="AS280" s="30">
        <v>1</v>
      </c>
      <c r="AT280" s="30">
        <v>1</v>
      </c>
      <c r="AU280" s="30">
        <v>1</v>
      </c>
      <c r="AV280" s="30">
        <v>1</v>
      </c>
      <c r="AW280" s="30">
        <v>1</v>
      </c>
      <c r="AX280" s="30">
        <v>1</v>
      </c>
      <c r="AY280" s="30">
        <v>1</v>
      </c>
      <c r="AZ280" s="30">
        <v>1</v>
      </c>
      <c r="BA280" s="30">
        <v>1</v>
      </c>
      <c r="BB280" s="30">
        <v>1</v>
      </c>
      <c r="BC280" s="30">
        <v>1</v>
      </c>
      <c r="BD280" s="30">
        <v>0.66666668653488159</v>
      </c>
      <c r="BE280" s="30">
        <v>0.99999994039535522</v>
      </c>
      <c r="BF280" s="30" t="s">
        <v>567</v>
      </c>
      <c r="BG280" s="30">
        <v>0.99999984801815678</v>
      </c>
      <c r="BH280" s="30">
        <v>1</v>
      </c>
      <c r="BI280" s="30">
        <v>1</v>
      </c>
      <c r="BJ280" s="30">
        <v>1</v>
      </c>
      <c r="BK280" s="30">
        <v>1</v>
      </c>
      <c r="BL280" s="30">
        <v>1</v>
      </c>
      <c r="BM280" s="30">
        <v>1</v>
      </c>
      <c r="BN280" s="30">
        <v>1</v>
      </c>
      <c r="BO280" s="30">
        <v>1</v>
      </c>
      <c r="BP280" s="30">
        <v>1</v>
      </c>
      <c r="BQ280" s="30">
        <v>1</v>
      </c>
      <c r="BR280" s="30">
        <v>1</v>
      </c>
      <c r="BS280" s="30">
        <v>1</v>
      </c>
      <c r="BT280" s="30">
        <v>1</v>
      </c>
      <c r="BU280" s="30">
        <v>0.91666668653488159</v>
      </c>
      <c r="BV280" s="30">
        <v>1</v>
      </c>
      <c r="BW280" s="30">
        <v>0</v>
      </c>
      <c r="BX280" s="30">
        <v>1</v>
      </c>
      <c r="BY280" s="30">
        <v>1</v>
      </c>
      <c r="BZ280" s="30">
        <v>0</v>
      </c>
      <c r="CA280" s="30">
        <v>1</v>
      </c>
      <c r="CB280" s="30">
        <v>1</v>
      </c>
      <c r="CC280" s="30">
        <v>1</v>
      </c>
      <c r="CD280" s="30">
        <v>1</v>
      </c>
      <c r="CE280" s="30">
        <v>1</v>
      </c>
      <c r="CF280" s="30">
        <v>0</v>
      </c>
      <c r="CG280" s="30" t="s">
        <v>567</v>
      </c>
      <c r="CH280" s="30" t="s">
        <v>567</v>
      </c>
      <c r="CI280" s="30" t="s">
        <v>567</v>
      </c>
      <c r="CJ280" s="30" t="s">
        <v>567</v>
      </c>
      <c r="CK280" s="30" t="s">
        <v>567</v>
      </c>
    </row>
    <row r="281" spans="1:89">
      <c r="A281" s="29">
        <v>4651</v>
      </c>
      <c r="B281" t="s">
        <v>385</v>
      </c>
      <c r="C281" t="s">
        <v>342</v>
      </c>
      <c r="D281" t="s">
        <v>343</v>
      </c>
      <c r="E281" s="29">
        <v>0.18765778401122019</v>
      </c>
      <c r="F281" s="29">
        <v>7130</v>
      </c>
      <c r="G281" s="29">
        <v>0.93999999761581421</v>
      </c>
      <c r="H281" s="29">
        <v>1</v>
      </c>
      <c r="I281" s="29">
        <v>603</v>
      </c>
      <c r="J281" t="s">
        <v>628</v>
      </c>
      <c r="K281" s="30">
        <v>0.26719999313354492</v>
      </c>
      <c r="L281" s="30">
        <v>-6.99790776707232E-4</v>
      </c>
      <c r="M281" s="30">
        <v>0.89296334981918335</v>
      </c>
      <c r="N281" s="30">
        <v>0.80879324674606323</v>
      </c>
      <c r="O281" s="30">
        <v>1</v>
      </c>
      <c r="P281" s="30">
        <v>0.79684102535247803</v>
      </c>
      <c r="Q281" s="30">
        <v>1</v>
      </c>
      <c r="R281" s="30">
        <v>1</v>
      </c>
      <c r="S281" s="30">
        <v>1</v>
      </c>
      <c r="T281" s="30">
        <v>1</v>
      </c>
      <c r="U281" s="30">
        <v>1</v>
      </c>
      <c r="V281" s="30">
        <v>1</v>
      </c>
      <c r="W281" s="30">
        <v>1</v>
      </c>
      <c r="X281" s="30">
        <v>0</v>
      </c>
      <c r="Y281" s="30">
        <v>1</v>
      </c>
      <c r="Z281" s="30">
        <v>1</v>
      </c>
      <c r="AA281" s="30">
        <v>0.83333000000000002</v>
      </c>
      <c r="AB281" s="30">
        <v>0.67597000000000007</v>
      </c>
      <c r="AC281" s="30">
        <v>0.11429000000000002</v>
      </c>
      <c r="AD281" s="30">
        <v>0.60316999999999998</v>
      </c>
      <c r="AE281" s="30">
        <v>1</v>
      </c>
      <c r="AF281" s="30">
        <v>0.94683170318603516</v>
      </c>
      <c r="AG281" s="30">
        <v>0.99888496016666917</v>
      </c>
      <c r="AH281" s="30">
        <v>0.8441558441558441</v>
      </c>
      <c r="AI281" s="30">
        <v>0.72727272727272729</v>
      </c>
      <c r="AJ281" s="30">
        <v>0.79166666666666652</v>
      </c>
      <c r="AK281" s="30">
        <v>1</v>
      </c>
      <c r="AL281" s="30">
        <v>1</v>
      </c>
      <c r="AM281" s="30">
        <v>1</v>
      </c>
      <c r="AN281" s="30">
        <v>1</v>
      </c>
      <c r="AO281" s="30">
        <v>1</v>
      </c>
      <c r="AP281" s="30">
        <v>0.97762835025787354</v>
      </c>
      <c r="AQ281" s="30">
        <v>1</v>
      </c>
      <c r="AR281" s="30">
        <v>1</v>
      </c>
      <c r="AS281" s="30">
        <v>0.9444499999999999</v>
      </c>
      <c r="AT281" s="30">
        <v>0.96606334849999997</v>
      </c>
      <c r="AU281" s="30">
        <v>1</v>
      </c>
      <c r="AV281" s="30">
        <v>1</v>
      </c>
      <c r="AW281" s="30">
        <v>1</v>
      </c>
      <c r="AX281" s="30">
        <v>1</v>
      </c>
      <c r="AY281" s="30">
        <v>1</v>
      </c>
      <c r="AZ281" s="30">
        <v>1</v>
      </c>
      <c r="BA281" s="30">
        <v>1</v>
      </c>
      <c r="BB281" s="30">
        <v>1</v>
      </c>
      <c r="BC281" s="30">
        <v>1</v>
      </c>
      <c r="BD281" s="30">
        <v>0.66666668653488159</v>
      </c>
      <c r="BE281" s="30">
        <v>0.99999934434890747</v>
      </c>
      <c r="BF281" s="30" t="s">
        <v>567</v>
      </c>
      <c r="BG281" s="30">
        <v>0.99999866013490279</v>
      </c>
      <c r="BH281" s="30">
        <v>1</v>
      </c>
      <c r="BI281" s="30">
        <v>1</v>
      </c>
      <c r="BJ281" s="30">
        <v>0.5</v>
      </c>
      <c r="BK281" s="30">
        <v>0</v>
      </c>
      <c r="BL281" s="30">
        <v>1</v>
      </c>
      <c r="BM281" s="30">
        <v>1</v>
      </c>
      <c r="BN281" s="30">
        <v>1</v>
      </c>
      <c r="BO281" s="30">
        <v>1</v>
      </c>
      <c r="BP281" s="30">
        <v>1</v>
      </c>
      <c r="BQ281" s="30">
        <v>1</v>
      </c>
      <c r="BR281" s="30">
        <v>1</v>
      </c>
      <c r="BS281" s="30">
        <v>1</v>
      </c>
      <c r="BT281" s="30">
        <v>1</v>
      </c>
      <c r="BU281" s="30">
        <v>0.95833331346511841</v>
      </c>
      <c r="BV281" s="30">
        <v>1</v>
      </c>
      <c r="BW281" s="30">
        <v>1</v>
      </c>
      <c r="BX281" s="30">
        <v>1</v>
      </c>
      <c r="BY281" s="30">
        <v>1</v>
      </c>
      <c r="BZ281" s="30">
        <v>1</v>
      </c>
      <c r="CA281" s="30">
        <v>0</v>
      </c>
      <c r="CB281" s="30">
        <v>1</v>
      </c>
      <c r="CC281" s="30">
        <v>1</v>
      </c>
      <c r="CD281" s="30">
        <v>1</v>
      </c>
      <c r="CE281" s="30">
        <v>1</v>
      </c>
      <c r="CF281" s="30">
        <v>1</v>
      </c>
      <c r="CG281" s="30">
        <v>0.75</v>
      </c>
      <c r="CH281" s="30">
        <v>0</v>
      </c>
      <c r="CI281" s="30">
        <v>1</v>
      </c>
      <c r="CJ281" s="30">
        <v>1</v>
      </c>
      <c r="CK281" s="30">
        <v>1</v>
      </c>
    </row>
    <row r="282" spans="1:89">
      <c r="A282" s="29">
        <v>5001</v>
      </c>
      <c r="B282" t="s">
        <v>386</v>
      </c>
      <c r="C282" t="s">
        <v>387</v>
      </c>
      <c r="D282" t="s">
        <v>388</v>
      </c>
      <c r="E282" s="29">
        <v>0.3374682569469154</v>
      </c>
      <c r="F282" s="29">
        <v>205163</v>
      </c>
      <c r="G282" s="29">
        <v>0.99000000953674316</v>
      </c>
      <c r="H282" s="29">
        <v>12</v>
      </c>
      <c r="I282" s="29">
        <v>891</v>
      </c>
      <c r="J282" t="s">
        <v>626</v>
      </c>
      <c r="K282" s="30">
        <v>0.15214972198009491</v>
      </c>
      <c r="L282" s="30">
        <v>1.4456901699304581E-2</v>
      </c>
      <c r="M282" s="30">
        <v>0.8413202166557312</v>
      </c>
      <c r="N282" s="30">
        <v>0.90559512376785278</v>
      </c>
      <c r="O282" s="30">
        <v>1</v>
      </c>
      <c r="P282" s="30">
        <v>0.79535317420959473</v>
      </c>
      <c r="Q282" s="30">
        <v>1</v>
      </c>
      <c r="R282" s="30">
        <v>1</v>
      </c>
      <c r="S282" s="30">
        <v>1</v>
      </c>
      <c r="T282" s="30">
        <v>1</v>
      </c>
      <c r="U282" s="30">
        <v>1</v>
      </c>
      <c r="V282" s="30">
        <v>1</v>
      </c>
      <c r="W282" s="30">
        <v>1</v>
      </c>
      <c r="X282" s="30">
        <v>1</v>
      </c>
      <c r="Y282" s="30">
        <v>1</v>
      </c>
      <c r="Z282" s="30">
        <v>1</v>
      </c>
      <c r="AA282" s="30">
        <v>0.71311000000000002</v>
      </c>
      <c r="AB282" s="30">
        <v>0.40770000000000001</v>
      </c>
      <c r="AC282" s="30">
        <v>0.20881</v>
      </c>
      <c r="AD282" s="30">
        <v>0.30427999999999999</v>
      </c>
      <c r="AE282" s="30">
        <v>1</v>
      </c>
      <c r="AF282" s="30">
        <v>0.84455704689025879</v>
      </c>
      <c r="AG282" s="30">
        <v>0.97787945535638698</v>
      </c>
      <c r="AH282" s="30">
        <v>0.8672897196261683</v>
      </c>
      <c r="AI282" s="30">
        <v>0.81798483206933914</v>
      </c>
      <c r="AJ282" s="30">
        <v>0.67182662538699689</v>
      </c>
      <c r="AK282" s="30">
        <v>0.91400000000000003</v>
      </c>
      <c r="AL282" s="30">
        <v>0.76</v>
      </c>
      <c r="AM282" s="30">
        <v>0.82</v>
      </c>
      <c r="AN282" s="30">
        <v>0.7777777777777779</v>
      </c>
      <c r="AO282" s="30">
        <v>1</v>
      </c>
      <c r="AP282" s="30">
        <v>0.8566250205039978</v>
      </c>
      <c r="AQ282" s="30">
        <v>0.80799999999999994</v>
      </c>
      <c r="AR282" s="30">
        <v>0.82150000000000001</v>
      </c>
      <c r="AS282" s="30">
        <v>0.88849999999999996</v>
      </c>
      <c r="AT282" s="30">
        <v>0.90849999999999997</v>
      </c>
      <c r="AU282" s="30">
        <v>1</v>
      </c>
      <c r="AV282" s="30">
        <v>1</v>
      </c>
      <c r="AW282" s="30">
        <v>1</v>
      </c>
      <c r="AX282" s="30">
        <v>1</v>
      </c>
      <c r="AY282" s="30">
        <v>1</v>
      </c>
      <c r="AZ282" s="30">
        <v>1</v>
      </c>
      <c r="BA282" s="30">
        <v>1</v>
      </c>
      <c r="BB282" s="30">
        <v>1</v>
      </c>
      <c r="BC282" s="30">
        <v>1</v>
      </c>
      <c r="BD282" s="30">
        <v>1</v>
      </c>
      <c r="BE282" s="30">
        <v>1</v>
      </c>
      <c r="BF282" s="30">
        <v>1</v>
      </c>
      <c r="BG282" s="30">
        <v>0.99999994886700527</v>
      </c>
      <c r="BH282" s="30">
        <v>1</v>
      </c>
      <c r="BI282" s="30">
        <v>1</v>
      </c>
      <c r="BJ282" s="30">
        <v>0.5</v>
      </c>
      <c r="BK282" s="30">
        <v>1</v>
      </c>
      <c r="BL282" s="30">
        <v>0</v>
      </c>
      <c r="BM282" s="30">
        <v>0</v>
      </c>
      <c r="BN282" s="30">
        <v>0.5</v>
      </c>
      <c r="BO282" s="30">
        <v>1</v>
      </c>
      <c r="BP282" s="30" t="s">
        <v>567</v>
      </c>
      <c r="BQ282" s="30" t="s">
        <v>567</v>
      </c>
      <c r="BR282" s="30" t="s">
        <v>567</v>
      </c>
      <c r="BS282" s="30">
        <v>1</v>
      </c>
      <c r="BT282" s="30">
        <v>1</v>
      </c>
      <c r="BU282" s="30">
        <v>0.66666668653488159</v>
      </c>
      <c r="BV282" s="30">
        <v>0</v>
      </c>
      <c r="BW282" s="30">
        <v>1</v>
      </c>
      <c r="BX282" s="30">
        <v>1</v>
      </c>
      <c r="BY282" s="30">
        <v>1</v>
      </c>
      <c r="BZ282" s="30">
        <v>1</v>
      </c>
      <c r="CA282" s="30">
        <v>1</v>
      </c>
      <c r="CB282" s="30">
        <v>1</v>
      </c>
      <c r="CC282" s="30">
        <v>1</v>
      </c>
      <c r="CD282" s="30">
        <v>1</v>
      </c>
      <c r="CE282" s="30">
        <v>1</v>
      </c>
      <c r="CF282" s="30">
        <v>1</v>
      </c>
      <c r="CG282" s="30">
        <v>0.75</v>
      </c>
      <c r="CH282" s="30">
        <v>1</v>
      </c>
      <c r="CI282" s="30">
        <v>0</v>
      </c>
      <c r="CJ282" s="30">
        <v>1</v>
      </c>
      <c r="CK282" s="30">
        <v>1</v>
      </c>
    </row>
    <row r="283" spans="1:89">
      <c r="A283" s="29">
        <v>5006</v>
      </c>
      <c r="B283" t="s">
        <v>389</v>
      </c>
      <c r="C283" t="s">
        <v>387</v>
      </c>
      <c r="D283" t="s">
        <v>388</v>
      </c>
      <c r="E283" s="29">
        <v>0.21685757687728374</v>
      </c>
      <c r="F283" s="29">
        <v>24357</v>
      </c>
      <c r="G283" s="29">
        <v>0.97000002861022949</v>
      </c>
      <c r="H283" s="29">
        <v>9</v>
      </c>
      <c r="I283" s="29">
        <v>719</v>
      </c>
      <c r="J283" t="s">
        <v>625</v>
      </c>
      <c r="K283" s="30">
        <v>0.30828428268432617</v>
      </c>
      <c r="L283" s="30">
        <v>1.3189938617870212E-3</v>
      </c>
      <c r="M283" s="30" t="s">
        <v>567</v>
      </c>
      <c r="N283" s="30">
        <v>0.87039649486541748</v>
      </c>
      <c r="O283" s="30">
        <v>1</v>
      </c>
      <c r="P283" s="30">
        <v>0.8622400164604187</v>
      </c>
      <c r="Q283" s="30">
        <v>1</v>
      </c>
      <c r="R283" s="30">
        <v>1</v>
      </c>
      <c r="S283" s="30">
        <v>1</v>
      </c>
      <c r="T283" s="30">
        <v>1</v>
      </c>
      <c r="U283" s="30">
        <v>1</v>
      </c>
      <c r="V283" s="30">
        <v>1</v>
      </c>
      <c r="W283" s="30">
        <v>1</v>
      </c>
      <c r="X283" s="30">
        <v>1</v>
      </c>
      <c r="Y283" s="30">
        <v>1</v>
      </c>
      <c r="Z283" s="30">
        <v>1</v>
      </c>
      <c r="AA283" s="30">
        <v>0.87769999999999992</v>
      </c>
      <c r="AB283" s="30">
        <v>0.60265999999999997</v>
      </c>
      <c r="AC283" s="30">
        <v>0.41861000000000004</v>
      </c>
      <c r="AD283" s="30">
        <v>0.51219000000000003</v>
      </c>
      <c r="AE283" s="30">
        <v>1</v>
      </c>
      <c r="AF283" s="30">
        <v>0.92649435997009277</v>
      </c>
      <c r="AG283" s="30">
        <v>0.99573183726837589</v>
      </c>
      <c r="AH283" s="30">
        <v>0.88636363636363635</v>
      </c>
      <c r="AI283" s="30">
        <v>0.82352941176470584</v>
      </c>
      <c r="AJ283" s="30">
        <v>0.72</v>
      </c>
      <c r="AK283" s="30">
        <v>1</v>
      </c>
      <c r="AL283" s="30">
        <v>0.84615384615384615</v>
      </c>
      <c r="AM283" s="30">
        <v>0.92307692307692302</v>
      </c>
      <c r="AN283" s="30">
        <v>1</v>
      </c>
      <c r="AO283" s="30">
        <v>1</v>
      </c>
      <c r="AP283" s="30">
        <v>0.75245821475982666</v>
      </c>
      <c r="AQ283" s="30">
        <v>0.85364886299999998</v>
      </c>
      <c r="AR283" s="30">
        <v>0.79379251699999998</v>
      </c>
      <c r="AS283" s="30">
        <v>0.435954762</v>
      </c>
      <c r="AT283" s="30">
        <v>0.92643678149999997</v>
      </c>
      <c r="AU283" s="30">
        <v>1</v>
      </c>
      <c r="AV283" s="30">
        <v>1</v>
      </c>
      <c r="AW283" s="30">
        <v>1</v>
      </c>
      <c r="AX283" s="30">
        <v>1</v>
      </c>
      <c r="AY283" s="30">
        <v>1</v>
      </c>
      <c r="AZ283" s="30">
        <v>0.5</v>
      </c>
      <c r="BA283" s="30">
        <v>0</v>
      </c>
      <c r="BB283" s="30">
        <v>1</v>
      </c>
      <c r="BC283" s="30">
        <v>1</v>
      </c>
      <c r="BD283" s="30">
        <v>1</v>
      </c>
      <c r="BE283" s="30">
        <v>0.74999994039535522</v>
      </c>
      <c r="BF283" s="30">
        <v>0.25</v>
      </c>
      <c r="BG283" s="30">
        <v>0.99999988873757195</v>
      </c>
      <c r="BH283" s="30">
        <v>1</v>
      </c>
      <c r="BI283" s="30">
        <v>1</v>
      </c>
      <c r="BJ283" s="30">
        <v>1</v>
      </c>
      <c r="BK283" s="30">
        <v>1</v>
      </c>
      <c r="BL283" s="30">
        <v>1</v>
      </c>
      <c r="BM283" s="30">
        <v>1</v>
      </c>
      <c r="BN283" s="30">
        <v>1</v>
      </c>
      <c r="BO283" s="30">
        <v>1</v>
      </c>
      <c r="BP283" s="30">
        <v>1</v>
      </c>
      <c r="BQ283" s="30">
        <v>1</v>
      </c>
      <c r="BR283" s="30">
        <v>1</v>
      </c>
      <c r="BS283" s="30">
        <v>1</v>
      </c>
      <c r="BT283" s="30">
        <v>1</v>
      </c>
      <c r="BU283" s="30">
        <v>0.75</v>
      </c>
      <c r="BV283" s="30">
        <v>1</v>
      </c>
      <c r="BW283" s="30">
        <v>0</v>
      </c>
      <c r="BX283" s="30">
        <v>0</v>
      </c>
      <c r="BY283" s="30">
        <v>0</v>
      </c>
      <c r="BZ283" s="30">
        <v>0</v>
      </c>
      <c r="CA283" s="30">
        <v>0</v>
      </c>
      <c r="CB283" s="30">
        <v>1</v>
      </c>
      <c r="CC283" s="30">
        <v>0</v>
      </c>
      <c r="CD283" s="30">
        <v>1</v>
      </c>
      <c r="CE283" s="30">
        <v>1</v>
      </c>
      <c r="CF283" s="30">
        <v>0</v>
      </c>
      <c r="CG283" s="30" t="s">
        <v>567</v>
      </c>
      <c r="CH283" s="30" t="s">
        <v>567</v>
      </c>
      <c r="CI283" s="30" t="s">
        <v>567</v>
      </c>
      <c r="CJ283" s="30" t="s">
        <v>567</v>
      </c>
      <c r="CK283" s="30" t="s">
        <v>567</v>
      </c>
    </row>
    <row r="284" spans="1:89">
      <c r="A284" s="29">
        <v>5007</v>
      </c>
      <c r="B284" t="s">
        <v>390</v>
      </c>
      <c r="C284" t="s">
        <v>387</v>
      </c>
      <c r="D284" t="s">
        <v>388</v>
      </c>
      <c r="E284" s="29">
        <v>0.22094550229809587</v>
      </c>
      <c r="F284" s="29">
        <v>15230</v>
      </c>
      <c r="G284" s="29">
        <v>1.0299999713897705</v>
      </c>
      <c r="H284" s="29">
        <v>8</v>
      </c>
      <c r="I284" s="29">
        <v>693</v>
      </c>
      <c r="J284" t="s">
        <v>625</v>
      </c>
      <c r="K284" s="30">
        <v>0.27097508311271667</v>
      </c>
      <c r="L284" s="30">
        <v>-9.1671186964958906E-4</v>
      </c>
      <c r="M284" s="30">
        <v>0.85346287488937378</v>
      </c>
      <c r="N284" s="30">
        <v>0.85419625043869019</v>
      </c>
      <c r="O284" s="30">
        <v>0.93333333730697632</v>
      </c>
      <c r="P284" s="30">
        <v>0.79888731241226196</v>
      </c>
      <c r="Q284" s="30">
        <v>1</v>
      </c>
      <c r="R284" s="30" t="s">
        <v>567</v>
      </c>
      <c r="S284" s="30">
        <v>1</v>
      </c>
      <c r="T284" s="30">
        <v>1</v>
      </c>
      <c r="U284" s="30">
        <v>1</v>
      </c>
      <c r="V284" s="30">
        <v>1</v>
      </c>
      <c r="W284" s="30">
        <v>1</v>
      </c>
      <c r="X284" s="30">
        <v>1</v>
      </c>
      <c r="Y284" s="30">
        <v>1</v>
      </c>
      <c r="Z284" s="30">
        <v>1</v>
      </c>
      <c r="AA284" s="30">
        <v>0.59091000000000005</v>
      </c>
      <c r="AB284" s="30">
        <v>0.48635</v>
      </c>
      <c r="AC284" s="30">
        <v>0.65</v>
      </c>
      <c r="AD284" s="30">
        <v>0.51063999999999998</v>
      </c>
      <c r="AE284" s="30">
        <v>1</v>
      </c>
      <c r="AF284" s="30">
        <v>0.89619642496109009</v>
      </c>
      <c r="AG284" s="30">
        <v>0.9972519291797477</v>
      </c>
      <c r="AH284" s="30">
        <v>0.7635135135135136</v>
      </c>
      <c r="AI284" s="30">
        <v>0.79200000000000004</v>
      </c>
      <c r="AJ284" s="30">
        <v>0.69892473118279563</v>
      </c>
      <c r="AK284" s="30">
        <v>0.90900000000000003</v>
      </c>
      <c r="AL284" s="30">
        <v>0.9</v>
      </c>
      <c r="AM284" s="30">
        <v>1</v>
      </c>
      <c r="AN284" s="30">
        <v>1</v>
      </c>
      <c r="AO284" s="30">
        <v>1</v>
      </c>
      <c r="AP284" s="30">
        <v>0.67287898063659668</v>
      </c>
      <c r="AQ284" s="30">
        <v>0.85227272749999994</v>
      </c>
      <c r="AR284" s="30">
        <v>0.62908496749999998</v>
      </c>
      <c r="AS284" s="30">
        <v>0.57012195099999996</v>
      </c>
      <c r="AT284" s="30">
        <v>0.64003623150000011</v>
      </c>
      <c r="AU284" s="30">
        <v>1</v>
      </c>
      <c r="AV284" s="30">
        <v>1</v>
      </c>
      <c r="AW284" s="30">
        <v>1</v>
      </c>
      <c r="AX284" s="30">
        <v>1</v>
      </c>
      <c r="AY284" s="30">
        <v>1</v>
      </c>
      <c r="AZ284" s="30">
        <v>1</v>
      </c>
      <c r="BA284" s="30">
        <v>1</v>
      </c>
      <c r="BB284" s="30">
        <v>1</v>
      </c>
      <c r="BC284" s="30">
        <v>1</v>
      </c>
      <c r="BD284" s="30">
        <v>0.66666668653488159</v>
      </c>
      <c r="BE284" s="30">
        <v>0.9999995231628418</v>
      </c>
      <c r="BF284" s="30" t="s">
        <v>567</v>
      </c>
      <c r="BG284" s="30">
        <v>0.99999904355413627</v>
      </c>
      <c r="BH284" s="30">
        <v>1</v>
      </c>
      <c r="BI284" s="30">
        <v>1</v>
      </c>
      <c r="BJ284" s="30">
        <v>1</v>
      </c>
      <c r="BK284" s="30">
        <v>1</v>
      </c>
      <c r="BL284" s="30">
        <v>1</v>
      </c>
      <c r="BM284" s="30">
        <v>1</v>
      </c>
      <c r="BN284" s="30">
        <v>1</v>
      </c>
      <c r="BO284" s="30">
        <v>0.5</v>
      </c>
      <c r="BP284" s="30">
        <v>1</v>
      </c>
      <c r="BQ284" s="30">
        <v>1</v>
      </c>
      <c r="BR284" s="30">
        <v>1</v>
      </c>
      <c r="BS284" s="30">
        <v>0</v>
      </c>
      <c r="BT284" s="30">
        <v>1</v>
      </c>
      <c r="BU284" s="30">
        <v>0.66666668653488159</v>
      </c>
      <c r="BV284" s="30">
        <v>1</v>
      </c>
      <c r="BW284" s="30">
        <v>0</v>
      </c>
      <c r="BX284" s="30">
        <v>0</v>
      </c>
      <c r="BY284" s="30">
        <v>0</v>
      </c>
      <c r="BZ284" s="30">
        <v>0</v>
      </c>
      <c r="CA284" s="30">
        <v>0</v>
      </c>
      <c r="CB284" s="30">
        <v>0</v>
      </c>
      <c r="CC284" s="30">
        <v>0</v>
      </c>
      <c r="CD284" s="30">
        <v>0</v>
      </c>
      <c r="CE284" s="30">
        <v>1</v>
      </c>
      <c r="CF284" s="30">
        <v>1</v>
      </c>
      <c r="CG284" s="30">
        <v>1</v>
      </c>
      <c r="CH284" s="30">
        <v>1</v>
      </c>
      <c r="CI284" s="30">
        <v>1</v>
      </c>
      <c r="CJ284" s="30">
        <v>1</v>
      </c>
      <c r="CK284" s="30">
        <v>1</v>
      </c>
    </row>
    <row r="285" spans="1:89">
      <c r="A285" s="29">
        <v>5014</v>
      </c>
      <c r="B285" t="s">
        <v>391</v>
      </c>
      <c r="C285" t="s">
        <v>387</v>
      </c>
      <c r="D285" t="s">
        <v>388</v>
      </c>
      <c r="E285" s="29">
        <v>0.13900213550766841</v>
      </c>
      <c r="F285" s="29">
        <v>5151</v>
      </c>
      <c r="G285" s="29">
        <v>1.2400000095367432</v>
      </c>
      <c r="H285" s="29">
        <v>3</v>
      </c>
      <c r="I285" s="29">
        <v>533</v>
      </c>
      <c r="J285" t="s">
        <v>629</v>
      </c>
      <c r="K285" s="30">
        <v>0.18336483836174011</v>
      </c>
      <c r="L285" s="30">
        <v>2.1379422396421432E-2</v>
      </c>
      <c r="M285" s="30">
        <v>0.80029201507568359</v>
      </c>
      <c r="N285" s="30">
        <v>0.80975627899169922</v>
      </c>
      <c r="O285" s="30">
        <v>1</v>
      </c>
      <c r="P285" s="30">
        <v>0.88888883590698242</v>
      </c>
      <c r="Q285" s="30">
        <v>1</v>
      </c>
      <c r="R285" s="30">
        <v>1</v>
      </c>
      <c r="S285" s="30">
        <v>1</v>
      </c>
      <c r="T285" s="30">
        <v>1</v>
      </c>
      <c r="U285" s="30">
        <v>1</v>
      </c>
      <c r="V285" s="30">
        <v>1</v>
      </c>
      <c r="W285" s="30">
        <v>1</v>
      </c>
      <c r="X285" s="30">
        <v>1</v>
      </c>
      <c r="Y285" s="30">
        <v>0</v>
      </c>
      <c r="Z285" s="30">
        <v>1</v>
      </c>
      <c r="AA285" s="30">
        <v>1</v>
      </c>
      <c r="AB285" s="30">
        <v>1</v>
      </c>
      <c r="AC285" s="30">
        <v>0.33332999999999996</v>
      </c>
      <c r="AD285" s="30">
        <v>1</v>
      </c>
      <c r="AE285" s="30">
        <v>1</v>
      </c>
      <c r="AF285" s="30">
        <v>0.93955492973327637</v>
      </c>
      <c r="AG285" s="30">
        <v>0.89410341176724795</v>
      </c>
      <c r="AH285" s="30">
        <v>0.95833333333333348</v>
      </c>
      <c r="AI285" s="30">
        <v>0.8666666666666667</v>
      </c>
      <c r="AJ285" s="30">
        <v>0.55555555555555558</v>
      </c>
      <c r="AK285" s="30">
        <v>1</v>
      </c>
      <c r="AL285" s="30">
        <v>1</v>
      </c>
      <c r="AM285" s="30">
        <v>1</v>
      </c>
      <c r="AN285" s="30">
        <v>1</v>
      </c>
      <c r="AO285" s="30">
        <v>1</v>
      </c>
      <c r="AP285" s="30">
        <v>0.92447656393051147</v>
      </c>
      <c r="AQ285" s="30">
        <v>1</v>
      </c>
      <c r="AR285" s="30">
        <v>1</v>
      </c>
      <c r="AS285" s="30">
        <v>0.92012857150000005</v>
      </c>
      <c r="AT285" s="30">
        <v>0.77777777799999992</v>
      </c>
      <c r="AU285" s="30">
        <v>1</v>
      </c>
      <c r="AV285" s="30">
        <v>0</v>
      </c>
      <c r="AW285" s="30">
        <v>0</v>
      </c>
      <c r="AX285" s="30">
        <v>0</v>
      </c>
      <c r="AY285" s="30">
        <v>1</v>
      </c>
      <c r="AZ285" s="30">
        <v>1</v>
      </c>
      <c r="BA285" s="30">
        <v>1</v>
      </c>
      <c r="BB285" s="30">
        <v>1</v>
      </c>
      <c r="BC285" s="30">
        <v>1</v>
      </c>
      <c r="BD285" s="30">
        <v>0.66666668653488159</v>
      </c>
      <c r="BE285" s="30">
        <v>0.99999988079071045</v>
      </c>
      <c r="BF285" s="30" t="s">
        <v>567</v>
      </c>
      <c r="BG285" s="30">
        <v>0.99999978761813746</v>
      </c>
      <c r="BH285" s="30">
        <v>1</v>
      </c>
      <c r="BI285" s="30">
        <v>1</v>
      </c>
      <c r="BJ285" s="30">
        <v>0.75</v>
      </c>
      <c r="BK285" s="30">
        <v>1</v>
      </c>
      <c r="BL285" s="30">
        <v>0</v>
      </c>
      <c r="BM285" s="30">
        <v>1</v>
      </c>
      <c r="BN285" s="30">
        <v>1</v>
      </c>
      <c r="BO285" s="30">
        <v>1</v>
      </c>
      <c r="BP285" s="30">
        <v>1</v>
      </c>
      <c r="BQ285" s="30">
        <v>1</v>
      </c>
      <c r="BR285" s="30">
        <v>1</v>
      </c>
      <c r="BS285" s="30">
        <v>1</v>
      </c>
      <c r="BT285" s="30">
        <v>1</v>
      </c>
      <c r="BU285" s="30">
        <v>0.75</v>
      </c>
      <c r="BV285" s="30">
        <v>1</v>
      </c>
      <c r="BW285" s="30">
        <v>0</v>
      </c>
      <c r="BX285" s="30">
        <v>0</v>
      </c>
      <c r="BY285" s="30">
        <v>0</v>
      </c>
      <c r="BZ285" s="30">
        <v>0</v>
      </c>
      <c r="CA285" s="30">
        <v>0</v>
      </c>
      <c r="CB285" s="30">
        <v>1</v>
      </c>
      <c r="CC285" s="30">
        <v>0</v>
      </c>
      <c r="CD285" s="30">
        <v>1</v>
      </c>
      <c r="CE285" s="30">
        <v>1</v>
      </c>
      <c r="CF285" s="30">
        <v>1</v>
      </c>
      <c r="CG285" s="30">
        <v>0.75</v>
      </c>
      <c r="CH285" s="30">
        <v>1</v>
      </c>
      <c r="CI285" s="30">
        <v>1</v>
      </c>
      <c r="CJ285" s="30">
        <v>1</v>
      </c>
      <c r="CK285" s="30">
        <v>0</v>
      </c>
    </row>
    <row r="286" spans="1:89">
      <c r="A286" s="29">
        <v>5020</v>
      </c>
      <c r="B286" t="s">
        <v>392</v>
      </c>
      <c r="C286" t="s">
        <v>387</v>
      </c>
      <c r="D286" t="s">
        <v>388</v>
      </c>
      <c r="E286" s="29">
        <v>0.13924050632911392</v>
      </c>
      <c r="F286" s="29">
        <v>948</v>
      </c>
      <c r="G286" s="29">
        <v>1.0399999618530273</v>
      </c>
      <c r="H286" s="29">
        <v>15</v>
      </c>
      <c r="I286" s="29">
        <v>462</v>
      </c>
      <c r="J286" t="s">
        <v>629</v>
      </c>
      <c r="K286" s="30">
        <v>0.36888888478279114</v>
      </c>
      <c r="L286" s="30">
        <v>-1.2590291909873486E-2</v>
      </c>
      <c r="M286" s="30">
        <v>0.70896965265274048</v>
      </c>
      <c r="N286" s="30">
        <v>0.70534604787826538</v>
      </c>
      <c r="O286" s="30">
        <v>0.86666667461395264</v>
      </c>
      <c r="P286" s="30">
        <v>0.70577001571655273</v>
      </c>
      <c r="Q286" s="30">
        <v>1</v>
      </c>
      <c r="R286" s="30" t="s">
        <v>567</v>
      </c>
      <c r="S286" s="30">
        <v>1</v>
      </c>
      <c r="T286" s="30">
        <v>0</v>
      </c>
      <c r="U286" s="30">
        <v>1</v>
      </c>
      <c r="V286" s="30" t="s">
        <v>567</v>
      </c>
      <c r="W286" s="30">
        <v>0</v>
      </c>
      <c r="X286" s="30">
        <v>1</v>
      </c>
      <c r="Y286" s="30">
        <v>0</v>
      </c>
      <c r="Z286" s="30">
        <v>0</v>
      </c>
      <c r="AA286" s="30">
        <v>1</v>
      </c>
      <c r="AB286" s="30">
        <v>0.63461999999999996</v>
      </c>
      <c r="AC286" s="30">
        <v>1</v>
      </c>
      <c r="AD286" s="30">
        <v>1</v>
      </c>
      <c r="AE286" s="30">
        <v>1</v>
      </c>
      <c r="AF286" s="30">
        <v>0.9672619104385376</v>
      </c>
      <c r="AG286" s="30">
        <v>1</v>
      </c>
      <c r="AH286" s="30">
        <v>0.85714285714285721</v>
      </c>
      <c r="AI286" s="30">
        <v>1</v>
      </c>
      <c r="AJ286" s="30">
        <v>0.75</v>
      </c>
      <c r="AK286" s="30">
        <v>1</v>
      </c>
      <c r="AL286" s="30">
        <v>1</v>
      </c>
      <c r="AM286" s="30">
        <v>1</v>
      </c>
      <c r="AN286" s="30">
        <v>1</v>
      </c>
      <c r="AO286" s="30">
        <v>1</v>
      </c>
      <c r="AP286" s="30">
        <v>1</v>
      </c>
      <c r="AQ286" s="30">
        <v>1</v>
      </c>
      <c r="AR286" s="30">
        <v>1</v>
      </c>
      <c r="AS286" s="30">
        <v>1</v>
      </c>
      <c r="AT286" s="30">
        <v>1</v>
      </c>
      <c r="AU286" s="30">
        <v>1</v>
      </c>
      <c r="AV286" s="30">
        <v>0.5</v>
      </c>
      <c r="AW286" s="30">
        <v>1</v>
      </c>
      <c r="AX286" s="30">
        <v>0</v>
      </c>
      <c r="AY286" s="30">
        <v>1</v>
      </c>
      <c r="AZ286" s="30">
        <v>0.5</v>
      </c>
      <c r="BA286" s="30">
        <v>0</v>
      </c>
      <c r="BB286" s="30">
        <v>1</v>
      </c>
      <c r="BC286" s="30">
        <v>1</v>
      </c>
      <c r="BD286" s="30">
        <v>1</v>
      </c>
      <c r="BE286" s="30">
        <v>0.83333128690719604</v>
      </c>
      <c r="BF286" s="30">
        <v>0.5</v>
      </c>
      <c r="BG286" s="30">
        <v>0.99999383070904779</v>
      </c>
      <c r="BH286" s="30">
        <v>1</v>
      </c>
      <c r="BI286" s="30">
        <v>1</v>
      </c>
      <c r="BJ286" s="30">
        <v>0.5</v>
      </c>
      <c r="BK286" s="30">
        <v>0</v>
      </c>
      <c r="BL286" s="30">
        <v>1</v>
      </c>
      <c r="BM286" s="30">
        <v>1</v>
      </c>
      <c r="BN286" s="30">
        <v>1</v>
      </c>
      <c r="BO286" s="30">
        <v>1</v>
      </c>
      <c r="BP286" s="30">
        <v>1</v>
      </c>
      <c r="BQ286" s="30">
        <v>1</v>
      </c>
      <c r="BR286" s="30">
        <v>1</v>
      </c>
      <c r="BS286" s="30">
        <v>1</v>
      </c>
      <c r="BT286" s="30">
        <v>1</v>
      </c>
      <c r="BU286" s="30">
        <v>0.3333333432674408</v>
      </c>
      <c r="BV286" s="30">
        <v>1</v>
      </c>
      <c r="BW286" s="30">
        <v>0</v>
      </c>
      <c r="BX286" s="30">
        <v>0</v>
      </c>
      <c r="BY286" s="30">
        <v>0</v>
      </c>
      <c r="BZ286" s="30">
        <v>0</v>
      </c>
      <c r="CA286" s="30">
        <v>0</v>
      </c>
      <c r="CB286" s="30">
        <v>0</v>
      </c>
      <c r="CC286" s="30">
        <v>0</v>
      </c>
      <c r="CD286" s="30">
        <v>0</v>
      </c>
      <c r="CE286" s="30">
        <v>0</v>
      </c>
      <c r="CF286" s="30">
        <v>1</v>
      </c>
      <c r="CG286" s="30">
        <v>0.75</v>
      </c>
      <c r="CH286" s="30">
        <v>1</v>
      </c>
      <c r="CI286" s="30">
        <v>1</v>
      </c>
      <c r="CJ286" s="30">
        <v>1</v>
      </c>
      <c r="CK286" s="30">
        <v>0</v>
      </c>
    </row>
    <row r="287" spans="1:89">
      <c r="A287" s="29">
        <v>5021</v>
      </c>
      <c r="B287" t="s">
        <v>393</v>
      </c>
      <c r="C287" t="s">
        <v>387</v>
      </c>
      <c r="D287" t="s">
        <v>388</v>
      </c>
      <c r="E287" s="29">
        <v>0.19040137123268105</v>
      </c>
      <c r="F287" s="29">
        <v>7001</v>
      </c>
      <c r="G287" s="29">
        <v>1.0499999523162842</v>
      </c>
      <c r="H287" s="29">
        <v>2</v>
      </c>
      <c r="I287" s="29">
        <v>650</v>
      </c>
      <c r="J287" t="s">
        <v>628</v>
      </c>
      <c r="K287" s="30">
        <v>0.22879999876022339</v>
      </c>
      <c r="L287" s="30">
        <v>4.3117520399391651E-3</v>
      </c>
      <c r="M287" s="30">
        <v>0.80649590492248535</v>
      </c>
      <c r="N287" s="30">
        <v>0.82367020845413208</v>
      </c>
      <c r="O287" s="30">
        <v>1</v>
      </c>
      <c r="P287" s="30">
        <v>0.83885335922241211</v>
      </c>
      <c r="Q287" s="30">
        <v>1</v>
      </c>
      <c r="R287" s="30">
        <v>1</v>
      </c>
      <c r="S287" s="30">
        <v>1</v>
      </c>
      <c r="T287" s="30">
        <v>1</v>
      </c>
      <c r="U287" s="30">
        <v>1</v>
      </c>
      <c r="V287" s="30">
        <v>1</v>
      </c>
      <c r="W287" s="30">
        <v>1</v>
      </c>
      <c r="X287" s="30">
        <v>1</v>
      </c>
      <c r="Y287" s="30">
        <v>1</v>
      </c>
      <c r="Z287" s="30">
        <v>1</v>
      </c>
      <c r="AA287" s="30">
        <v>1</v>
      </c>
      <c r="AB287" s="30">
        <v>0.23311999999999997</v>
      </c>
      <c r="AC287" s="30">
        <v>1</v>
      </c>
      <c r="AD287" s="30">
        <v>1</v>
      </c>
      <c r="AE287" s="30">
        <v>1</v>
      </c>
      <c r="AF287" s="30">
        <v>0.93443876504898071</v>
      </c>
      <c r="AG287" s="30">
        <v>1</v>
      </c>
      <c r="AH287" s="30">
        <v>0.8</v>
      </c>
      <c r="AI287" s="30">
        <v>0.73469387755102034</v>
      </c>
      <c r="AJ287" s="30">
        <v>0.6785714285714286</v>
      </c>
      <c r="AK287" s="30">
        <v>1</v>
      </c>
      <c r="AL287" s="30">
        <v>1</v>
      </c>
      <c r="AM287" s="30">
        <v>1</v>
      </c>
      <c r="AN287" s="30">
        <v>1</v>
      </c>
      <c r="AO287" s="30">
        <v>1</v>
      </c>
      <c r="AP287" s="30">
        <v>1</v>
      </c>
      <c r="AQ287" s="30">
        <v>1</v>
      </c>
      <c r="AR287" s="30">
        <v>1</v>
      </c>
      <c r="AS287" s="30">
        <v>1</v>
      </c>
      <c r="AT287" s="30">
        <v>1</v>
      </c>
      <c r="AU287" s="30">
        <v>1</v>
      </c>
      <c r="AV287" s="30">
        <v>0.5</v>
      </c>
      <c r="AW287" s="30">
        <v>0</v>
      </c>
      <c r="AX287" s="30">
        <v>1</v>
      </c>
      <c r="AY287" s="30">
        <v>1</v>
      </c>
      <c r="AZ287" s="30">
        <v>1</v>
      </c>
      <c r="BA287" s="30">
        <v>1</v>
      </c>
      <c r="BB287" s="30">
        <v>1</v>
      </c>
      <c r="BC287" s="30">
        <v>1</v>
      </c>
      <c r="BD287" s="30">
        <v>0.66666668653488159</v>
      </c>
      <c r="BE287" s="30">
        <v>0.99999994039535522</v>
      </c>
      <c r="BF287" s="30" t="s">
        <v>567</v>
      </c>
      <c r="BG287" s="30">
        <v>0.99999989255976363</v>
      </c>
      <c r="BH287" s="30">
        <v>1</v>
      </c>
      <c r="BI287" s="30">
        <v>1</v>
      </c>
      <c r="BJ287" s="30">
        <v>0.75</v>
      </c>
      <c r="BK287" s="30">
        <v>1</v>
      </c>
      <c r="BL287" s="30">
        <v>1</v>
      </c>
      <c r="BM287" s="30">
        <v>0</v>
      </c>
      <c r="BN287" s="30">
        <v>1</v>
      </c>
      <c r="BO287" s="30">
        <v>1</v>
      </c>
      <c r="BP287" s="30">
        <v>1</v>
      </c>
      <c r="BQ287" s="30">
        <v>1</v>
      </c>
      <c r="BR287" s="30">
        <v>1</v>
      </c>
      <c r="BS287" s="30">
        <v>1</v>
      </c>
      <c r="BT287" s="30">
        <v>1</v>
      </c>
      <c r="BU287" s="30">
        <v>0.54166668653488159</v>
      </c>
      <c r="BV287" s="30">
        <v>1</v>
      </c>
      <c r="BW287" s="30">
        <v>0</v>
      </c>
      <c r="BX287" s="30">
        <v>1</v>
      </c>
      <c r="BY287" s="30">
        <v>0</v>
      </c>
      <c r="BZ287" s="30">
        <v>1</v>
      </c>
      <c r="CA287" s="30">
        <v>0</v>
      </c>
      <c r="CB287" s="30">
        <v>1</v>
      </c>
      <c r="CC287" s="30">
        <v>1</v>
      </c>
      <c r="CD287" s="30">
        <v>1</v>
      </c>
      <c r="CE287" s="30">
        <v>0</v>
      </c>
      <c r="CF287" s="30">
        <v>1</v>
      </c>
      <c r="CG287" s="30">
        <v>0.5</v>
      </c>
      <c r="CH287" s="30">
        <v>0</v>
      </c>
      <c r="CI287" s="30">
        <v>1</v>
      </c>
      <c r="CJ287" s="30">
        <v>1</v>
      </c>
      <c r="CK287" s="30">
        <v>0</v>
      </c>
    </row>
    <row r="288" spans="1:89">
      <c r="A288" s="29">
        <v>5022</v>
      </c>
      <c r="B288" t="s">
        <v>394</v>
      </c>
      <c r="C288" t="s">
        <v>387</v>
      </c>
      <c r="D288" t="s">
        <v>388</v>
      </c>
      <c r="E288" s="29">
        <v>0.14601769911504425</v>
      </c>
      <c r="F288" s="29">
        <v>2486</v>
      </c>
      <c r="G288" s="29">
        <v>1.1200000047683716</v>
      </c>
      <c r="H288" s="29">
        <v>5</v>
      </c>
      <c r="I288" s="29">
        <v>595</v>
      </c>
      <c r="J288" t="s">
        <v>628</v>
      </c>
      <c r="K288" s="30">
        <v>0.31972789764404297</v>
      </c>
      <c r="L288" s="30">
        <v>-6.3920649699866772E-3</v>
      </c>
      <c r="M288" s="30">
        <v>0.78141844272613525</v>
      </c>
      <c r="N288" s="30">
        <v>0.78737121820449829</v>
      </c>
      <c r="O288" s="30">
        <v>0.93333333730697632</v>
      </c>
      <c r="P288" s="30">
        <v>0.67463415861129761</v>
      </c>
      <c r="Q288" s="30">
        <v>1</v>
      </c>
      <c r="R288" s="30" t="s">
        <v>567</v>
      </c>
      <c r="S288" s="30">
        <v>1</v>
      </c>
      <c r="T288" s="30">
        <v>1</v>
      </c>
      <c r="U288" s="30">
        <v>1</v>
      </c>
      <c r="V288" s="30">
        <v>1</v>
      </c>
      <c r="W288" s="30">
        <v>0</v>
      </c>
      <c r="X288" s="30">
        <v>1</v>
      </c>
      <c r="Y288" s="30">
        <v>0</v>
      </c>
      <c r="Z288" s="30">
        <v>1</v>
      </c>
      <c r="AA288" s="30">
        <v>1</v>
      </c>
      <c r="AB288" s="30">
        <v>0.21739000000000006</v>
      </c>
      <c r="AC288" s="30">
        <v>0.16129000000000004</v>
      </c>
      <c r="AD288" s="30">
        <v>0.14286000000000001</v>
      </c>
      <c r="AE288" s="30">
        <v>1</v>
      </c>
      <c r="AF288" s="30">
        <v>0.97288358211517334</v>
      </c>
      <c r="AG288" s="30">
        <v>1</v>
      </c>
      <c r="AH288" s="30">
        <v>0.7857142857142857</v>
      </c>
      <c r="AI288" s="30">
        <v>0.88888888888888884</v>
      </c>
      <c r="AJ288" s="30">
        <v>1</v>
      </c>
      <c r="AK288" s="30">
        <v>1</v>
      </c>
      <c r="AL288" s="30">
        <v>1</v>
      </c>
      <c r="AM288" s="30">
        <v>1</v>
      </c>
      <c r="AN288" s="30">
        <v>1</v>
      </c>
      <c r="AO288" s="30">
        <v>1</v>
      </c>
      <c r="AP288" s="30">
        <v>1</v>
      </c>
      <c r="AQ288" s="30">
        <v>1</v>
      </c>
      <c r="AR288" s="30">
        <v>1</v>
      </c>
      <c r="AS288" s="30">
        <v>1</v>
      </c>
      <c r="AT288" s="30">
        <v>1</v>
      </c>
      <c r="AU288" s="30">
        <v>1</v>
      </c>
      <c r="AV288" s="30">
        <v>0</v>
      </c>
      <c r="AW288" s="30">
        <v>0</v>
      </c>
      <c r="AX288" s="30">
        <v>0</v>
      </c>
      <c r="AY288" s="30">
        <v>1</v>
      </c>
      <c r="AZ288" s="30">
        <v>1</v>
      </c>
      <c r="BA288" s="30">
        <v>1</v>
      </c>
      <c r="BB288" s="30">
        <v>1</v>
      </c>
      <c r="BC288" s="30">
        <v>1</v>
      </c>
      <c r="BD288" s="30">
        <v>0.66666668653488159</v>
      </c>
      <c r="BE288" s="30">
        <v>1</v>
      </c>
      <c r="BF288" s="30" t="s">
        <v>567</v>
      </c>
      <c r="BG288" s="30">
        <v>0.99999999763653724</v>
      </c>
      <c r="BH288" s="30">
        <v>1</v>
      </c>
      <c r="BI288" s="30">
        <v>1</v>
      </c>
      <c r="BJ288" s="30">
        <v>1</v>
      </c>
      <c r="BK288" s="30">
        <v>1</v>
      </c>
      <c r="BL288" s="30">
        <v>1</v>
      </c>
      <c r="BM288" s="30">
        <v>1</v>
      </c>
      <c r="BN288" s="30">
        <v>1</v>
      </c>
      <c r="BO288" s="30">
        <v>1</v>
      </c>
      <c r="BP288" s="30">
        <v>1</v>
      </c>
      <c r="BQ288" s="30">
        <v>1</v>
      </c>
      <c r="BR288" s="30">
        <v>1</v>
      </c>
      <c r="BS288" s="30">
        <v>1</v>
      </c>
      <c r="BT288" s="30">
        <v>1</v>
      </c>
      <c r="BU288" s="30">
        <v>0.4166666567325592</v>
      </c>
      <c r="BV288" s="30">
        <v>1</v>
      </c>
      <c r="BW288" s="30">
        <v>0</v>
      </c>
      <c r="BX288" s="30">
        <v>0</v>
      </c>
      <c r="BY288" s="30">
        <v>0</v>
      </c>
      <c r="BZ288" s="30">
        <v>0</v>
      </c>
      <c r="CA288" s="30">
        <v>0</v>
      </c>
      <c r="CB288" s="30">
        <v>1</v>
      </c>
      <c r="CC288" s="30">
        <v>0</v>
      </c>
      <c r="CD288" s="30">
        <v>1</v>
      </c>
      <c r="CE288" s="30">
        <v>0</v>
      </c>
      <c r="CF288" s="30">
        <v>1</v>
      </c>
      <c r="CG288" s="30">
        <v>0.75</v>
      </c>
      <c r="CH288" s="30">
        <v>0</v>
      </c>
      <c r="CI288" s="30">
        <v>1</v>
      </c>
      <c r="CJ288" s="30">
        <v>1</v>
      </c>
      <c r="CK288" s="30">
        <v>1</v>
      </c>
    </row>
    <row r="289" spans="1:89">
      <c r="A289" s="29">
        <v>5025</v>
      </c>
      <c r="B289" t="s">
        <v>395</v>
      </c>
      <c r="C289" t="s">
        <v>387</v>
      </c>
      <c r="D289" t="s">
        <v>388</v>
      </c>
      <c r="E289" s="29">
        <v>0.23239562802365168</v>
      </c>
      <c r="F289" s="29">
        <v>5581</v>
      </c>
      <c r="G289" s="29">
        <v>1.0299999713897705</v>
      </c>
      <c r="H289" s="29">
        <v>2</v>
      </c>
      <c r="I289" s="29">
        <v>650</v>
      </c>
      <c r="J289" t="s">
        <v>628</v>
      </c>
      <c r="K289" s="30">
        <v>0.26200273633003235</v>
      </c>
      <c r="L289" s="30">
        <v>-4.2947655310854316E-4</v>
      </c>
      <c r="M289" s="30">
        <v>0.88675516843795776</v>
      </c>
      <c r="N289" s="30">
        <v>0.81615078449249268</v>
      </c>
      <c r="O289" s="30">
        <v>1</v>
      </c>
      <c r="P289" s="30">
        <v>0.76169568300247192</v>
      </c>
      <c r="Q289" s="30">
        <v>1</v>
      </c>
      <c r="R289" s="30">
        <v>1</v>
      </c>
      <c r="S289" s="30">
        <v>1</v>
      </c>
      <c r="T289" s="30">
        <v>1</v>
      </c>
      <c r="U289" s="30">
        <v>1</v>
      </c>
      <c r="V289" s="30">
        <v>1</v>
      </c>
      <c r="W289" s="30">
        <v>1</v>
      </c>
      <c r="X289" s="30">
        <v>1</v>
      </c>
      <c r="Y289" s="30">
        <v>1</v>
      </c>
      <c r="Z289" s="30">
        <v>1</v>
      </c>
      <c r="AA289" s="30">
        <v>0.53488000000000002</v>
      </c>
      <c r="AB289" s="30">
        <v>0.35954999999999998</v>
      </c>
      <c r="AC289" s="30">
        <v>0.47619</v>
      </c>
      <c r="AD289" s="30">
        <v>0.28125</v>
      </c>
      <c r="AE289" s="30">
        <v>1</v>
      </c>
      <c r="AF289" s="30">
        <v>0.81654477119445801</v>
      </c>
      <c r="AG289" s="30">
        <v>0.95867169373549888</v>
      </c>
      <c r="AH289" s="30">
        <v>0.8666666666666667</v>
      </c>
      <c r="AI289" s="30">
        <v>0.8928571428571429</v>
      </c>
      <c r="AJ289" s="30">
        <v>0.76923076923076916</v>
      </c>
      <c r="AK289" s="30">
        <v>0.8</v>
      </c>
      <c r="AL289" s="30">
        <v>0.66666666666666652</v>
      </c>
      <c r="AM289" s="30">
        <v>0.66666666666666652</v>
      </c>
      <c r="AN289" s="30">
        <v>1</v>
      </c>
      <c r="AO289" s="30">
        <v>0.75</v>
      </c>
      <c r="AP289" s="30">
        <v>0.95597779750823975</v>
      </c>
      <c r="AQ289" s="30">
        <v>1</v>
      </c>
      <c r="AR289" s="30" t="s">
        <v>567</v>
      </c>
      <c r="AS289" s="30">
        <v>0.86793333350000001</v>
      </c>
      <c r="AT289" s="30">
        <v>1</v>
      </c>
      <c r="AU289" s="30">
        <v>1</v>
      </c>
      <c r="AV289" s="30">
        <v>1</v>
      </c>
      <c r="AW289" s="30">
        <v>1</v>
      </c>
      <c r="AX289" s="30">
        <v>1</v>
      </c>
      <c r="AY289" s="30">
        <v>1</v>
      </c>
      <c r="AZ289" s="30">
        <v>1</v>
      </c>
      <c r="BA289" s="30">
        <v>1</v>
      </c>
      <c r="BB289" s="30">
        <v>1</v>
      </c>
      <c r="BC289" s="30">
        <v>1</v>
      </c>
      <c r="BD289" s="30">
        <v>0.66666668653488159</v>
      </c>
      <c r="BE289" s="30">
        <v>1</v>
      </c>
      <c r="BF289" s="30" t="s">
        <v>567</v>
      </c>
      <c r="BG289" s="30">
        <v>0.99999998886290231</v>
      </c>
      <c r="BH289" s="30">
        <v>1</v>
      </c>
      <c r="BI289" s="30">
        <v>1</v>
      </c>
      <c r="BJ289" s="30">
        <v>0.5</v>
      </c>
      <c r="BK289" s="30">
        <v>0</v>
      </c>
      <c r="BL289" s="30">
        <v>1</v>
      </c>
      <c r="BM289" s="30">
        <v>1</v>
      </c>
      <c r="BN289" s="30">
        <v>1</v>
      </c>
      <c r="BO289" s="30">
        <v>1</v>
      </c>
      <c r="BP289" s="30">
        <v>1</v>
      </c>
      <c r="BQ289" s="30">
        <v>1</v>
      </c>
      <c r="BR289" s="30">
        <v>1</v>
      </c>
      <c r="BS289" s="30">
        <v>1</v>
      </c>
      <c r="BT289" s="30">
        <v>1</v>
      </c>
      <c r="BU289" s="30">
        <v>0.83333331346511841</v>
      </c>
      <c r="BV289" s="30">
        <v>1</v>
      </c>
      <c r="BW289" s="30">
        <v>0</v>
      </c>
      <c r="BX289" s="30">
        <v>0</v>
      </c>
      <c r="BY289" s="30">
        <v>1</v>
      </c>
      <c r="BZ289" s="30">
        <v>0</v>
      </c>
      <c r="CA289" s="30">
        <v>0</v>
      </c>
      <c r="CB289" s="30">
        <v>1</v>
      </c>
      <c r="CC289" s="30">
        <v>1</v>
      </c>
      <c r="CD289" s="30">
        <v>1</v>
      </c>
      <c r="CE289" s="30">
        <v>1</v>
      </c>
      <c r="CF289" s="30">
        <v>1</v>
      </c>
      <c r="CG289" s="30">
        <v>1</v>
      </c>
      <c r="CH289" s="30">
        <v>1</v>
      </c>
      <c r="CI289" s="30">
        <v>1</v>
      </c>
      <c r="CJ289" s="30">
        <v>1</v>
      </c>
      <c r="CK289" s="30">
        <v>1</v>
      </c>
    </row>
    <row r="290" spans="1:89">
      <c r="A290" s="29">
        <v>5026</v>
      </c>
      <c r="B290" t="s">
        <v>396</v>
      </c>
      <c r="C290" t="s">
        <v>387</v>
      </c>
      <c r="D290" t="s">
        <v>388</v>
      </c>
      <c r="E290" s="29">
        <v>0.17112569409389197</v>
      </c>
      <c r="F290" s="29">
        <v>1981</v>
      </c>
      <c r="G290" s="29">
        <v>1</v>
      </c>
      <c r="H290" s="29">
        <v>14</v>
      </c>
      <c r="I290" s="29">
        <v>520</v>
      </c>
      <c r="J290" t="s">
        <v>629</v>
      </c>
      <c r="K290" s="30">
        <v>0.33333331346511841</v>
      </c>
      <c r="L290" s="30">
        <v>-3.2987524755299091E-3</v>
      </c>
      <c r="M290" s="30">
        <v>0.82467097043991089</v>
      </c>
      <c r="N290" s="30">
        <v>0.75217771530151367</v>
      </c>
      <c r="O290" s="30">
        <v>0.93333333730697632</v>
      </c>
      <c r="P290" s="30">
        <v>0.60897833108901978</v>
      </c>
      <c r="Q290" s="30">
        <v>1</v>
      </c>
      <c r="R290" s="30" t="s">
        <v>567</v>
      </c>
      <c r="S290" s="30">
        <v>1</v>
      </c>
      <c r="T290" s="30">
        <v>1</v>
      </c>
      <c r="U290" s="30">
        <v>1</v>
      </c>
      <c r="V290" s="30">
        <v>1</v>
      </c>
      <c r="W290" s="30">
        <v>0</v>
      </c>
      <c r="X290" s="30">
        <v>1</v>
      </c>
      <c r="Y290" s="30">
        <v>1</v>
      </c>
      <c r="Z290" s="30">
        <v>1</v>
      </c>
      <c r="AA290" s="30">
        <v>0.23076999999999998</v>
      </c>
      <c r="AB290" s="30">
        <v>0.18310000000000001</v>
      </c>
      <c r="AC290" s="30">
        <v>0</v>
      </c>
      <c r="AD290" s="30">
        <v>0.4</v>
      </c>
      <c r="AE290" s="30">
        <v>1</v>
      </c>
      <c r="AF290" s="30">
        <v>0.97106480598449707</v>
      </c>
      <c r="AG290" s="30">
        <v>1</v>
      </c>
      <c r="AH290" s="30">
        <v>1</v>
      </c>
      <c r="AI290" s="30">
        <v>0.875</v>
      </c>
      <c r="AJ290" s="30">
        <v>0.7777777777777779</v>
      </c>
      <c r="AK290" s="30">
        <v>1</v>
      </c>
      <c r="AL290" s="30">
        <v>1</v>
      </c>
      <c r="AM290" s="30">
        <v>1</v>
      </c>
      <c r="AN290" s="30">
        <v>1</v>
      </c>
      <c r="AO290" s="30">
        <v>0.75</v>
      </c>
      <c r="AP290" s="30">
        <v>1</v>
      </c>
      <c r="AQ290" s="30">
        <v>1</v>
      </c>
      <c r="AR290" s="30" t="s">
        <v>567</v>
      </c>
      <c r="AS290" s="30">
        <v>1</v>
      </c>
      <c r="AT290" s="30">
        <v>1</v>
      </c>
      <c r="AU290" s="30">
        <v>1</v>
      </c>
      <c r="AV290" s="30">
        <v>1</v>
      </c>
      <c r="AW290" s="30">
        <v>1</v>
      </c>
      <c r="AX290" s="30">
        <v>1</v>
      </c>
      <c r="AY290" s="30">
        <v>1</v>
      </c>
      <c r="AZ290" s="30">
        <v>0.75</v>
      </c>
      <c r="BA290" s="30">
        <v>1</v>
      </c>
      <c r="BB290" s="30">
        <v>1</v>
      </c>
      <c r="BC290" s="30">
        <v>0</v>
      </c>
      <c r="BD290" s="30">
        <v>0.66666668653488159</v>
      </c>
      <c r="BE290" s="30">
        <v>1</v>
      </c>
      <c r="BF290" s="30" t="s">
        <v>567</v>
      </c>
      <c r="BG290" s="30">
        <v>0.99999998230151144</v>
      </c>
      <c r="BH290" s="30">
        <v>1</v>
      </c>
      <c r="BI290" s="30">
        <v>1</v>
      </c>
      <c r="BJ290" s="30">
        <v>1</v>
      </c>
      <c r="BK290" s="30">
        <v>1</v>
      </c>
      <c r="BL290" s="30">
        <v>1</v>
      </c>
      <c r="BM290" s="30">
        <v>1</v>
      </c>
      <c r="BN290" s="30">
        <v>1</v>
      </c>
      <c r="BO290" s="30">
        <v>1</v>
      </c>
      <c r="BP290" s="30">
        <v>1</v>
      </c>
      <c r="BQ290" s="30">
        <v>1</v>
      </c>
      <c r="BR290" s="30">
        <v>1</v>
      </c>
      <c r="BS290" s="30">
        <v>1</v>
      </c>
      <c r="BT290" s="30">
        <v>1</v>
      </c>
      <c r="BU290" s="30">
        <v>0.66666668653488159</v>
      </c>
      <c r="BV290" s="30">
        <v>1</v>
      </c>
      <c r="BW290" s="30">
        <v>0</v>
      </c>
      <c r="BX290" s="30">
        <v>0</v>
      </c>
      <c r="BY290" s="30">
        <v>0</v>
      </c>
      <c r="BZ290" s="30">
        <v>0</v>
      </c>
      <c r="CA290" s="30">
        <v>0</v>
      </c>
      <c r="CB290" s="30">
        <v>0</v>
      </c>
      <c r="CC290" s="30">
        <v>0</v>
      </c>
      <c r="CD290" s="30">
        <v>0</v>
      </c>
      <c r="CE290" s="30">
        <v>1</v>
      </c>
      <c r="CF290" s="30">
        <v>1</v>
      </c>
      <c r="CG290" s="30">
        <v>0.25</v>
      </c>
      <c r="CH290" s="30">
        <v>0</v>
      </c>
      <c r="CI290" s="30">
        <v>1</v>
      </c>
      <c r="CJ290" s="30">
        <v>0</v>
      </c>
      <c r="CK290" s="30">
        <v>0</v>
      </c>
    </row>
    <row r="291" spans="1:89">
      <c r="A291" s="29">
        <v>5027</v>
      </c>
      <c r="B291" t="s">
        <v>397</v>
      </c>
      <c r="C291" t="s">
        <v>387</v>
      </c>
      <c r="D291" t="s">
        <v>388</v>
      </c>
      <c r="E291" s="29">
        <v>0.13946777813401731</v>
      </c>
      <c r="F291" s="29">
        <v>6238</v>
      </c>
      <c r="G291" s="29">
        <v>0.93999999761581421</v>
      </c>
      <c r="H291" s="29">
        <v>1</v>
      </c>
      <c r="I291" s="29">
        <v>652</v>
      </c>
      <c r="J291" t="s">
        <v>628</v>
      </c>
      <c r="K291" s="30">
        <v>0.27359998226165771</v>
      </c>
      <c r="L291" s="30">
        <v>-3.1127526890486479E-3</v>
      </c>
      <c r="M291" s="30">
        <v>0.79882311820983887</v>
      </c>
      <c r="N291" s="30">
        <v>0.81260871887207031</v>
      </c>
      <c r="O291" s="30">
        <v>0.93333333730697632</v>
      </c>
      <c r="P291" s="30">
        <v>0.76390498876571655</v>
      </c>
      <c r="Q291" s="30">
        <v>1</v>
      </c>
      <c r="R291" s="30">
        <v>1</v>
      </c>
      <c r="S291" s="30">
        <v>1</v>
      </c>
      <c r="T291" s="30">
        <v>1</v>
      </c>
      <c r="U291" s="30">
        <v>1</v>
      </c>
      <c r="V291" s="30">
        <v>1</v>
      </c>
      <c r="W291" s="30">
        <v>1</v>
      </c>
      <c r="X291" s="30">
        <v>1</v>
      </c>
      <c r="Y291" s="30">
        <v>1</v>
      </c>
      <c r="Z291" s="30" t="s">
        <v>567</v>
      </c>
      <c r="AA291" s="30">
        <v>7.8430000000000041E-2</v>
      </c>
      <c r="AB291" s="30">
        <v>1</v>
      </c>
      <c r="AC291" s="30">
        <v>0.04</v>
      </c>
      <c r="AD291" s="30">
        <v>0</v>
      </c>
      <c r="AE291" s="30">
        <v>1</v>
      </c>
      <c r="AF291" s="30">
        <v>0.89856797456741333</v>
      </c>
      <c r="AG291" s="30">
        <v>0.99836502882712319</v>
      </c>
      <c r="AH291" s="30">
        <v>0.85714285714285721</v>
      </c>
      <c r="AI291" s="30">
        <v>0.82926829268292679</v>
      </c>
      <c r="AJ291" s="30">
        <v>0.76470588235294112</v>
      </c>
      <c r="AK291" s="30">
        <v>1</v>
      </c>
      <c r="AL291" s="30">
        <v>0.5</v>
      </c>
      <c r="AM291" s="30">
        <v>1</v>
      </c>
      <c r="AN291" s="30">
        <v>1</v>
      </c>
      <c r="AO291" s="30">
        <v>1</v>
      </c>
      <c r="AP291" s="30">
        <v>0.99242502450942993</v>
      </c>
      <c r="AQ291" s="30">
        <v>1</v>
      </c>
      <c r="AR291" s="30">
        <v>1</v>
      </c>
      <c r="AS291" s="30">
        <v>0.96970000000000001</v>
      </c>
      <c r="AT291" s="30">
        <v>1</v>
      </c>
      <c r="AU291" s="30">
        <v>1</v>
      </c>
      <c r="AV291" s="30">
        <v>1</v>
      </c>
      <c r="AW291" s="30">
        <v>1</v>
      </c>
      <c r="AX291" s="30">
        <v>1</v>
      </c>
      <c r="AY291" s="30">
        <v>1</v>
      </c>
      <c r="AZ291" s="30">
        <v>1</v>
      </c>
      <c r="BA291" s="30">
        <v>1</v>
      </c>
      <c r="BB291" s="30">
        <v>1</v>
      </c>
      <c r="BC291" s="30">
        <v>1</v>
      </c>
      <c r="BD291" s="30">
        <v>0.66666668653488159</v>
      </c>
      <c r="BE291" s="30">
        <v>0.99999964237213135</v>
      </c>
      <c r="BF291" s="30" t="s">
        <v>567</v>
      </c>
      <c r="BG291" s="30">
        <v>0.99999931907394057</v>
      </c>
      <c r="BH291" s="30">
        <v>1</v>
      </c>
      <c r="BI291" s="30">
        <v>1</v>
      </c>
      <c r="BJ291" s="30">
        <v>0.25</v>
      </c>
      <c r="BK291" s="30">
        <v>0</v>
      </c>
      <c r="BL291" s="30">
        <v>0</v>
      </c>
      <c r="BM291" s="30">
        <v>1</v>
      </c>
      <c r="BN291" s="30">
        <v>1</v>
      </c>
      <c r="BO291" s="30">
        <v>1</v>
      </c>
      <c r="BP291" s="30">
        <v>1</v>
      </c>
      <c r="BQ291" s="30">
        <v>1</v>
      </c>
      <c r="BR291" s="30">
        <v>1</v>
      </c>
      <c r="BS291" s="30">
        <v>1</v>
      </c>
      <c r="BT291" s="30">
        <v>1</v>
      </c>
      <c r="BU291" s="30">
        <v>0.75</v>
      </c>
      <c r="BV291" s="30">
        <v>1</v>
      </c>
      <c r="BW291" s="30">
        <v>1</v>
      </c>
      <c r="BX291" s="30">
        <v>0</v>
      </c>
      <c r="BY291" s="30">
        <v>0</v>
      </c>
      <c r="BZ291" s="30">
        <v>0</v>
      </c>
      <c r="CA291" s="30">
        <v>0</v>
      </c>
      <c r="CB291" s="30">
        <v>1</v>
      </c>
      <c r="CC291" s="30">
        <v>0</v>
      </c>
      <c r="CD291" s="30">
        <v>0</v>
      </c>
      <c r="CE291" s="30">
        <v>1</v>
      </c>
      <c r="CF291" s="30">
        <v>0.75</v>
      </c>
      <c r="CG291" s="30">
        <v>0.3333333432674408</v>
      </c>
      <c r="CH291" s="30">
        <v>0</v>
      </c>
      <c r="CI291" s="30" t="s">
        <v>567</v>
      </c>
      <c r="CJ291" s="30">
        <v>1</v>
      </c>
      <c r="CK291" s="30">
        <v>0</v>
      </c>
    </row>
    <row r="292" spans="1:89">
      <c r="A292" s="29">
        <v>5028</v>
      </c>
      <c r="B292" t="s">
        <v>398</v>
      </c>
      <c r="C292" t="s">
        <v>387</v>
      </c>
      <c r="D292" t="s">
        <v>388</v>
      </c>
      <c r="E292" s="29">
        <v>0.18161716368851968</v>
      </c>
      <c r="F292" s="29">
        <v>16733</v>
      </c>
      <c r="G292" s="29">
        <v>0.93000000715255737</v>
      </c>
      <c r="H292" s="29">
        <v>7</v>
      </c>
      <c r="I292" s="29">
        <v>770</v>
      </c>
      <c r="J292" t="s">
        <v>625</v>
      </c>
      <c r="K292" s="30">
        <v>0.19357194006443024</v>
      </c>
      <c r="L292" s="30">
        <v>1.0061868466436863E-2</v>
      </c>
      <c r="M292" s="30">
        <v>0.8366515040397644</v>
      </c>
      <c r="N292" s="30">
        <v>0.85397481918334961</v>
      </c>
      <c r="O292" s="30">
        <v>1</v>
      </c>
      <c r="P292" s="30">
        <v>0.82419997453689575</v>
      </c>
      <c r="Q292" s="30">
        <v>1</v>
      </c>
      <c r="R292" s="30">
        <v>1</v>
      </c>
      <c r="S292" s="30">
        <v>1</v>
      </c>
      <c r="T292" s="30">
        <v>1</v>
      </c>
      <c r="U292" s="30">
        <v>1</v>
      </c>
      <c r="V292" s="30">
        <v>1</v>
      </c>
      <c r="W292" s="30">
        <v>1</v>
      </c>
      <c r="X292" s="30">
        <v>1</v>
      </c>
      <c r="Y292" s="30">
        <v>1</v>
      </c>
      <c r="Z292" s="30">
        <v>1</v>
      </c>
      <c r="AA292" s="30">
        <v>0.79762</v>
      </c>
      <c r="AB292" s="30">
        <v>0.34757999999999994</v>
      </c>
      <c r="AC292" s="30">
        <v>1</v>
      </c>
      <c r="AD292" s="30">
        <v>1</v>
      </c>
      <c r="AE292" s="30">
        <v>1</v>
      </c>
      <c r="AF292" s="30">
        <v>0.8983805775642395</v>
      </c>
      <c r="AG292" s="30">
        <v>0.98714935825388461</v>
      </c>
      <c r="AH292" s="30">
        <v>0.91911764705882348</v>
      </c>
      <c r="AI292" s="30">
        <v>0.88524590163934425</v>
      </c>
      <c r="AJ292" s="30">
        <v>0.64935064935064934</v>
      </c>
      <c r="AK292" s="30">
        <v>0.90900000000000003</v>
      </c>
      <c r="AL292" s="30">
        <v>0.88888888888888884</v>
      </c>
      <c r="AM292" s="30">
        <v>0.88888888888888884</v>
      </c>
      <c r="AN292" s="30">
        <v>1</v>
      </c>
      <c r="AO292" s="30">
        <v>1</v>
      </c>
      <c r="AP292" s="30">
        <v>0.85226768255233765</v>
      </c>
      <c r="AQ292" s="30">
        <v>0.88333333299999994</v>
      </c>
      <c r="AR292" s="30">
        <v>0.625</v>
      </c>
      <c r="AS292" s="30">
        <v>0.91859444449999994</v>
      </c>
      <c r="AT292" s="30">
        <v>0.98214285700000004</v>
      </c>
      <c r="AU292" s="30">
        <v>1</v>
      </c>
      <c r="AV292" s="30">
        <v>1</v>
      </c>
      <c r="AW292" s="30">
        <v>1</v>
      </c>
      <c r="AX292" s="30">
        <v>1</v>
      </c>
      <c r="AY292" s="30">
        <v>1</v>
      </c>
      <c r="AZ292" s="30">
        <v>1</v>
      </c>
      <c r="BA292" s="30">
        <v>1</v>
      </c>
      <c r="BB292" s="30">
        <v>1</v>
      </c>
      <c r="BC292" s="30">
        <v>1</v>
      </c>
      <c r="BD292" s="30">
        <v>1</v>
      </c>
      <c r="BE292" s="30">
        <v>0.83333331346511841</v>
      </c>
      <c r="BF292" s="30">
        <v>0.5</v>
      </c>
      <c r="BG292" s="30">
        <v>0.99999997412969865</v>
      </c>
      <c r="BH292" s="30">
        <v>1</v>
      </c>
      <c r="BI292" s="30">
        <v>1</v>
      </c>
      <c r="BJ292" s="30">
        <v>1</v>
      </c>
      <c r="BK292" s="30">
        <v>1</v>
      </c>
      <c r="BL292" s="30">
        <v>1</v>
      </c>
      <c r="BM292" s="30">
        <v>1</v>
      </c>
      <c r="BN292" s="30">
        <v>1</v>
      </c>
      <c r="BO292" s="30">
        <v>1</v>
      </c>
      <c r="BP292" s="30">
        <v>1</v>
      </c>
      <c r="BQ292" s="30">
        <v>1</v>
      </c>
      <c r="BR292" s="30">
        <v>1</v>
      </c>
      <c r="BS292" s="30">
        <v>1</v>
      </c>
      <c r="BT292" s="30">
        <v>1</v>
      </c>
      <c r="BU292" s="30">
        <v>0.4583333432674408</v>
      </c>
      <c r="BV292" s="30">
        <v>0</v>
      </c>
      <c r="BW292" s="30">
        <v>0</v>
      </c>
      <c r="BX292" s="30">
        <v>1</v>
      </c>
      <c r="BY292" s="30">
        <v>1</v>
      </c>
      <c r="BZ292" s="30">
        <v>0</v>
      </c>
      <c r="CA292" s="30">
        <v>0</v>
      </c>
      <c r="CB292" s="30">
        <v>1</v>
      </c>
      <c r="CC292" s="30">
        <v>0</v>
      </c>
      <c r="CD292" s="30">
        <v>0</v>
      </c>
      <c r="CE292" s="30">
        <v>1</v>
      </c>
      <c r="CF292" s="30">
        <v>1</v>
      </c>
      <c r="CG292" s="30">
        <v>0.5</v>
      </c>
      <c r="CH292" s="30">
        <v>0</v>
      </c>
      <c r="CI292" s="30">
        <v>0</v>
      </c>
      <c r="CJ292" s="30">
        <v>1</v>
      </c>
      <c r="CK292" s="30">
        <v>1</v>
      </c>
    </row>
    <row r="293" spans="1:89">
      <c r="A293" s="29">
        <v>5029</v>
      </c>
      <c r="B293" t="s">
        <v>399</v>
      </c>
      <c r="C293" t="s">
        <v>387</v>
      </c>
      <c r="D293" t="s">
        <v>388</v>
      </c>
      <c r="E293" s="29">
        <v>0.2088888888888889</v>
      </c>
      <c r="F293" s="29">
        <v>8325</v>
      </c>
      <c r="G293" s="29">
        <v>0.94999998807907104</v>
      </c>
      <c r="H293" s="29">
        <v>1</v>
      </c>
      <c r="I293" s="29">
        <v>736</v>
      </c>
      <c r="J293" t="s">
        <v>625</v>
      </c>
      <c r="K293" s="30">
        <v>0.221172034740448</v>
      </c>
      <c r="L293" s="30">
        <v>1.6577346250414848E-2</v>
      </c>
      <c r="M293" s="30">
        <v>0.89216774702072144</v>
      </c>
      <c r="N293" s="30">
        <v>0.84039402008056641</v>
      </c>
      <c r="O293" s="30">
        <v>1</v>
      </c>
      <c r="P293" s="30">
        <v>0.7990494966506958</v>
      </c>
      <c r="Q293" s="30">
        <v>1</v>
      </c>
      <c r="R293" s="30">
        <v>1</v>
      </c>
      <c r="S293" s="30">
        <v>1</v>
      </c>
      <c r="T293" s="30">
        <v>1</v>
      </c>
      <c r="U293" s="30">
        <v>1</v>
      </c>
      <c r="V293" s="30">
        <v>1</v>
      </c>
      <c r="W293" s="30">
        <v>1</v>
      </c>
      <c r="X293" s="30">
        <v>1</v>
      </c>
      <c r="Y293" s="30">
        <v>1</v>
      </c>
      <c r="Z293" s="30">
        <v>0</v>
      </c>
      <c r="AA293" s="30">
        <v>1</v>
      </c>
      <c r="AB293" s="30">
        <v>0.54622000000000004</v>
      </c>
      <c r="AC293" s="30">
        <v>0.25</v>
      </c>
      <c r="AD293" s="30">
        <v>0.23076999999999998</v>
      </c>
      <c r="AE293" s="30">
        <v>1</v>
      </c>
      <c r="AF293" s="30">
        <v>0.84596151113510132</v>
      </c>
      <c r="AG293" s="30">
        <v>0.98864527695812943</v>
      </c>
      <c r="AH293" s="30">
        <v>0.85714285714285721</v>
      </c>
      <c r="AI293" s="30">
        <v>0.78205128205128205</v>
      </c>
      <c r="AJ293" s="30">
        <v>0.62903225806451613</v>
      </c>
      <c r="AK293" s="30">
        <v>0.85699999999999998</v>
      </c>
      <c r="AL293" s="30">
        <v>0.6</v>
      </c>
      <c r="AM293" s="30">
        <v>1</v>
      </c>
      <c r="AN293" s="30">
        <v>1</v>
      </c>
      <c r="AO293" s="30">
        <v>1</v>
      </c>
      <c r="AP293" s="30">
        <v>0.86000001430511475</v>
      </c>
      <c r="AQ293" s="30">
        <v>0.9375</v>
      </c>
      <c r="AR293" s="30">
        <v>0.5625</v>
      </c>
      <c r="AS293" s="30">
        <v>0.98</v>
      </c>
      <c r="AT293" s="30">
        <v>0.96</v>
      </c>
      <c r="AU293" s="30">
        <v>1</v>
      </c>
      <c r="AV293" s="30">
        <v>1</v>
      </c>
      <c r="AW293" s="30">
        <v>1</v>
      </c>
      <c r="AX293" s="30">
        <v>1</v>
      </c>
      <c r="AY293" s="30">
        <v>1</v>
      </c>
      <c r="AZ293" s="30">
        <v>1</v>
      </c>
      <c r="BA293" s="30">
        <v>1</v>
      </c>
      <c r="BB293" s="30">
        <v>1</v>
      </c>
      <c r="BC293" s="30">
        <v>1</v>
      </c>
      <c r="BD293" s="30">
        <v>0.66666668653488159</v>
      </c>
      <c r="BE293" s="30">
        <v>1</v>
      </c>
      <c r="BF293" s="30" t="s">
        <v>567</v>
      </c>
      <c r="BG293" s="30">
        <v>1</v>
      </c>
      <c r="BH293" s="30">
        <v>1</v>
      </c>
      <c r="BI293" s="30">
        <v>1</v>
      </c>
      <c r="BJ293" s="30">
        <v>1</v>
      </c>
      <c r="BK293" s="30">
        <v>1</v>
      </c>
      <c r="BL293" s="30">
        <v>1</v>
      </c>
      <c r="BM293" s="30">
        <v>1</v>
      </c>
      <c r="BN293" s="30">
        <v>1</v>
      </c>
      <c r="BO293" s="30">
        <v>1</v>
      </c>
      <c r="BP293" s="30">
        <v>1</v>
      </c>
      <c r="BQ293" s="30">
        <v>1</v>
      </c>
      <c r="BR293" s="30">
        <v>1</v>
      </c>
      <c r="BS293" s="30">
        <v>1</v>
      </c>
      <c r="BT293" s="30">
        <v>1</v>
      </c>
      <c r="BU293" s="30">
        <v>0.4166666567325592</v>
      </c>
      <c r="BV293" s="30">
        <v>0</v>
      </c>
      <c r="BW293" s="30">
        <v>0</v>
      </c>
      <c r="BX293" s="30">
        <v>1</v>
      </c>
      <c r="BY293" s="30">
        <v>1</v>
      </c>
      <c r="BZ293" s="30">
        <v>0</v>
      </c>
      <c r="CA293" s="30">
        <v>0</v>
      </c>
      <c r="CB293" s="30">
        <v>0</v>
      </c>
      <c r="CC293" s="30">
        <v>0</v>
      </c>
      <c r="CD293" s="30">
        <v>0</v>
      </c>
      <c r="CE293" s="30">
        <v>1</v>
      </c>
      <c r="CF293" s="30">
        <v>1</v>
      </c>
      <c r="CG293" s="30">
        <v>1</v>
      </c>
      <c r="CH293" s="30">
        <v>1</v>
      </c>
      <c r="CI293" s="30">
        <v>1</v>
      </c>
      <c r="CJ293" s="30">
        <v>1</v>
      </c>
      <c r="CK293" s="30">
        <v>1</v>
      </c>
    </row>
    <row r="294" spans="1:89">
      <c r="A294" s="29">
        <v>5031</v>
      </c>
      <c r="B294" t="s">
        <v>400</v>
      </c>
      <c r="C294" t="s">
        <v>387</v>
      </c>
      <c r="D294" t="s">
        <v>388</v>
      </c>
      <c r="E294" s="29">
        <v>0.26484308736217133</v>
      </c>
      <c r="F294" s="29">
        <v>14148</v>
      </c>
      <c r="G294" s="29">
        <v>0.93999999761581421</v>
      </c>
      <c r="H294" s="29">
        <v>7</v>
      </c>
      <c r="I294" s="29">
        <v>811</v>
      </c>
      <c r="J294" t="s">
        <v>627</v>
      </c>
      <c r="K294" s="30">
        <v>0.20499476790428162</v>
      </c>
      <c r="L294" s="30">
        <v>9.4507280737161636E-3</v>
      </c>
      <c r="M294" s="30" t="s">
        <v>567</v>
      </c>
      <c r="N294" s="30">
        <v>0.85701131820678711</v>
      </c>
      <c r="O294" s="30">
        <v>1</v>
      </c>
      <c r="P294" s="30">
        <v>0.83178234100341797</v>
      </c>
      <c r="Q294" s="30">
        <v>1</v>
      </c>
      <c r="R294" s="30">
        <v>1</v>
      </c>
      <c r="S294" s="30">
        <v>1</v>
      </c>
      <c r="T294" s="30">
        <v>1</v>
      </c>
      <c r="U294" s="30">
        <v>1</v>
      </c>
      <c r="V294" s="30">
        <v>1</v>
      </c>
      <c r="W294" s="30">
        <v>1</v>
      </c>
      <c r="X294" s="30">
        <v>1</v>
      </c>
      <c r="Y294" s="30">
        <v>1</v>
      </c>
      <c r="Z294" s="30">
        <v>1</v>
      </c>
      <c r="AA294" s="30">
        <v>0.69696999999999998</v>
      </c>
      <c r="AB294" s="30">
        <v>0.55800999999999989</v>
      </c>
      <c r="AC294" s="30">
        <v>1</v>
      </c>
      <c r="AD294" s="30">
        <v>0.35714000000000001</v>
      </c>
      <c r="AE294" s="30">
        <v>1</v>
      </c>
      <c r="AF294" s="30">
        <v>0.83683675527572632</v>
      </c>
      <c r="AG294" s="30">
        <v>1</v>
      </c>
      <c r="AH294" s="30">
        <v>0.88181818181818183</v>
      </c>
      <c r="AI294" s="30">
        <v>0.83838383838383834</v>
      </c>
      <c r="AJ294" s="30">
        <v>0.65517241379310354</v>
      </c>
      <c r="AK294" s="30">
        <v>1</v>
      </c>
      <c r="AL294" s="30">
        <v>1</v>
      </c>
      <c r="AM294" s="30">
        <v>0.5</v>
      </c>
      <c r="AN294" s="30">
        <v>0.5</v>
      </c>
      <c r="AO294" s="30">
        <v>1</v>
      </c>
      <c r="AP294" s="30">
        <v>0.84993553161621094</v>
      </c>
      <c r="AQ294" s="30">
        <v>1</v>
      </c>
      <c r="AR294" s="30">
        <v>0.78260869600000005</v>
      </c>
      <c r="AS294" s="30">
        <v>0.92341707299999998</v>
      </c>
      <c r="AT294" s="30">
        <v>0.69371639799999996</v>
      </c>
      <c r="AU294" s="30">
        <v>1</v>
      </c>
      <c r="AV294" s="30">
        <v>1</v>
      </c>
      <c r="AW294" s="30">
        <v>1</v>
      </c>
      <c r="AX294" s="30">
        <v>1</v>
      </c>
      <c r="AY294" s="30">
        <v>1</v>
      </c>
      <c r="AZ294" s="30">
        <v>1</v>
      </c>
      <c r="BA294" s="30">
        <v>1</v>
      </c>
      <c r="BB294" s="30">
        <v>1</v>
      </c>
      <c r="BC294" s="30">
        <v>1</v>
      </c>
      <c r="BD294" s="30">
        <v>1</v>
      </c>
      <c r="BE294" s="30">
        <v>0.99567627906799316</v>
      </c>
      <c r="BF294" s="30">
        <v>1</v>
      </c>
      <c r="BG294" s="30">
        <v>0.99999906071850386</v>
      </c>
      <c r="BH294" s="30">
        <v>0.98702983138780809</v>
      </c>
      <c r="BI294" s="30">
        <v>1</v>
      </c>
      <c r="BJ294" s="30">
        <v>0.5</v>
      </c>
      <c r="BK294" s="30">
        <v>0</v>
      </c>
      <c r="BL294" s="30">
        <v>1</v>
      </c>
      <c r="BM294" s="30">
        <v>1</v>
      </c>
      <c r="BN294" s="30">
        <v>1</v>
      </c>
      <c r="BO294" s="30">
        <v>0.83333331346511841</v>
      </c>
      <c r="BP294" s="30">
        <v>0</v>
      </c>
      <c r="BQ294" s="30">
        <v>1</v>
      </c>
      <c r="BR294" s="30">
        <v>1</v>
      </c>
      <c r="BS294" s="30">
        <v>1</v>
      </c>
      <c r="BT294" s="30">
        <v>1</v>
      </c>
      <c r="BU294" s="30">
        <v>0.91666668653488159</v>
      </c>
      <c r="BV294" s="30">
        <v>1</v>
      </c>
      <c r="BW294" s="30">
        <v>1</v>
      </c>
      <c r="BX294" s="30">
        <v>1</v>
      </c>
      <c r="BY294" s="30">
        <v>0</v>
      </c>
      <c r="BZ294" s="30">
        <v>0</v>
      </c>
      <c r="CA294" s="30">
        <v>1</v>
      </c>
      <c r="CB294" s="30">
        <v>1</v>
      </c>
      <c r="CC294" s="30">
        <v>1</v>
      </c>
      <c r="CD294" s="30">
        <v>1</v>
      </c>
      <c r="CE294" s="30">
        <v>1</v>
      </c>
      <c r="CF294" s="30">
        <v>0</v>
      </c>
      <c r="CG294" s="30" t="s">
        <v>567</v>
      </c>
      <c r="CH294" s="30" t="s">
        <v>567</v>
      </c>
      <c r="CI294" s="30" t="s">
        <v>567</v>
      </c>
      <c r="CJ294" s="30" t="s">
        <v>567</v>
      </c>
      <c r="CK294" s="30" t="s">
        <v>567</v>
      </c>
    </row>
    <row r="295" spans="1:89">
      <c r="A295" s="29">
        <v>5032</v>
      </c>
      <c r="B295" t="s">
        <v>401</v>
      </c>
      <c r="C295" t="s">
        <v>387</v>
      </c>
      <c r="D295" t="s">
        <v>388</v>
      </c>
      <c r="E295" s="29">
        <v>0.17552929591334318</v>
      </c>
      <c r="F295" s="29">
        <v>4062</v>
      </c>
      <c r="G295" s="29" t="s">
        <v>567</v>
      </c>
      <c r="H295" s="29">
        <v>4</v>
      </c>
      <c r="I295" s="29">
        <v>657</v>
      </c>
      <c r="J295" t="s">
        <v>628</v>
      </c>
      <c r="K295" s="30">
        <v>0.3919999897480011</v>
      </c>
      <c r="L295" s="30">
        <v>-7.8593281796202064E-4</v>
      </c>
      <c r="M295" s="30">
        <v>0.78683191537857056</v>
      </c>
      <c r="N295" s="30" t="s">
        <v>567</v>
      </c>
      <c r="O295" s="30">
        <v>1</v>
      </c>
      <c r="P295" s="30">
        <v>0.7913978099822998</v>
      </c>
      <c r="Q295" s="30">
        <v>1</v>
      </c>
      <c r="R295" s="30">
        <v>1</v>
      </c>
      <c r="S295" s="30">
        <v>1</v>
      </c>
      <c r="T295" s="30">
        <v>1</v>
      </c>
      <c r="U295" s="30">
        <v>1</v>
      </c>
      <c r="V295" s="30">
        <v>1</v>
      </c>
      <c r="W295" s="30">
        <v>1</v>
      </c>
      <c r="X295" s="30">
        <v>1</v>
      </c>
      <c r="Y295" s="30">
        <v>0</v>
      </c>
      <c r="Z295" s="30">
        <v>1</v>
      </c>
      <c r="AA295" s="30">
        <v>1</v>
      </c>
      <c r="AB295" s="30">
        <v>0.48819000000000001</v>
      </c>
      <c r="AC295" s="30">
        <v>0.3125</v>
      </c>
      <c r="AD295" s="30">
        <v>0.28947000000000001</v>
      </c>
      <c r="AE295" s="30">
        <v>1</v>
      </c>
      <c r="AF295" s="30">
        <v>0.81153684854507446</v>
      </c>
      <c r="AG295" s="30">
        <v>1</v>
      </c>
      <c r="AH295" s="30">
        <v>0.93103448275862066</v>
      </c>
      <c r="AI295" s="30">
        <v>0.74074074074074081</v>
      </c>
      <c r="AJ295" s="30">
        <v>0.66666666666666674</v>
      </c>
      <c r="AK295" s="30">
        <v>0.6</v>
      </c>
      <c r="AL295" s="30">
        <v>1</v>
      </c>
      <c r="AM295" s="30">
        <v>1</v>
      </c>
      <c r="AN295" s="30">
        <v>1</v>
      </c>
      <c r="AO295" s="30">
        <v>0.75</v>
      </c>
      <c r="AP295" s="30">
        <v>0.84871792793273926</v>
      </c>
      <c r="AQ295" s="30">
        <v>0.7</v>
      </c>
      <c r="AR295" s="30" t="s">
        <v>567</v>
      </c>
      <c r="AS295" s="30">
        <v>1</v>
      </c>
      <c r="AT295" s="30">
        <v>0.84615384599999999</v>
      </c>
      <c r="AU295" s="30">
        <v>1</v>
      </c>
      <c r="AV295" s="30">
        <v>0.5</v>
      </c>
      <c r="AW295" s="30">
        <v>1</v>
      </c>
      <c r="AX295" s="30">
        <v>0</v>
      </c>
      <c r="AY295" s="30">
        <v>1</v>
      </c>
      <c r="AZ295" s="30">
        <v>1</v>
      </c>
      <c r="BA295" s="30">
        <v>1</v>
      </c>
      <c r="BB295" s="30">
        <v>1</v>
      </c>
      <c r="BC295" s="30">
        <v>1</v>
      </c>
      <c r="BD295" s="30">
        <v>0.66666668653488159</v>
      </c>
      <c r="BE295" s="30">
        <v>1</v>
      </c>
      <c r="BF295" s="30" t="s">
        <v>567</v>
      </c>
      <c r="BG295" s="30">
        <v>0.99999994965916295</v>
      </c>
      <c r="BH295" s="30">
        <v>1</v>
      </c>
      <c r="BI295" s="30">
        <v>1</v>
      </c>
      <c r="BJ295" s="30">
        <v>0.5</v>
      </c>
      <c r="BK295" s="30">
        <v>0</v>
      </c>
      <c r="BL295" s="30">
        <v>1</v>
      </c>
      <c r="BM295" s="30">
        <v>1</v>
      </c>
      <c r="BN295" s="30">
        <v>1</v>
      </c>
      <c r="BO295" s="30">
        <v>1</v>
      </c>
      <c r="BP295" s="30">
        <v>1</v>
      </c>
      <c r="BQ295" s="30">
        <v>1</v>
      </c>
      <c r="BR295" s="30">
        <v>1</v>
      </c>
      <c r="BS295" s="30">
        <v>1</v>
      </c>
      <c r="BT295" s="30">
        <v>1</v>
      </c>
      <c r="BU295" s="30">
        <v>0.4166666567325592</v>
      </c>
      <c r="BV295" s="30">
        <v>1</v>
      </c>
      <c r="BW295" s="30">
        <v>0</v>
      </c>
      <c r="BX295" s="30">
        <v>1</v>
      </c>
      <c r="BY295" s="30">
        <v>0</v>
      </c>
      <c r="BZ295" s="30">
        <v>0</v>
      </c>
      <c r="CA295" s="30">
        <v>0</v>
      </c>
      <c r="CB295" s="30">
        <v>0</v>
      </c>
      <c r="CC295" s="30">
        <v>0</v>
      </c>
      <c r="CD295" s="30">
        <v>1</v>
      </c>
      <c r="CE295" s="30">
        <v>0</v>
      </c>
      <c r="CF295" s="30">
        <v>1</v>
      </c>
      <c r="CG295" s="30">
        <v>1</v>
      </c>
      <c r="CH295" s="30">
        <v>1</v>
      </c>
      <c r="CI295" s="30">
        <v>1</v>
      </c>
      <c r="CJ295" s="30">
        <v>1</v>
      </c>
      <c r="CK295" s="30">
        <v>1</v>
      </c>
    </row>
    <row r="296" spans="1:89">
      <c r="A296" s="29">
        <v>5033</v>
      </c>
      <c r="B296" t="s">
        <v>402</v>
      </c>
      <c r="C296" t="s">
        <v>387</v>
      </c>
      <c r="D296" t="s">
        <v>388</v>
      </c>
      <c r="E296" s="29">
        <v>0.18075422626788037</v>
      </c>
      <c r="F296" s="29">
        <v>769</v>
      </c>
      <c r="G296" s="29">
        <v>1.6399999856948853</v>
      </c>
      <c r="H296" s="29">
        <v>17</v>
      </c>
      <c r="I296" s="29">
        <v>493</v>
      </c>
      <c r="J296" t="s">
        <v>629</v>
      </c>
      <c r="K296" s="30">
        <v>0.58477509021759033</v>
      </c>
      <c r="L296" s="30">
        <v>-2.2800786420702934E-2</v>
      </c>
      <c r="M296" s="30" t="s">
        <v>567</v>
      </c>
      <c r="N296" s="30">
        <v>0.77543658018112183</v>
      </c>
      <c r="O296" s="30">
        <v>0.80000001192092896</v>
      </c>
      <c r="P296" s="30">
        <v>0.96551668643951416</v>
      </c>
      <c r="Q296" s="30">
        <v>1</v>
      </c>
      <c r="R296" s="30" t="s">
        <v>567</v>
      </c>
      <c r="S296" s="30">
        <v>1</v>
      </c>
      <c r="T296" s="30">
        <v>1</v>
      </c>
      <c r="U296" s="30">
        <v>1</v>
      </c>
      <c r="V296" s="30">
        <v>1</v>
      </c>
      <c r="W296" s="30">
        <v>1</v>
      </c>
      <c r="X296" s="30">
        <v>1</v>
      </c>
      <c r="Y296" s="30">
        <v>1</v>
      </c>
      <c r="Z296" s="30" t="s">
        <v>567</v>
      </c>
      <c r="AA296" s="30">
        <v>1</v>
      </c>
      <c r="AB296" s="30">
        <v>0.79310000000000003</v>
      </c>
      <c r="AC296" s="30" t="s">
        <v>567</v>
      </c>
      <c r="AD296" s="30" t="s">
        <v>567</v>
      </c>
      <c r="AE296" s="30">
        <v>1</v>
      </c>
      <c r="AF296" s="30">
        <v>0.9861111044883728</v>
      </c>
      <c r="AG296" s="30">
        <v>1</v>
      </c>
      <c r="AH296" s="30">
        <v>0.83333333333333348</v>
      </c>
      <c r="AI296" s="30">
        <v>1</v>
      </c>
      <c r="AJ296" s="30">
        <v>1</v>
      </c>
      <c r="AK296" s="30">
        <v>1</v>
      </c>
      <c r="AL296" s="30">
        <v>1</v>
      </c>
      <c r="AM296" s="30">
        <v>1</v>
      </c>
      <c r="AN296" s="30">
        <v>1</v>
      </c>
      <c r="AO296" s="30">
        <v>0.25</v>
      </c>
      <c r="AP296" s="30" t="s">
        <v>567</v>
      </c>
      <c r="AQ296" s="30" t="s">
        <v>567</v>
      </c>
      <c r="AR296" s="30" t="s">
        <v>567</v>
      </c>
      <c r="AS296" s="30" t="s">
        <v>567</v>
      </c>
      <c r="AT296" s="30">
        <v>0.5</v>
      </c>
      <c r="AU296" s="30">
        <v>1</v>
      </c>
      <c r="AV296" s="30">
        <v>1</v>
      </c>
      <c r="AW296" s="30">
        <v>1</v>
      </c>
      <c r="AX296" s="30">
        <v>1</v>
      </c>
      <c r="AY296" s="30">
        <v>1</v>
      </c>
      <c r="AZ296" s="30">
        <v>0.75</v>
      </c>
      <c r="BA296" s="30">
        <v>1</v>
      </c>
      <c r="BB296" s="30">
        <v>1</v>
      </c>
      <c r="BC296" s="30">
        <v>0</v>
      </c>
      <c r="BD296" s="30">
        <v>1</v>
      </c>
      <c r="BE296" s="30">
        <v>0.88899999856948853</v>
      </c>
      <c r="BF296" s="30">
        <v>0.66700000000000004</v>
      </c>
      <c r="BG296" s="30">
        <v>0.99999999692718033</v>
      </c>
      <c r="BH296" s="30">
        <v>1</v>
      </c>
      <c r="BI296" s="30">
        <v>0.5</v>
      </c>
      <c r="BJ296" s="30">
        <v>0.5</v>
      </c>
      <c r="BK296" s="30" t="s">
        <v>567</v>
      </c>
      <c r="BL296" s="30">
        <v>1</v>
      </c>
      <c r="BM296" s="30">
        <v>1</v>
      </c>
      <c r="BN296" s="30">
        <v>1</v>
      </c>
      <c r="BO296" s="30">
        <v>0.5</v>
      </c>
      <c r="BP296" s="30">
        <v>1</v>
      </c>
      <c r="BQ296" s="30">
        <v>1</v>
      </c>
      <c r="BR296" s="30">
        <v>1</v>
      </c>
      <c r="BS296" s="30">
        <v>0</v>
      </c>
      <c r="BT296" s="30">
        <v>1</v>
      </c>
      <c r="BU296" s="30">
        <v>0.375</v>
      </c>
      <c r="BV296" s="30">
        <v>1</v>
      </c>
      <c r="BW296" s="30">
        <v>0</v>
      </c>
      <c r="BX296" s="30">
        <v>0</v>
      </c>
      <c r="BY296" s="30">
        <v>1</v>
      </c>
      <c r="BZ296" s="30">
        <v>0</v>
      </c>
      <c r="CA296" s="30">
        <v>0</v>
      </c>
      <c r="CB296" s="30">
        <v>0</v>
      </c>
      <c r="CC296" s="30">
        <v>0</v>
      </c>
      <c r="CD296" s="30">
        <v>0</v>
      </c>
      <c r="CE296" s="30">
        <v>0</v>
      </c>
      <c r="CF296" s="30">
        <v>1</v>
      </c>
      <c r="CG296" s="30">
        <v>0.75</v>
      </c>
      <c r="CH296" s="30">
        <v>0</v>
      </c>
      <c r="CI296" s="30">
        <v>1</v>
      </c>
      <c r="CJ296" s="30">
        <v>1</v>
      </c>
      <c r="CK296" s="30">
        <v>1</v>
      </c>
    </row>
    <row r="297" spans="1:89">
      <c r="A297" s="29">
        <v>5034</v>
      </c>
      <c r="B297" t="s">
        <v>403</v>
      </c>
      <c r="C297" t="s">
        <v>387</v>
      </c>
      <c r="D297" t="s">
        <v>388</v>
      </c>
      <c r="E297" s="29">
        <v>0.16515276630883569</v>
      </c>
      <c r="F297" s="29">
        <v>2422</v>
      </c>
      <c r="G297" s="29">
        <v>1.1299999952316284</v>
      </c>
      <c r="H297" s="29">
        <v>5</v>
      </c>
      <c r="I297" s="29">
        <v>618</v>
      </c>
      <c r="J297" t="s">
        <v>628</v>
      </c>
      <c r="K297" s="30">
        <v>0.23809522390365601</v>
      </c>
      <c r="L297" s="30">
        <v>-1.086693536490202E-2</v>
      </c>
      <c r="M297" s="30">
        <v>0.83049672842025757</v>
      </c>
      <c r="N297" s="30">
        <v>0.78145861625671387</v>
      </c>
      <c r="O297" s="30">
        <v>0.93333333730697632</v>
      </c>
      <c r="P297" s="30">
        <v>0.92887598276138306</v>
      </c>
      <c r="Q297" s="30">
        <v>1</v>
      </c>
      <c r="R297" s="30" t="s">
        <v>567</v>
      </c>
      <c r="S297" s="30">
        <v>1</v>
      </c>
      <c r="T297" s="30">
        <v>1</v>
      </c>
      <c r="U297" s="30">
        <v>1</v>
      </c>
      <c r="V297" s="30">
        <v>1</v>
      </c>
      <c r="W297" s="30">
        <v>1</v>
      </c>
      <c r="X297" s="30">
        <v>1</v>
      </c>
      <c r="Y297" s="30">
        <v>1</v>
      </c>
      <c r="Z297" s="30">
        <v>1</v>
      </c>
      <c r="AA297" s="30">
        <v>1</v>
      </c>
      <c r="AB297" s="30">
        <v>0.85897000000000001</v>
      </c>
      <c r="AC297" s="30">
        <v>1</v>
      </c>
      <c r="AD297" s="30">
        <v>0.14286000000000001</v>
      </c>
      <c r="AE297" s="30">
        <v>1</v>
      </c>
      <c r="AF297" s="30">
        <v>0.98124998807907104</v>
      </c>
      <c r="AG297" s="30">
        <v>1</v>
      </c>
      <c r="AH297" s="30">
        <v>1</v>
      </c>
      <c r="AI297" s="30">
        <v>0.9</v>
      </c>
      <c r="AJ297" s="30">
        <v>0.875</v>
      </c>
      <c r="AK297" s="30">
        <v>1</v>
      </c>
      <c r="AL297" s="30">
        <v>1</v>
      </c>
      <c r="AM297" s="30">
        <v>1</v>
      </c>
      <c r="AN297" s="30">
        <v>1</v>
      </c>
      <c r="AO297" s="30">
        <v>0.75</v>
      </c>
      <c r="AP297" s="30">
        <v>0.8115079402923584</v>
      </c>
      <c r="AQ297" s="30">
        <v>0.66666666649999995</v>
      </c>
      <c r="AR297" s="30" t="s">
        <v>567</v>
      </c>
      <c r="AS297" s="30">
        <v>0.875</v>
      </c>
      <c r="AT297" s="30">
        <v>0.89285714299999996</v>
      </c>
      <c r="AU297" s="30">
        <v>1</v>
      </c>
      <c r="AV297" s="30">
        <v>1</v>
      </c>
      <c r="AW297" s="30">
        <v>1</v>
      </c>
      <c r="AX297" s="30">
        <v>1</v>
      </c>
      <c r="AY297" s="30">
        <v>1</v>
      </c>
      <c r="AZ297" s="30">
        <v>1</v>
      </c>
      <c r="BA297" s="30">
        <v>1</v>
      </c>
      <c r="BB297" s="30">
        <v>1</v>
      </c>
      <c r="BC297" s="30">
        <v>1</v>
      </c>
      <c r="BD297" s="30">
        <v>0.66666668653488159</v>
      </c>
      <c r="BE297" s="30">
        <v>0.99999988079071045</v>
      </c>
      <c r="BF297" s="30" t="s">
        <v>567</v>
      </c>
      <c r="BG297" s="30">
        <v>0.9999997922461904</v>
      </c>
      <c r="BH297" s="30">
        <v>1</v>
      </c>
      <c r="BI297" s="30">
        <v>1</v>
      </c>
      <c r="BJ297" s="30">
        <v>0.5</v>
      </c>
      <c r="BK297" s="30">
        <v>0</v>
      </c>
      <c r="BL297" s="30">
        <v>1</v>
      </c>
      <c r="BM297" s="30">
        <v>1</v>
      </c>
      <c r="BN297" s="30">
        <v>1</v>
      </c>
      <c r="BO297" s="30">
        <v>1</v>
      </c>
      <c r="BP297" s="30">
        <v>1</v>
      </c>
      <c r="BQ297" s="30">
        <v>1</v>
      </c>
      <c r="BR297" s="30">
        <v>1</v>
      </c>
      <c r="BS297" s="30">
        <v>1</v>
      </c>
      <c r="BT297" s="30">
        <v>1</v>
      </c>
      <c r="BU297" s="30">
        <v>0.3333333432674408</v>
      </c>
      <c r="BV297" s="30">
        <v>1</v>
      </c>
      <c r="BW297" s="30">
        <v>0</v>
      </c>
      <c r="BX297" s="30">
        <v>0</v>
      </c>
      <c r="BY297" s="30">
        <v>0</v>
      </c>
      <c r="BZ297" s="30">
        <v>0</v>
      </c>
      <c r="CA297" s="30">
        <v>0</v>
      </c>
      <c r="CB297" s="30">
        <v>0</v>
      </c>
      <c r="CC297" s="30">
        <v>0</v>
      </c>
      <c r="CD297" s="30">
        <v>0</v>
      </c>
      <c r="CE297" s="30">
        <v>0</v>
      </c>
      <c r="CF297" s="30">
        <v>1</v>
      </c>
      <c r="CG297" s="30">
        <v>0.75</v>
      </c>
      <c r="CH297" s="30">
        <v>1</v>
      </c>
      <c r="CI297" s="30">
        <v>0</v>
      </c>
      <c r="CJ297" s="30">
        <v>1</v>
      </c>
      <c r="CK297" s="30">
        <v>1</v>
      </c>
    </row>
    <row r="298" spans="1:89">
      <c r="A298" s="29">
        <v>5035</v>
      </c>
      <c r="B298" t="s">
        <v>404</v>
      </c>
      <c r="C298" t="s">
        <v>387</v>
      </c>
      <c r="D298" t="s">
        <v>388</v>
      </c>
      <c r="E298" s="29">
        <v>0.21623524539242078</v>
      </c>
      <c r="F298" s="29">
        <v>24145</v>
      </c>
      <c r="G298" s="29" t="s">
        <v>567</v>
      </c>
      <c r="H298" s="29">
        <v>9</v>
      </c>
      <c r="I298" s="29">
        <v>801</v>
      </c>
      <c r="J298" t="s">
        <v>627</v>
      </c>
      <c r="K298" s="30">
        <v>0.24449732899665833</v>
      </c>
      <c r="L298" s="30">
        <v>1.0141968727111816E-2</v>
      </c>
      <c r="M298" s="30" t="s">
        <v>567</v>
      </c>
      <c r="N298" s="30" t="s">
        <v>567</v>
      </c>
      <c r="O298" s="30">
        <v>0.96666663885116577</v>
      </c>
      <c r="P298" s="30">
        <v>0.92963796854019165</v>
      </c>
      <c r="Q298" s="30">
        <v>1</v>
      </c>
      <c r="R298" s="30">
        <v>1</v>
      </c>
      <c r="S298" s="30">
        <v>1</v>
      </c>
      <c r="T298" s="30">
        <v>1</v>
      </c>
      <c r="U298" s="30">
        <v>1</v>
      </c>
      <c r="V298" s="30">
        <v>1</v>
      </c>
      <c r="W298" s="30">
        <v>1</v>
      </c>
      <c r="X298" s="30">
        <v>1</v>
      </c>
      <c r="Y298" s="30">
        <v>1</v>
      </c>
      <c r="Z298" s="30">
        <v>1</v>
      </c>
      <c r="AA298" s="30">
        <v>0.98888999999999994</v>
      </c>
      <c r="AB298" s="30">
        <v>0.74635999999999991</v>
      </c>
      <c r="AC298" s="30" t="s">
        <v>567</v>
      </c>
      <c r="AD298" s="30">
        <v>0.58319999999999994</v>
      </c>
      <c r="AE298" s="30">
        <v>1</v>
      </c>
      <c r="AF298" s="30">
        <v>0.82914745807647705</v>
      </c>
      <c r="AG298" s="30">
        <v>0.97329359002406479</v>
      </c>
      <c r="AH298" s="30">
        <v>0.68072289156626509</v>
      </c>
      <c r="AI298" s="30">
        <v>0.71856287425149701</v>
      </c>
      <c r="AJ298" s="30">
        <v>0.69811320754716988</v>
      </c>
      <c r="AK298" s="30">
        <v>0.88900000000000001</v>
      </c>
      <c r="AL298" s="30">
        <v>0.76923076923076938</v>
      </c>
      <c r="AM298" s="30">
        <v>0.92307692307692302</v>
      </c>
      <c r="AN298" s="30">
        <v>0.8</v>
      </c>
      <c r="AO298" s="30">
        <v>1</v>
      </c>
      <c r="AP298" s="30">
        <v>0.78338021039962769</v>
      </c>
      <c r="AQ298" s="30">
        <v>0.86111111100000004</v>
      </c>
      <c r="AR298" s="30">
        <v>0.61742424249999994</v>
      </c>
      <c r="AS298" s="30">
        <v>0.92081666650000005</v>
      </c>
      <c r="AT298" s="30">
        <v>0.73416893149999995</v>
      </c>
      <c r="AU298" s="30">
        <v>1</v>
      </c>
      <c r="AV298" s="30">
        <v>1</v>
      </c>
      <c r="AW298" s="30">
        <v>1</v>
      </c>
      <c r="AX298" s="30">
        <v>1</v>
      </c>
      <c r="AY298" s="30">
        <v>1</v>
      </c>
      <c r="AZ298" s="30">
        <v>1</v>
      </c>
      <c r="BA298" s="30">
        <v>1</v>
      </c>
      <c r="BB298" s="30">
        <v>1</v>
      </c>
      <c r="BC298" s="30">
        <v>1</v>
      </c>
      <c r="BD298" s="30">
        <v>0.3333333432674408</v>
      </c>
      <c r="BE298" s="30" t="s">
        <v>567</v>
      </c>
      <c r="BF298" s="30" t="s">
        <v>567</v>
      </c>
      <c r="BG298" s="30">
        <v>0.9999999479499373</v>
      </c>
      <c r="BH298" s="30" t="s">
        <v>567</v>
      </c>
      <c r="BI298" s="30">
        <v>1</v>
      </c>
      <c r="BJ298" s="30">
        <v>1</v>
      </c>
      <c r="BK298" s="30">
        <v>1</v>
      </c>
      <c r="BL298" s="30">
        <v>1</v>
      </c>
      <c r="BM298" s="30">
        <v>1</v>
      </c>
      <c r="BN298" s="30">
        <v>1</v>
      </c>
      <c r="BO298" s="30">
        <v>1</v>
      </c>
      <c r="BP298" s="30">
        <v>1</v>
      </c>
      <c r="BQ298" s="30">
        <v>1</v>
      </c>
      <c r="BR298" s="30">
        <v>1</v>
      </c>
      <c r="BS298" s="30">
        <v>1</v>
      </c>
      <c r="BT298" s="30">
        <v>1</v>
      </c>
      <c r="BU298" s="30">
        <v>0.875</v>
      </c>
      <c r="BV298" s="30">
        <v>1</v>
      </c>
      <c r="BW298" s="30">
        <v>1</v>
      </c>
      <c r="BX298" s="30">
        <v>0</v>
      </c>
      <c r="BY298" s="30">
        <v>1</v>
      </c>
      <c r="BZ298" s="30">
        <v>0</v>
      </c>
      <c r="CA298" s="30">
        <v>0</v>
      </c>
      <c r="CB298" s="30">
        <v>1</v>
      </c>
      <c r="CC298" s="30">
        <v>1</v>
      </c>
      <c r="CD298" s="30">
        <v>1</v>
      </c>
      <c r="CE298" s="30">
        <v>1</v>
      </c>
      <c r="CF298" s="30">
        <v>1</v>
      </c>
      <c r="CG298" s="30">
        <v>0.25</v>
      </c>
      <c r="CH298" s="30">
        <v>0</v>
      </c>
      <c r="CI298" s="30">
        <v>0</v>
      </c>
      <c r="CJ298" s="30">
        <v>1</v>
      </c>
      <c r="CK298" s="30">
        <v>0</v>
      </c>
    </row>
    <row r="299" spans="1:89">
      <c r="A299" s="29">
        <v>5036</v>
      </c>
      <c r="B299" t="s">
        <v>405</v>
      </c>
      <c r="C299" t="s">
        <v>387</v>
      </c>
      <c r="D299" t="s">
        <v>388</v>
      </c>
      <c r="E299" s="29">
        <v>0.1606395127521888</v>
      </c>
      <c r="F299" s="29">
        <v>2627</v>
      </c>
      <c r="G299" s="29">
        <v>0.95999997854232788</v>
      </c>
      <c r="H299" s="29">
        <v>4</v>
      </c>
      <c r="I299" s="29">
        <v>670</v>
      </c>
      <c r="J299" t="s">
        <v>625</v>
      </c>
      <c r="K299" s="30">
        <v>0.30103805661201477</v>
      </c>
      <c r="L299" s="30">
        <v>2.2855403949506581E-4</v>
      </c>
      <c r="M299" s="30" t="s">
        <v>567</v>
      </c>
      <c r="N299" s="30">
        <v>0.79602384567260742</v>
      </c>
      <c r="O299" s="30">
        <v>1</v>
      </c>
      <c r="P299" s="30">
        <v>0.84915947914123535</v>
      </c>
      <c r="Q299" s="30">
        <v>1</v>
      </c>
      <c r="R299" s="30">
        <v>1</v>
      </c>
      <c r="S299" s="30">
        <v>1</v>
      </c>
      <c r="T299" s="30">
        <v>1</v>
      </c>
      <c r="U299" s="30">
        <v>1</v>
      </c>
      <c r="V299" s="30">
        <v>1</v>
      </c>
      <c r="W299" s="30">
        <v>1</v>
      </c>
      <c r="X299" s="30">
        <v>1</v>
      </c>
      <c r="Y299" s="30">
        <v>1</v>
      </c>
      <c r="Z299" s="30">
        <v>1</v>
      </c>
      <c r="AA299" s="30">
        <v>0.59091000000000005</v>
      </c>
      <c r="AB299" s="30">
        <v>0.70931</v>
      </c>
      <c r="AC299" s="30">
        <v>1</v>
      </c>
      <c r="AD299" s="30">
        <v>0.94736999999999993</v>
      </c>
      <c r="AE299" s="30">
        <v>1</v>
      </c>
      <c r="AF299" s="30">
        <v>0.77059495449066162</v>
      </c>
      <c r="AG299" s="30">
        <v>1</v>
      </c>
      <c r="AH299" s="30">
        <v>0.82608695652173902</v>
      </c>
      <c r="AI299" s="30">
        <v>0.94736842105263164</v>
      </c>
      <c r="AJ299" s="30">
        <v>0.47368421052631582</v>
      </c>
      <c r="AK299" s="30">
        <v>0.5</v>
      </c>
      <c r="AL299" s="30">
        <v>1</v>
      </c>
      <c r="AM299" s="30">
        <v>1</v>
      </c>
      <c r="AN299" s="30">
        <v>1</v>
      </c>
      <c r="AO299" s="30">
        <v>1</v>
      </c>
      <c r="AP299" s="30">
        <v>0.87639939785003662</v>
      </c>
      <c r="AQ299" s="30">
        <v>0.9</v>
      </c>
      <c r="AR299" s="30">
        <v>0.78571428550000011</v>
      </c>
      <c r="AS299" s="30">
        <v>0.96155000000000002</v>
      </c>
      <c r="AT299" s="30">
        <v>0.85833333350000007</v>
      </c>
      <c r="AU299" s="30">
        <v>1</v>
      </c>
      <c r="AV299" s="30">
        <v>1</v>
      </c>
      <c r="AW299" s="30">
        <v>1</v>
      </c>
      <c r="AX299" s="30">
        <v>1</v>
      </c>
      <c r="AY299" s="30">
        <v>1</v>
      </c>
      <c r="AZ299" s="30">
        <v>1</v>
      </c>
      <c r="BA299" s="30">
        <v>1</v>
      </c>
      <c r="BB299" s="30">
        <v>1</v>
      </c>
      <c r="BC299" s="30">
        <v>1</v>
      </c>
      <c r="BD299" s="30">
        <v>0.3333333432674408</v>
      </c>
      <c r="BE299" s="30" t="s">
        <v>567</v>
      </c>
      <c r="BF299" s="30" t="s">
        <v>567</v>
      </c>
      <c r="BG299" s="30" t="s">
        <v>567</v>
      </c>
      <c r="BH299" s="30">
        <v>1</v>
      </c>
      <c r="BI299" s="30">
        <v>1</v>
      </c>
      <c r="BJ299" s="30">
        <v>0</v>
      </c>
      <c r="BK299" s="30">
        <v>0</v>
      </c>
      <c r="BL299" s="30">
        <v>0</v>
      </c>
      <c r="BM299" s="30">
        <v>0</v>
      </c>
      <c r="BN299" s="30">
        <v>1</v>
      </c>
      <c r="BO299" s="30">
        <v>1</v>
      </c>
      <c r="BP299" s="30">
        <v>1</v>
      </c>
      <c r="BQ299" s="30">
        <v>1</v>
      </c>
      <c r="BR299" s="30">
        <v>1</v>
      </c>
      <c r="BS299" s="30">
        <v>1</v>
      </c>
      <c r="BT299" s="30">
        <v>1</v>
      </c>
      <c r="BU299" s="30">
        <v>0</v>
      </c>
      <c r="BV299" s="30">
        <v>0</v>
      </c>
      <c r="BW299" s="30">
        <v>0</v>
      </c>
      <c r="BX299" s="30">
        <v>0</v>
      </c>
      <c r="BY299" s="30">
        <v>0</v>
      </c>
      <c r="BZ299" s="30">
        <v>0</v>
      </c>
      <c r="CA299" s="30">
        <v>0</v>
      </c>
      <c r="CB299" s="30">
        <v>0</v>
      </c>
      <c r="CC299" s="30">
        <v>0</v>
      </c>
      <c r="CD299" s="30">
        <v>0</v>
      </c>
      <c r="CE299" s="30">
        <v>0</v>
      </c>
      <c r="CF299" s="30">
        <v>1</v>
      </c>
      <c r="CG299" s="30">
        <v>0.5</v>
      </c>
      <c r="CH299" s="30">
        <v>0</v>
      </c>
      <c r="CI299" s="30">
        <v>1</v>
      </c>
      <c r="CJ299" s="30">
        <v>1</v>
      </c>
      <c r="CK299" s="30">
        <v>0</v>
      </c>
    </row>
    <row r="300" spans="1:89">
      <c r="A300" s="29">
        <v>5037</v>
      </c>
      <c r="B300" t="s">
        <v>406</v>
      </c>
      <c r="C300" t="s">
        <v>387</v>
      </c>
      <c r="D300" t="s">
        <v>388</v>
      </c>
      <c r="E300" s="29">
        <v>0.27231700059512004</v>
      </c>
      <c r="F300" s="29">
        <v>20164</v>
      </c>
      <c r="G300" s="29">
        <v>0.93999999761581421</v>
      </c>
      <c r="H300" s="29">
        <v>9</v>
      </c>
      <c r="I300" s="29">
        <v>755</v>
      </c>
      <c r="J300" t="s">
        <v>625</v>
      </c>
      <c r="K300" s="30">
        <v>0.22122451663017273</v>
      </c>
      <c r="L300" s="30">
        <v>6.9880220107734203E-3</v>
      </c>
      <c r="M300" s="30">
        <v>0.87688112258911133</v>
      </c>
      <c r="N300" s="30">
        <v>0.8592565655708313</v>
      </c>
      <c r="O300" s="30">
        <v>1</v>
      </c>
      <c r="P300" s="30">
        <v>0.89457499980926514</v>
      </c>
      <c r="Q300" s="30">
        <v>1</v>
      </c>
      <c r="R300" s="30">
        <v>1</v>
      </c>
      <c r="S300" s="30">
        <v>1</v>
      </c>
      <c r="T300" s="30">
        <v>1</v>
      </c>
      <c r="U300" s="30">
        <v>1</v>
      </c>
      <c r="V300" s="30">
        <v>1</v>
      </c>
      <c r="W300" s="30">
        <v>1</v>
      </c>
      <c r="X300" s="30">
        <v>1</v>
      </c>
      <c r="Y300" s="30">
        <v>1</v>
      </c>
      <c r="Z300" s="30">
        <v>1</v>
      </c>
      <c r="AA300" s="30">
        <v>1</v>
      </c>
      <c r="AB300" s="30">
        <v>0.66</v>
      </c>
      <c r="AC300" s="30">
        <v>0.46511999999999998</v>
      </c>
      <c r="AD300" s="30">
        <v>0.60938000000000003</v>
      </c>
      <c r="AE300" s="30">
        <v>1</v>
      </c>
      <c r="AF300" s="30">
        <v>0.85079634189605713</v>
      </c>
      <c r="AG300" s="30">
        <v>1</v>
      </c>
      <c r="AH300" s="30">
        <v>0.78260869565217395</v>
      </c>
      <c r="AI300" s="30">
        <v>0.5862068965517242</v>
      </c>
      <c r="AJ300" s="30">
        <v>0.53703703703703698</v>
      </c>
      <c r="AK300" s="30">
        <v>0.9</v>
      </c>
      <c r="AL300" s="30">
        <v>0.88888888888888884</v>
      </c>
      <c r="AM300" s="30">
        <v>0.88888888888888884</v>
      </c>
      <c r="AN300" s="30">
        <v>1</v>
      </c>
      <c r="AO300" s="30">
        <v>0.75</v>
      </c>
      <c r="AP300" s="30">
        <v>0.94010651111602783</v>
      </c>
      <c r="AQ300" s="30">
        <v>1</v>
      </c>
      <c r="AR300" s="30" t="s">
        <v>567</v>
      </c>
      <c r="AS300" s="30">
        <v>0.86948039199999994</v>
      </c>
      <c r="AT300" s="30">
        <v>0.95083912050000008</v>
      </c>
      <c r="AU300" s="30">
        <v>1</v>
      </c>
      <c r="AV300" s="30">
        <v>1</v>
      </c>
      <c r="AW300" s="30">
        <v>1</v>
      </c>
      <c r="AX300" s="30">
        <v>1</v>
      </c>
      <c r="AY300" s="30">
        <v>1</v>
      </c>
      <c r="AZ300" s="30">
        <v>1</v>
      </c>
      <c r="BA300" s="30">
        <v>1</v>
      </c>
      <c r="BB300" s="30">
        <v>1</v>
      </c>
      <c r="BC300" s="30">
        <v>1</v>
      </c>
      <c r="BD300" s="30">
        <v>0.66666668653488159</v>
      </c>
      <c r="BE300" s="30">
        <v>1</v>
      </c>
      <c r="BF300" s="30" t="s">
        <v>567</v>
      </c>
      <c r="BG300" s="30">
        <v>0.99999998648490485</v>
      </c>
      <c r="BH300" s="30">
        <v>1</v>
      </c>
      <c r="BI300" s="30">
        <v>1</v>
      </c>
      <c r="BJ300" s="30">
        <v>1</v>
      </c>
      <c r="BK300" s="30">
        <v>1</v>
      </c>
      <c r="BL300" s="30">
        <v>1</v>
      </c>
      <c r="BM300" s="30">
        <v>1</v>
      </c>
      <c r="BN300" s="30">
        <v>1</v>
      </c>
      <c r="BO300" s="30">
        <v>1</v>
      </c>
      <c r="BP300" s="30">
        <v>1</v>
      </c>
      <c r="BQ300" s="30">
        <v>1</v>
      </c>
      <c r="BR300" s="30">
        <v>1</v>
      </c>
      <c r="BS300" s="30">
        <v>1</v>
      </c>
      <c r="BT300" s="30">
        <v>1</v>
      </c>
      <c r="BU300" s="30">
        <v>0.3333333432674408</v>
      </c>
      <c r="BV300" s="30">
        <v>1</v>
      </c>
      <c r="BW300" s="30">
        <v>0</v>
      </c>
      <c r="BX300" s="30">
        <v>0</v>
      </c>
      <c r="BY300" s="30">
        <v>0</v>
      </c>
      <c r="BZ300" s="30">
        <v>0</v>
      </c>
      <c r="CA300" s="30">
        <v>0</v>
      </c>
      <c r="CB300" s="30">
        <v>0</v>
      </c>
      <c r="CC300" s="30">
        <v>0</v>
      </c>
      <c r="CD300" s="30">
        <v>0</v>
      </c>
      <c r="CE300" s="30">
        <v>0</v>
      </c>
      <c r="CF300" s="30">
        <v>1</v>
      </c>
      <c r="CG300" s="30">
        <v>0.75</v>
      </c>
      <c r="CH300" s="30">
        <v>1</v>
      </c>
      <c r="CI300" s="30">
        <v>1</v>
      </c>
      <c r="CJ300" s="30">
        <v>1</v>
      </c>
      <c r="CK300" s="30">
        <v>0</v>
      </c>
    </row>
    <row r="301" spans="1:89">
      <c r="A301" s="29">
        <v>5038</v>
      </c>
      <c r="B301" t="s">
        <v>407</v>
      </c>
      <c r="C301" t="s">
        <v>387</v>
      </c>
      <c r="D301" t="s">
        <v>388</v>
      </c>
      <c r="E301" s="29">
        <v>0.18022477923468022</v>
      </c>
      <c r="F301" s="29">
        <v>14948</v>
      </c>
      <c r="G301" s="29">
        <v>0.94999998807907104</v>
      </c>
      <c r="H301" s="29">
        <v>7</v>
      </c>
      <c r="I301" s="29">
        <v>749</v>
      </c>
      <c r="J301" t="s">
        <v>625</v>
      </c>
      <c r="K301" s="30">
        <v>0.35673466324806213</v>
      </c>
      <c r="L301" s="30">
        <v>1.8702282104641199E-3</v>
      </c>
      <c r="M301" s="30">
        <v>0.90060305595397949</v>
      </c>
      <c r="N301" s="30">
        <v>0.8650476336479187</v>
      </c>
      <c r="O301" s="30">
        <v>1</v>
      </c>
      <c r="P301" s="30">
        <v>0.87348848581314087</v>
      </c>
      <c r="Q301" s="30">
        <v>1</v>
      </c>
      <c r="R301" s="30">
        <v>1</v>
      </c>
      <c r="S301" s="30">
        <v>1</v>
      </c>
      <c r="T301" s="30">
        <v>1</v>
      </c>
      <c r="U301" s="30">
        <v>1</v>
      </c>
      <c r="V301" s="30">
        <v>1</v>
      </c>
      <c r="W301" s="30">
        <v>1</v>
      </c>
      <c r="X301" s="30">
        <v>1</v>
      </c>
      <c r="Y301" s="30">
        <v>1</v>
      </c>
      <c r="Z301" s="30">
        <v>1</v>
      </c>
      <c r="AA301" s="30">
        <v>0.66666999999999998</v>
      </c>
      <c r="AB301" s="30">
        <v>0.7865899999999999</v>
      </c>
      <c r="AC301" s="30">
        <v>1</v>
      </c>
      <c r="AD301" s="30">
        <v>0.8767100000000001</v>
      </c>
      <c r="AE301" s="30">
        <v>1</v>
      </c>
      <c r="AF301" s="30">
        <v>0.90973079204559326</v>
      </c>
      <c r="AG301" s="30">
        <v>1</v>
      </c>
      <c r="AH301" s="30">
        <v>0.86153846153846159</v>
      </c>
      <c r="AI301" s="30">
        <v>0.828125</v>
      </c>
      <c r="AJ301" s="30">
        <v>0.56043956043956045</v>
      </c>
      <c r="AK301" s="30">
        <v>1</v>
      </c>
      <c r="AL301" s="30">
        <v>0.75</v>
      </c>
      <c r="AM301" s="30">
        <v>1</v>
      </c>
      <c r="AN301" s="30">
        <v>1</v>
      </c>
      <c r="AO301" s="30">
        <v>1</v>
      </c>
      <c r="AP301" s="30">
        <v>0.93114513158798218</v>
      </c>
      <c r="AQ301" s="30">
        <v>1</v>
      </c>
      <c r="AR301" s="30">
        <v>0.76249999999999996</v>
      </c>
      <c r="AS301" s="30">
        <v>0.96208043500000007</v>
      </c>
      <c r="AT301" s="30">
        <v>1</v>
      </c>
      <c r="AU301" s="30">
        <v>1</v>
      </c>
      <c r="AV301" s="30">
        <v>1</v>
      </c>
      <c r="AW301" s="30">
        <v>1</v>
      </c>
      <c r="AX301" s="30">
        <v>1</v>
      </c>
      <c r="AY301" s="30">
        <v>1</v>
      </c>
      <c r="AZ301" s="30">
        <v>1</v>
      </c>
      <c r="BA301" s="30">
        <v>1</v>
      </c>
      <c r="BB301" s="30">
        <v>1</v>
      </c>
      <c r="BC301" s="30">
        <v>1</v>
      </c>
      <c r="BD301" s="30">
        <v>0.66666668653488159</v>
      </c>
      <c r="BE301" s="30">
        <v>0.99999970197677612</v>
      </c>
      <c r="BF301" s="30" t="s">
        <v>567</v>
      </c>
      <c r="BG301" s="30">
        <v>0.9999994292237443</v>
      </c>
      <c r="BH301" s="30">
        <v>1</v>
      </c>
      <c r="BI301" s="30">
        <v>1</v>
      </c>
      <c r="BJ301" s="30">
        <v>1</v>
      </c>
      <c r="BK301" s="30">
        <v>1</v>
      </c>
      <c r="BL301" s="30">
        <v>1</v>
      </c>
      <c r="BM301" s="30">
        <v>1</v>
      </c>
      <c r="BN301" s="30">
        <v>1</v>
      </c>
      <c r="BO301" s="30">
        <v>1</v>
      </c>
      <c r="BP301" s="30">
        <v>1</v>
      </c>
      <c r="BQ301" s="30">
        <v>1</v>
      </c>
      <c r="BR301" s="30">
        <v>1</v>
      </c>
      <c r="BS301" s="30">
        <v>1</v>
      </c>
      <c r="BT301" s="30">
        <v>1</v>
      </c>
      <c r="BU301" s="30">
        <v>0.54166668653488159</v>
      </c>
      <c r="BV301" s="30">
        <v>0</v>
      </c>
      <c r="BW301" s="30">
        <v>0</v>
      </c>
      <c r="BX301" s="30">
        <v>1</v>
      </c>
      <c r="BY301" s="30">
        <v>0</v>
      </c>
      <c r="BZ301" s="30">
        <v>0</v>
      </c>
      <c r="CA301" s="30">
        <v>1</v>
      </c>
      <c r="CB301" s="30">
        <v>1</v>
      </c>
      <c r="CC301" s="30">
        <v>1</v>
      </c>
      <c r="CD301" s="30">
        <v>1</v>
      </c>
      <c r="CE301" s="30">
        <v>1</v>
      </c>
      <c r="CF301" s="30">
        <v>1</v>
      </c>
      <c r="CG301" s="30">
        <v>0.75</v>
      </c>
      <c r="CH301" s="30">
        <v>0</v>
      </c>
      <c r="CI301" s="30">
        <v>1</v>
      </c>
      <c r="CJ301" s="30">
        <v>1</v>
      </c>
      <c r="CK301" s="30">
        <v>1</v>
      </c>
    </row>
    <row r="302" spans="1:89">
      <c r="A302" s="29">
        <v>5041</v>
      </c>
      <c r="B302" t="s">
        <v>408</v>
      </c>
      <c r="C302" t="s">
        <v>387</v>
      </c>
      <c r="D302" t="s">
        <v>388</v>
      </c>
      <c r="E302" s="29">
        <v>0.22152205525933108</v>
      </c>
      <c r="F302" s="29">
        <v>2063</v>
      </c>
      <c r="G302" s="29">
        <v>1.0399999618530273</v>
      </c>
      <c r="H302" s="29">
        <v>5</v>
      </c>
      <c r="I302" s="29">
        <v>541</v>
      </c>
      <c r="J302" t="s">
        <v>629</v>
      </c>
      <c r="K302" s="30">
        <v>0.36332181096076965</v>
      </c>
      <c r="L302" s="30">
        <v>-8.5038328543305397E-3</v>
      </c>
      <c r="M302" s="30">
        <v>0.58214020729064941</v>
      </c>
      <c r="N302" s="30">
        <v>0.76355940103530884</v>
      </c>
      <c r="O302" s="30">
        <v>0.89999997615814209</v>
      </c>
      <c r="P302" s="30">
        <v>0.83333331346511841</v>
      </c>
      <c r="Q302" s="30">
        <v>1</v>
      </c>
      <c r="R302" s="30" t="s">
        <v>567</v>
      </c>
      <c r="S302" s="30">
        <v>1</v>
      </c>
      <c r="T302" s="30">
        <v>1</v>
      </c>
      <c r="U302" s="30">
        <v>1</v>
      </c>
      <c r="V302" s="30">
        <v>1</v>
      </c>
      <c r="W302" s="30">
        <v>1</v>
      </c>
      <c r="X302" s="30">
        <v>1</v>
      </c>
      <c r="Y302" s="30">
        <v>0</v>
      </c>
      <c r="Z302" s="30">
        <v>0</v>
      </c>
      <c r="AA302" s="30">
        <v>1</v>
      </c>
      <c r="AB302" s="30">
        <v>1</v>
      </c>
      <c r="AC302" s="30">
        <v>1</v>
      </c>
      <c r="AD302" s="30" t="s">
        <v>567</v>
      </c>
      <c r="AE302" s="30">
        <v>1</v>
      </c>
      <c r="AF302" s="30">
        <v>0.85265433788299561</v>
      </c>
      <c r="AG302" s="30">
        <v>0.93442622950819687</v>
      </c>
      <c r="AH302" s="30">
        <v>0.9285714285714286</v>
      </c>
      <c r="AI302" s="30">
        <v>0.92307692307692302</v>
      </c>
      <c r="AJ302" s="30">
        <v>0.7777777777777779</v>
      </c>
      <c r="AK302" s="30">
        <v>0.66700000000000004</v>
      </c>
      <c r="AL302" s="30">
        <v>1</v>
      </c>
      <c r="AM302" s="30">
        <v>1</v>
      </c>
      <c r="AN302" s="30">
        <v>1</v>
      </c>
      <c r="AO302" s="30">
        <v>1</v>
      </c>
      <c r="AP302" s="30">
        <v>0.96875</v>
      </c>
      <c r="AQ302" s="30">
        <v>1</v>
      </c>
      <c r="AR302" s="30">
        <v>1</v>
      </c>
      <c r="AS302" s="30">
        <v>0.875</v>
      </c>
      <c r="AT302" s="30">
        <v>1</v>
      </c>
      <c r="AU302" s="30">
        <v>1</v>
      </c>
      <c r="AV302" s="30">
        <v>0</v>
      </c>
      <c r="AW302" s="30">
        <v>0</v>
      </c>
      <c r="AX302" s="30">
        <v>0</v>
      </c>
      <c r="AY302" s="30">
        <v>1</v>
      </c>
      <c r="AZ302" s="30">
        <v>0.5</v>
      </c>
      <c r="BA302" s="30">
        <v>0</v>
      </c>
      <c r="BB302" s="30">
        <v>1</v>
      </c>
      <c r="BC302" s="30">
        <v>1</v>
      </c>
      <c r="BD302" s="30">
        <v>1</v>
      </c>
      <c r="BE302" s="30">
        <v>0.99999755620956421</v>
      </c>
      <c r="BF302" s="30">
        <v>1</v>
      </c>
      <c r="BG302" s="30">
        <v>0.99999271349460794</v>
      </c>
      <c r="BH302" s="30">
        <v>1</v>
      </c>
      <c r="BI302" s="30">
        <v>1</v>
      </c>
      <c r="BJ302" s="30">
        <v>0.5</v>
      </c>
      <c r="BK302" s="30">
        <v>0</v>
      </c>
      <c r="BL302" s="30">
        <v>1</v>
      </c>
      <c r="BM302" s="30">
        <v>1</v>
      </c>
      <c r="BN302" s="30">
        <v>0.83333331346511841</v>
      </c>
      <c r="BO302" s="30">
        <v>0.5</v>
      </c>
      <c r="BP302" s="30" t="s">
        <v>567</v>
      </c>
      <c r="BQ302" s="30">
        <v>1</v>
      </c>
      <c r="BR302" s="30">
        <v>1</v>
      </c>
      <c r="BS302" s="30">
        <v>0</v>
      </c>
      <c r="BT302" s="30">
        <v>1</v>
      </c>
      <c r="BU302" s="30">
        <v>0.1666666716337204</v>
      </c>
      <c r="BV302" s="30">
        <v>0</v>
      </c>
      <c r="BW302" s="30">
        <v>0</v>
      </c>
      <c r="BX302" s="30">
        <v>1</v>
      </c>
      <c r="BY302" s="30">
        <v>1</v>
      </c>
      <c r="BZ302" s="30">
        <v>0</v>
      </c>
      <c r="CA302" s="30">
        <v>0</v>
      </c>
      <c r="CB302" s="30">
        <v>1</v>
      </c>
      <c r="CC302" s="30">
        <v>0</v>
      </c>
      <c r="CD302" s="30">
        <v>1</v>
      </c>
      <c r="CE302" s="30">
        <v>0</v>
      </c>
      <c r="CF302" s="30">
        <v>1</v>
      </c>
      <c r="CG302" s="30">
        <v>0.5</v>
      </c>
      <c r="CH302" s="30">
        <v>0</v>
      </c>
      <c r="CI302" s="30">
        <v>0</v>
      </c>
      <c r="CJ302" s="30">
        <v>1</v>
      </c>
      <c r="CK302" s="30">
        <v>1</v>
      </c>
    </row>
    <row r="303" spans="1:89">
      <c r="A303" s="29">
        <v>5042</v>
      </c>
      <c r="B303" t="s">
        <v>409</v>
      </c>
      <c r="C303" t="s">
        <v>387</v>
      </c>
      <c r="D303" t="s">
        <v>388</v>
      </c>
      <c r="E303" s="29">
        <v>0.17416974169741697</v>
      </c>
      <c r="F303" s="29">
        <v>1355</v>
      </c>
      <c r="G303" s="29">
        <v>1.1499999761581421</v>
      </c>
      <c r="H303" s="29">
        <v>15</v>
      </c>
      <c r="I303" s="29">
        <v>400</v>
      </c>
      <c r="J303" t="s">
        <v>629</v>
      </c>
      <c r="K303" s="30">
        <v>0.47555556893348694</v>
      </c>
      <c r="L303" s="30">
        <v>-5.6590982712805271E-3</v>
      </c>
      <c r="M303" s="30">
        <v>0.68504542112350464</v>
      </c>
      <c r="N303" s="30">
        <v>0.72817099094390869</v>
      </c>
      <c r="O303" s="30">
        <v>0.89999997615814209</v>
      </c>
      <c r="P303" s="30">
        <v>0.75025594234466553</v>
      </c>
      <c r="Q303" s="30">
        <v>1</v>
      </c>
      <c r="R303" s="30">
        <v>1</v>
      </c>
      <c r="S303" s="30">
        <v>1</v>
      </c>
      <c r="T303" s="30">
        <v>1</v>
      </c>
      <c r="U303" s="30">
        <v>1</v>
      </c>
      <c r="V303" s="30">
        <v>1</v>
      </c>
      <c r="W303" s="30">
        <v>1</v>
      </c>
      <c r="X303" s="30">
        <v>1</v>
      </c>
      <c r="Y303" s="30">
        <v>0</v>
      </c>
      <c r="Z303" s="30" t="s">
        <v>567</v>
      </c>
      <c r="AA303" s="30">
        <v>0.66666999999999998</v>
      </c>
      <c r="AB303" s="30">
        <v>0.59677000000000002</v>
      </c>
      <c r="AC303" s="30" t="s">
        <v>567</v>
      </c>
      <c r="AD303" s="30">
        <v>0.66666999999999998</v>
      </c>
      <c r="AE303" s="30">
        <v>1</v>
      </c>
      <c r="AF303" s="30">
        <v>0.9196428656578064</v>
      </c>
      <c r="AG303" s="30">
        <v>1</v>
      </c>
      <c r="AH303" s="30">
        <v>0.75</v>
      </c>
      <c r="AI303" s="30">
        <v>0.85714285714285721</v>
      </c>
      <c r="AJ303" s="30">
        <v>0.4285714285714286</v>
      </c>
      <c r="AK303" s="30">
        <v>1</v>
      </c>
      <c r="AL303" s="30">
        <v>1</v>
      </c>
      <c r="AM303" s="30">
        <v>1</v>
      </c>
      <c r="AN303" s="30">
        <v>1</v>
      </c>
      <c r="AO303" s="30">
        <v>0.75</v>
      </c>
      <c r="AP303" s="30">
        <v>0.97222220897674561</v>
      </c>
      <c r="AQ303" s="30" t="s">
        <v>567</v>
      </c>
      <c r="AR303" s="30">
        <v>1</v>
      </c>
      <c r="AS303" s="30">
        <v>1</v>
      </c>
      <c r="AT303" s="30">
        <v>0.91666666649999995</v>
      </c>
      <c r="AU303" s="30">
        <v>1</v>
      </c>
      <c r="AV303" s="30">
        <v>0</v>
      </c>
      <c r="AW303" s="30">
        <v>0</v>
      </c>
      <c r="AX303" s="30">
        <v>0</v>
      </c>
      <c r="AY303" s="30">
        <v>1</v>
      </c>
      <c r="AZ303" s="30">
        <v>0.5</v>
      </c>
      <c r="BA303" s="30">
        <v>0</v>
      </c>
      <c r="BB303" s="30">
        <v>1</v>
      </c>
      <c r="BC303" s="30">
        <v>1</v>
      </c>
      <c r="BD303" s="30">
        <v>0.66666668653488159</v>
      </c>
      <c r="BE303" s="30">
        <v>1</v>
      </c>
      <c r="BF303" s="30" t="s">
        <v>567</v>
      </c>
      <c r="BG303" s="30">
        <v>0.99999996517297418</v>
      </c>
      <c r="BH303" s="30">
        <v>1</v>
      </c>
      <c r="BI303" s="30">
        <v>1</v>
      </c>
      <c r="BJ303" s="30">
        <v>1</v>
      </c>
      <c r="BK303" s="30">
        <v>1</v>
      </c>
      <c r="BL303" s="30">
        <v>1</v>
      </c>
      <c r="BM303" s="30">
        <v>1</v>
      </c>
      <c r="BN303" s="30">
        <v>1</v>
      </c>
      <c r="BO303" s="30">
        <v>0.5</v>
      </c>
      <c r="BP303" s="30">
        <v>1</v>
      </c>
      <c r="BQ303" s="30">
        <v>1</v>
      </c>
      <c r="BR303" s="30">
        <v>1</v>
      </c>
      <c r="BS303" s="30">
        <v>0</v>
      </c>
      <c r="BT303" s="30">
        <v>1</v>
      </c>
      <c r="BU303" s="30">
        <v>0.4583333432674408</v>
      </c>
      <c r="BV303" s="30">
        <v>0</v>
      </c>
      <c r="BW303" s="30">
        <v>0</v>
      </c>
      <c r="BX303" s="30">
        <v>1</v>
      </c>
      <c r="BY303" s="30">
        <v>0</v>
      </c>
      <c r="BZ303" s="30">
        <v>0</v>
      </c>
      <c r="CA303" s="30">
        <v>0</v>
      </c>
      <c r="CB303" s="30">
        <v>1</v>
      </c>
      <c r="CC303" s="30">
        <v>0</v>
      </c>
      <c r="CD303" s="30">
        <v>1</v>
      </c>
      <c r="CE303" s="30">
        <v>1</v>
      </c>
      <c r="CF303" s="30">
        <v>1</v>
      </c>
      <c r="CG303" s="30">
        <v>0.75</v>
      </c>
      <c r="CH303" s="30">
        <v>1</v>
      </c>
      <c r="CI303" s="30">
        <v>0</v>
      </c>
      <c r="CJ303" s="30">
        <v>1</v>
      </c>
      <c r="CK303" s="30">
        <v>1</v>
      </c>
    </row>
    <row r="304" spans="1:89">
      <c r="A304" s="29">
        <v>5043</v>
      </c>
      <c r="B304" t="s">
        <v>410</v>
      </c>
      <c r="C304" t="s">
        <v>387</v>
      </c>
      <c r="D304" t="s">
        <v>388</v>
      </c>
      <c r="E304" s="29">
        <v>0.17787418655097614</v>
      </c>
      <c r="F304" s="29">
        <v>461</v>
      </c>
      <c r="G304" s="29">
        <v>1.3300000429153442</v>
      </c>
      <c r="H304" s="29">
        <v>16</v>
      </c>
      <c r="I304" s="29">
        <v>383</v>
      </c>
      <c r="J304" t="s">
        <v>629</v>
      </c>
      <c r="K304" s="30">
        <v>0.53719007968902588</v>
      </c>
      <c r="L304" s="30">
        <v>-5.9654875658452511E-3</v>
      </c>
      <c r="M304" s="30">
        <v>0.61866563558578491</v>
      </c>
      <c r="N304" s="30">
        <v>0.68910467624664307</v>
      </c>
      <c r="O304" s="30">
        <v>0.83333331346511841</v>
      </c>
      <c r="P304" s="30">
        <v>0.83333331346511841</v>
      </c>
      <c r="Q304" s="30" t="s">
        <v>567</v>
      </c>
      <c r="R304" s="30" t="s">
        <v>567</v>
      </c>
      <c r="S304" s="30">
        <v>1</v>
      </c>
      <c r="T304" s="30">
        <v>1</v>
      </c>
      <c r="U304" s="30">
        <v>1</v>
      </c>
      <c r="V304" s="30">
        <v>1</v>
      </c>
      <c r="W304" s="30">
        <v>1</v>
      </c>
      <c r="X304" s="30">
        <v>1</v>
      </c>
      <c r="Y304" s="30">
        <v>0</v>
      </c>
      <c r="Z304" s="30">
        <v>0</v>
      </c>
      <c r="AA304" s="30">
        <v>1</v>
      </c>
      <c r="AB304" s="30">
        <v>1</v>
      </c>
      <c r="AC304" s="30">
        <v>1</v>
      </c>
      <c r="AD304" s="30" t="s">
        <v>567</v>
      </c>
      <c r="AE304" s="30">
        <v>1</v>
      </c>
      <c r="AF304" s="30">
        <v>0.93665850162506104</v>
      </c>
      <c r="AG304" s="30">
        <v>0.73990197735338858</v>
      </c>
      <c r="AH304" s="30">
        <v>1</v>
      </c>
      <c r="AI304" s="30">
        <v>0.83333333333333348</v>
      </c>
      <c r="AJ304" s="30">
        <v>0.66666666666666674</v>
      </c>
      <c r="AK304" s="30">
        <v>1</v>
      </c>
      <c r="AL304" s="30">
        <v>1</v>
      </c>
      <c r="AM304" s="30">
        <v>1</v>
      </c>
      <c r="AN304" s="30">
        <v>1</v>
      </c>
      <c r="AO304" s="30">
        <v>0.75</v>
      </c>
      <c r="AP304" s="30">
        <v>0.66666668653488159</v>
      </c>
      <c r="AQ304" s="30">
        <v>0</v>
      </c>
      <c r="AR304" s="30" t="s">
        <v>567</v>
      </c>
      <c r="AS304" s="30">
        <v>1</v>
      </c>
      <c r="AT304" s="30">
        <v>1</v>
      </c>
      <c r="AU304" s="30">
        <v>1</v>
      </c>
      <c r="AV304" s="30">
        <v>0.5</v>
      </c>
      <c r="AW304" s="30">
        <v>1</v>
      </c>
      <c r="AX304" s="30">
        <v>0</v>
      </c>
      <c r="AY304" s="30">
        <v>1</v>
      </c>
      <c r="AZ304" s="30">
        <v>0.5</v>
      </c>
      <c r="BA304" s="30">
        <v>0</v>
      </c>
      <c r="BB304" s="30">
        <v>1</v>
      </c>
      <c r="BC304" s="30">
        <v>1</v>
      </c>
      <c r="BD304" s="30">
        <v>0.66666668653488159</v>
      </c>
      <c r="BE304" s="30">
        <v>0.74999809265136719</v>
      </c>
      <c r="BF304" s="30">
        <v>0.5</v>
      </c>
      <c r="BG304" s="30">
        <v>0.99999619482496194</v>
      </c>
      <c r="BH304" s="30" t="s">
        <v>567</v>
      </c>
      <c r="BI304" s="30">
        <v>1</v>
      </c>
      <c r="BJ304" s="30">
        <v>0.75</v>
      </c>
      <c r="BK304" s="30">
        <v>1</v>
      </c>
      <c r="BL304" s="30">
        <v>1</v>
      </c>
      <c r="BM304" s="30">
        <v>0</v>
      </c>
      <c r="BN304" s="30">
        <v>1</v>
      </c>
      <c r="BO304" s="30">
        <v>1</v>
      </c>
      <c r="BP304" s="30">
        <v>1</v>
      </c>
      <c r="BQ304" s="30">
        <v>1</v>
      </c>
      <c r="BR304" s="30">
        <v>1</v>
      </c>
      <c r="BS304" s="30">
        <v>1</v>
      </c>
      <c r="BT304" s="30">
        <v>1</v>
      </c>
      <c r="BU304" s="30">
        <v>0</v>
      </c>
      <c r="BV304" s="30">
        <v>0</v>
      </c>
      <c r="BW304" s="30">
        <v>0</v>
      </c>
      <c r="BX304" s="30">
        <v>0</v>
      </c>
      <c r="BY304" s="30">
        <v>0</v>
      </c>
      <c r="BZ304" s="30">
        <v>0</v>
      </c>
      <c r="CA304" s="30">
        <v>0</v>
      </c>
      <c r="CB304" s="30">
        <v>0</v>
      </c>
      <c r="CC304" s="30">
        <v>0</v>
      </c>
      <c r="CD304" s="30">
        <v>0</v>
      </c>
      <c r="CE304" s="30">
        <v>0</v>
      </c>
      <c r="CF304" s="30">
        <v>1</v>
      </c>
      <c r="CG304" s="30">
        <v>0.25</v>
      </c>
      <c r="CH304" s="30">
        <v>0</v>
      </c>
      <c r="CI304" s="30">
        <v>0</v>
      </c>
      <c r="CJ304" s="30">
        <v>1</v>
      </c>
      <c r="CK304" s="30">
        <v>0</v>
      </c>
    </row>
    <row r="305" spans="1:89">
      <c r="A305" s="29">
        <v>5044</v>
      </c>
      <c r="B305" t="s">
        <v>411</v>
      </c>
      <c r="C305" t="s">
        <v>387</v>
      </c>
      <c r="D305" t="s">
        <v>388</v>
      </c>
      <c r="E305" s="29">
        <v>0.12455516014234876</v>
      </c>
      <c r="F305" s="29">
        <v>843</v>
      </c>
      <c r="G305" s="29">
        <v>1.5</v>
      </c>
      <c r="H305" s="29">
        <v>15</v>
      </c>
      <c r="I305" s="29">
        <v>428</v>
      </c>
      <c r="J305" t="s">
        <v>629</v>
      </c>
      <c r="K305" s="30">
        <v>0.37278106808662415</v>
      </c>
      <c r="L305" s="30">
        <v>-1.1236231774091721E-2</v>
      </c>
      <c r="M305" s="30" t="s">
        <v>567</v>
      </c>
      <c r="N305" s="30">
        <v>0.72780174016952515</v>
      </c>
      <c r="O305" s="30">
        <v>0.86666667461395264</v>
      </c>
      <c r="P305" s="30">
        <v>0.94675916433334351</v>
      </c>
      <c r="Q305" s="30">
        <v>1</v>
      </c>
      <c r="R305" s="30" t="s">
        <v>567</v>
      </c>
      <c r="S305" s="30">
        <v>1</v>
      </c>
      <c r="T305" s="30">
        <v>1</v>
      </c>
      <c r="U305" s="30">
        <v>1</v>
      </c>
      <c r="V305" s="30">
        <v>1</v>
      </c>
      <c r="W305" s="30">
        <v>1</v>
      </c>
      <c r="X305" s="30">
        <v>1</v>
      </c>
      <c r="Y305" s="30">
        <v>1</v>
      </c>
      <c r="Z305" s="30" t="s">
        <v>567</v>
      </c>
      <c r="AA305" s="30">
        <v>1</v>
      </c>
      <c r="AB305" s="30">
        <v>1</v>
      </c>
      <c r="AC305" s="30">
        <v>1</v>
      </c>
      <c r="AD305" s="30">
        <v>0.44444</v>
      </c>
      <c r="AE305" s="30">
        <v>1</v>
      </c>
      <c r="AF305" s="30">
        <v>0.90273028612136841</v>
      </c>
      <c r="AG305" s="30">
        <v>0.74311720418024496</v>
      </c>
      <c r="AH305" s="30">
        <v>0.90909090909090906</v>
      </c>
      <c r="AI305" s="30">
        <v>0.55555555555555558</v>
      </c>
      <c r="AJ305" s="30">
        <v>0.625</v>
      </c>
      <c r="AK305" s="30">
        <v>1</v>
      </c>
      <c r="AL305" s="30">
        <v>1</v>
      </c>
      <c r="AM305" s="30">
        <v>1</v>
      </c>
      <c r="AN305" s="30">
        <v>1</v>
      </c>
      <c r="AO305" s="30">
        <v>0.75</v>
      </c>
      <c r="AP305" s="30">
        <v>0.8680499792098999</v>
      </c>
      <c r="AQ305" s="30">
        <v>1</v>
      </c>
      <c r="AR305" s="30" t="s">
        <v>567</v>
      </c>
      <c r="AS305" s="30">
        <v>0.66664999999999996</v>
      </c>
      <c r="AT305" s="30">
        <v>0.9375</v>
      </c>
      <c r="AU305" s="30">
        <v>1</v>
      </c>
      <c r="AV305" s="30">
        <v>1</v>
      </c>
      <c r="AW305" s="30">
        <v>1</v>
      </c>
      <c r="AX305" s="30">
        <v>1</v>
      </c>
      <c r="AY305" s="30">
        <v>1</v>
      </c>
      <c r="AZ305" s="30">
        <v>1</v>
      </c>
      <c r="BA305" s="30">
        <v>1</v>
      </c>
      <c r="BB305" s="30">
        <v>1</v>
      </c>
      <c r="BC305" s="30">
        <v>1</v>
      </c>
      <c r="BD305" s="30">
        <v>0.3333333432674408</v>
      </c>
      <c r="BE305" s="30" t="s">
        <v>567</v>
      </c>
      <c r="BF305" s="30" t="s">
        <v>567</v>
      </c>
      <c r="BG305" s="30" t="s">
        <v>567</v>
      </c>
      <c r="BH305" s="30">
        <v>1</v>
      </c>
      <c r="BI305" s="30">
        <v>0.75</v>
      </c>
      <c r="BJ305" s="30">
        <v>0.5</v>
      </c>
      <c r="BK305" s="30">
        <v>0</v>
      </c>
      <c r="BL305" s="30" t="s">
        <v>567</v>
      </c>
      <c r="BM305" s="30">
        <v>1</v>
      </c>
      <c r="BN305" s="30">
        <v>1</v>
      </c>
      <c r="BO305" s="30">
        <v>0.5</v>
      </c>
      <c r="BP305" s="30">
        <v>1</v>
      </c>
      <c r="BQ305" s="30">
        <v>1</v>
      </c>
      <c r="BR305" s="30">
        <v>1</v>
      </c>
      <c r="BS305" s="30">
        <v>0</v>
      </c>
      <c r="BT305" s="30">
        <v>1</v>
      </c>
      <c r="BU305" s="30">
        <v>0.83333331346511841</v>
      </c>
      <c r="BV305" s="30">
        <v>1</v>
      </c>
      <c r="BW305" s="30">
        <v>0</v>
      </c>
      <c r="BX305" s="30">
        <v>1</v>
      </c>
      <c r="BY305" s="30">
        <v>1</v>
      </c>
      <c r="BZ305" s="30">
        <v>0</v>
      </c>
      <c r="CA305" s="30">
        <v>0</v>
      </c>
      <c r="CB305" s="30">
        <v>1</v>
      </c>
      <c r="CC305" s="30">
        <v>0</v>
      </c>
      <c r="CD305" s="30">
        <v>1</v>
      </c>
      <c r="CE305" s="30">
        <v>1</v>
      </c>
      <c r="CF305" s="30">
        <v>0</v>
      </c>
      <c r="CG305" s="30" t="s">
        <v>567</v>
      </c>
      <c r="CH305" s="30" t="s">
        <v>567</v>
      </c>
      <c r="CI305" s="30" t="s">
        <v>567</v>
      </c>
      <c r="CJ305" s="30" t="s">
        <v>567</v>
      </c>
      <c r="CK305" s="30" t="s">
        <v>567</v>
      </c>
    </row>
    <row r="306" spans="1:89">
      <c r="A306" s="29">
        <v>5045</v>
      </c>
      <c r="B306" t="s">
        <v>412</v>
      </c>
      <c r="C306" t="s">
        <v>387</v>
      </c>
      <c r="D306" t="s">
        <v>388</v>
      </c>
      <c r="E306" s="29">
        <v>0.19754133107248834</v>
      </c>
      <c r="F306" s="29">
        <v>2359</v>
      </c>
      <c r="G306" s="29">
        <v>1.1000000238418579</v>
      </c>
      <c r="H306" s="29">
        <v>6</v>
      </c>
      <c r="I306" s="29">
        <v>579</v>
      </c>
      <c r="J306" t="s">
        <v>628</v>
      </c>
      <c r="K306" s="30">
        <v>0.37716260552406311</v>
      </c>
      <c r="L306" s="30">
        <v>-1.0671298019587994E-2</v>
      </c>
      <c r="M306" s="30">
        <v>0.87538355588912964</v>
      </c>
      <c r="N306" s="30">
        <v>0.7841307520866394</v>
      </c>
      <c r="O306" s="30">
        <v>0.86666667461395264</v>
      </c>
      <c r="P306" s="30">
        <v>0.82906043529510498</v>
      </c>
      <c r="Q306" s="30">
        <v>1</v>
      </c>
      <c r="R306" s="30" t="s">
        <v>567</v>
      </c>
      <c r="S306" s="30">
        <v>1</v>
      </c>
      <c r="T306" s="30">
        <v>1</v>
      </c>
      <c r="U306" s="30">
        <v>1</v>
      </c>
      <c r="V306" s="30">
        <v>1</v>
      </c>
      <c r="W306" s="30">
        <v>1</v>
      </c>
      <c r="X306" s="30">
        <v>1</v>
      </c>
      <c r="Y306" s="30">
        <v>0</v>
      </c>
      <c r="Z306" s="30" t="s">
        <v>567</v>
      </c>
      <c r="AA306" s="30">
        <v>0.82759000000000005</v>
      </c>
      <c r="AB306" s="30">
        <v>0.97915999999999992</v>
      </c>
      <c r="AC306" s="30">
        <v>0.54544999999999999</v>
      </c>
      <c r="AD306" s="30">
        <v>0.79544999999999999</v>
      </c>
      <c r="AE306" s="30">
        <v>1</v>
      </c>
      <c r="AF306" s="30">
        <v>0.91439718008041382</v>
      </c>
      <c r="AG306" s="30">
        <v>0.91172929080860787</v>
      </c>
      <c r="AH306" s="30">
        <v>0.75</v>
      </c>
      <c r="AI306" s="30">
        <v>0.69565217391304346</v>
      </c>
      <c r="AJ306" s="30">
        <v>0.61538461538461542</v>
      </c>
      <c r="AK306" s="30">
        <v>1</v>
      </c>
      <c r="AL306" s="30">
        <v>1</v>
      </c>
      <c r="AM306" s="30">
        <v>1</v>
      </c>
      <c r="AN306" s="30">
        <v>1</v>
      </c>
      <c r="AO306" s="30">
        <v>1</v>
      </c>
      <c r="AP306" s="30">
        <v>0.84371137619018555</v>
      </c>
      <c r="AQ306" s="30">
        <v>0.89444444449999994</v>
      </c>
      <c r="AR306" s="30">
        <v>1</v>
      </c>
      <c r="AS306" s="30">
        <v>0.64706764700000008</v>
      </c>
      <c r="AT306" s="30">
        <v>0.83333333350000005</v>
      </c>
      <c r="AU306" s="30">
        <v>1</v>
      </c>
      <c r="AV306" s="30">
        <v>0.5</v>
      </c>
      <c r="AW306" s="30">
        <v>1</v>
      </c>
      <c r="AX306" s="30">
        <v>0</v>
      </c>
      <c r="AY306" s="30">
        <v>1</v>
      </c>
      <c r="AZ306" s="30">
        <v>1</v>
      </c>
      <c r="BA306" s="30">
        <v>1</v>
      </c>
      <c r="BB306" s="30">
        <v>1</v>
      </c>
      <c r="BC306" s="30">
        <v>1</v>
      </c>
      <c r="BD306" s="30">
        <v>1</v>
      </c>
      <c r="BE306" s="30">
        <v>0.99999988079071045</v>
      </c>
      <c r="BF306" s="30">
        <v>1</v>
      </c>
      <c r="BG306" s="30">
        <v>0.99999973166248513</v>
      </c>
      <c r="BH306" s="30">
        <v>1</v>
      </c>
      <c r="BI306" s="30">
        <v>1</v>
      </c>
      <c r="BJ306" s="30">
        <v>1</v>
      </c>
      <c r="BK306" s="30">
        <v>1</v>
      </c>
      <c r="BL306" s="30">
        <v>1</v>
      </c>
      <c r="BM306" s="30">
        <v>1</v>
      </c>
      <c r="BN306" s="30">
        <v>1</v>
      </c>
      <c r="BO306" s="30">
        <v>1</v>
      </c>
      <c r="BP306" s="30">
        <v>1</v>
      </c>
      <c r="BQ306" s="30">
        <v>1</v>
      </c>
      <c r="BR306" s="30">
        <v>1</v>
      </c>
      <c r="BS306" s="30">
        <v>1</v>
      </c>
      <c r="BT306" s="30">
        <v>1</v>
      </c>
      <c r="BU306" s="30">
        <v>0.91666668653488159</v>
      </c>
      <c r="BV306" s="30">
        <v>1</v>
      </c>
      <c r="BW306" s="30">
        <v>1</v>
      </c>
      <c r="BX306" s="30">
        <v>1</v>
      </c>
      <c r="BY306" s="30">
        <v>1</v>
      </c>
      <c r="BZ306" s="30">
        <v>0</v>
      </c>
      <c r="CA306" s="30">
        <v>1</v>
      </c>
      <c r="CB306" s="30">
        <v>1</v>
      </c>
      <c r="CC306" s="30">
        <v>0</v>
      </c>
      <c r="CD306" s="30">
        <v>1</v>
      </c>
      <c r="CE306" s="30">
        <v>1</v>
      </c>
      <c r="CF306" s="30">
        <v>1</v>
      </c>
      <c r="CG306" s="30">
        <v>0.75</v>
      </c>
      <c r="CH306" s="30">
        <v>0</v>
      </c>
      <c r="CI306" s="30">
        <v>1</v>
      </c>
      <c r="CJ306" s="30">
        <v>1</v>
      </c>
      <c r="CK306" s="30">
        <v>1</v>
      </c>
    </row>
    <row r="307" spans="1:89">
      <c r="A307" s="29">
        <v>5046</v>
      </c>
      <c r="B307" t="s">
        <v>413</v>
      </c>
      <c r="C307" t="s">
        <v>387</v>
      </c>
      <c r="D307" t="s">
        <v>388</v>
      </c>
      <c r="E307" s="29">
        <v>0.20471161657189277</v>
      </c>
      <c r="F307" s="29">
        <v>1231</v>
      </c>
      <c r="G307" s="29">
        <v>1.0499999523162842</v>
      </c>
      <c r="H307" s="29">
        <v>14</v>
      </c>
      <c r="I307" s="29">
        <v>513</v>
      </c>
      <c r="J307" t="s">
        <v>629</v>
      </c>
      <c r="K307" s="30">
        <v>0.51999998092651367</v>
      </c>
      <c r="L307" s="30">
        <v>-3.3773689065128565E-3</v>
      </c>
      <c r="M307" s="30" t="s">
        <v>567</v>
      </c>
      <c r="N307" s="30">
        <v>0.75576317310333252</v>
      </c>
      <c r="O307" s="30">
        <v>0.89999997615814209</v>
      </c>
      <c r="P307" s="30">
        <v>0.86633241176605225</v>
      </c>
      <c r="Q307" s="30">
        <v>1</v>
      </c>
      <c r="R307" s="30">
        <v>1</v>
      </c>
      <c r="S307" s="30">
        <v>1</v>
      </c>
      <c r="T307" s="30">
        <v>1</v>
      </c>
      <c r="U307" s="30">
        <v>1</v>
      </c>
      <c r="V307" s="30">
        <v>1</v>
      </c>
      <c r="W307" s="30">
        <v>1</v>
      </c>
      <c r="X307" s="30">
        <v>0</v>
      </c>
      <c r="Y307" s="30">
        <v>1</v>
      </c>
      <c r="Z307" s="30" t="s">
        <v>567</v>
      </c>
      <c r="AA307" s="30">
        <v>1</v>
      </c>
      <c r="AB307" s="30">
        <v>0.91227999999999998</v>
      </c>
      <c r="AC307" s="30">
        <v>1</v>
      </c>
      <c r="AD307" s="30" t="s">
        <v>567</v>
      </c>
      <c r="AE307" s="30">
        <v>1</v>
      </c>
      <c r="AF307" s="30">
        <v>0.93408000469207764</v>
      </c>
      <c r="AG307" s="30">
        <v>0.99229313142239051</v>
      </c>
      <c r="AH307" s="30">
        <v>0.85</v>
      </c>
      <c r="AI307" s="30">
        <v>0.8666666666666667</v>
      </c>
      <c r="AJ307" s="30">
        <v>0.5</v>
      </c>
      <c r="AK307" s="30">
        <v>1</v>
      </c>
      <c r="AL307" s="30">
        <v>1</v>
      </c>
      <c r="AM307" s="30">
        <v>1</v>
      </c>
      <c r="AN307" s="30">
        <v>1</v>
      </c>
      <c r="AO307" s="30">
        <v>0.75</v>
      </c>
      <c r="AP307" s="30">
        <v>0.97222220897674561</v>
      </c>
      <c r="AQ307" s="30">
        <v>1</v>
      </c>
      <c r="AR307" s="30" t="s">
        <v>567</v>
      </c>
      <c r="AS307" s="30">
        <v>0.91666666649999995</v>
      </c>
      <c r="AT307" s="30">
        <v>1</v>
      </c>
      <c r="AU307" s="30">
        <v>1</v>
      </c>
      <c r="AV307" s="30">
        <v>0.5</v>
      </c>
      <c r="AW307" s="30">
        <v>0</v>
      </c>
      <c r="AX307" s="30">
        <v>1</v>
      </c>
      <c r="AY307" s="30">
        <v>1</v>
      </c>
      <c r="AZ307" s="30">
        <v>1</v>
      </c>
      <c r="BA307" s="30">
        <v>1</v>
      </c>
      <c r="BB307" s="30">
        <v>1</v>
      </c>
      <c r="BC307" s="30">
        <v>1</v>
      </c>
      <c r="BD307" s="30">
        <v>1</v>
      </c>
      <c r="BE307" s="30">
        <v>1</v>
      </c>
      <c r="BF307" s="30">
        <v>1</v>
      </c>
      <c r="BG307" s="30">
        <v>1</v>
      </c>
      <c r="BH307" s="30">
        <v>1</v>
      </c>
      <c r="BI307" s="30">
        <v>1</v>
      </c>
      <c r="BJ307" s="30">
        <v>0.25</v>
      </c>
      <c r="BK307" s="30">
        <v>0</v>
      </c>
      <c r="BL307" s="30">
        <v>0</v>
      </c>
      <c r="BM307" s="30">
        <v>1</v>
      </c>
      <c r="BN307" s="30">
        <v>0.66666668653488159</v>
      </c>
      <c r="BO307" s="30">
        <v>1</v>
      </c>
      <c r="BP307" s="30">
        <v>1</v>
      </c>
      <c r="BQ307" s="30" t="s">
        <v>567</v>
      </c>
      <c r="BR307" s="30" t="s">
        <v>567</v>
      </c>
      <c r="BS307" s="30">
        <v>1</v>
      </c>
      <c r="BT307" s="30">
        <v>1</v>
      </c>
      <c r="BU307" s="30">
        <v>0.75</v>
      </c>
      <c r="BV307" s="30">
        <v>1</v>
      </c>
      <c r="BW307" s="30">
        <v>0</v>
      </c>
      <c r="BX307" s="30">
        <v>0</v>
      </c>
      <c r="BY307" s="30">
        <v>1</v>
      </c>
      <c r="BZ307" s="30">
        <v>0</v>
      </c>
      <c r="CA307" s="30">
        <v>0</v>
      </c>
      <c r="CB307" s="30">
        <v>1</v>
      </c>
      <c r="CC307" s="30">
        <v>0</v>
      </c>
      <c r="CD307" s="30">
        <v>0</v>
      </c>
      <c r="CE307" s="30">
        <v>1</v>
      </c>
      <c r="CF307" s="30">
        <v>0</v>
      </c>
      <c r="CG307" s="30" t="s">
        <v>567</v>
      </c>
      <c r="CH307" s="30" t="s">
        <v>567</v>
      </c>
      <c r="CI307" s="30" t="s">
        <v>567</v>
      </c>
      <c r="CJ307" s="30" t="s">
        <v>567</v>
      </c>
      <c r="CK307" s="30" t="s">
        <v>567</v>
      </c>
    </row>
    <row r="308" spans="1:89">
      <c r="A308" s="29">
        <v>5047</v>
      </c>
      <c r="B308" t="s">
        <v>414</v>
      </c>
      <c r="C308" t="s">
        <v>387</v>
      </c>
      <c r="D308" t="s">
        <v>388</v>
      </c>
      <c r="E308" s="29">
        <v>0.19850669412976313</v>
      </c>
      <c r="F308" s="29">
        <v>3884</v>
      </c>
      <c r="G308" s="29">
        <v>1.0099999904632568</v>
      </c>
      <c r="H308" s="29">
        <v>4</v>
      </c>
      <c r="I308" s="29">
        <v>614</v>
      </c>
      <c r="J308" t="s">
        <v>628</v>
      </c>
      <c r="K308" s="30">
        <v>0.44671201705932617</v>
      </c>
      <c r="L308" s="30">
        <v>6.9929533638060093E-3</v>
      </c>
      <c r="M308" s="30" t="s">
        <v>567</v>
      </c>
      <c r="N308" s="30">
        <v>0.81997013092041016</v>
      </c>
      <c r="O308" s="30">
        <v>0.93333333730697632</v>
      </c>
      <c r="P308" s="30">
        <v>0.75354498624801636</v>
      </c>
      <c r="Q308" s="30">
        <v>1</v>
      </c>
      <c r="R308" s="30" t="s">
        <v>567</v>
      </c>
      <c r="S308" s="30">
        <v>1</v>
      </c>
      <c r="T308" s="30">
        <v>1</v>
      </c>
      <c r="U308" s="30">
        <v>1</v>
      </c>
      <c r="V308" s="30">
        <v>1</v>
      </c>
      <c r="W308" s="30">
        <v>0</v>
      </c>
      <c r="X308" s="30">
        <v>1</v>
      </c>
      <c r="Y308" s="30">
        <v>0</v>
      </c>
      <c r="Z308" s="30">
        <v>1</v>
      </c>
      <c r="AA308" s="30">
        <v>1</v>
      </c>
      <c r="AB308" s="30">
        <v>0.66037999999999997</v>
      </c>
      <c r="AC308" s="30">
        <v>0.17647000000000004</v>
      </c>
      <c r="AD308" s="30">
        <v>0.43243000000000004</v>
      </c>
      <c r="AE308" s="30">
        <v>1</v>
      </c>
      <c r="AF308" s="30">
        <v>0.92787808179855347</v>
      </c>
      <c r="AG308" s="30">
        <v>0.96029445202364716</v>
      </c>
      <c r="AH308" s="30">
        <v>0.84090909090909094</v>
      </c>
      <c r="AI308" s="30">
        <v>0.79487179487179493</v>
      </c>
      <c r="AJ308" s="30">
        <v>0.53846153846153844</v>
      </c>
      <c r="AK308" s="30">
        <v>1</v>
      </c>
      <c r="AL308" s="30">
        <v>1</v>
      </c>
      <c r="AM308" s="30">
        <v>1</v>
      </c>
      <c r="AN308" s="30">
        <v>1</v>
      </c>
      <c r="AO308" s="30">
        <v>0.75</v>
      </c>
      <c r="AP308" s="30">
        <v>0.66859936714172363</v>
      </c>
      <c r="AQ308" s="30">
        <v>0.82638888899999996</v>
      </c>
      <c r="AR308" s="30" t="s">
        <v>567</v>
      </c>
      <c r="AS308" s="30">
        <v>0.49998333350000002</v>
      </c>
      <c r="AT308" s="30">
        <v>0.67942583700000003</v>
      </c>
      <c r="AU308" s="30">
        <v>1</v>
      </c>
      <c r="AV308" s="30">
        <v>0.5</v>
      </c>
      <c r="AW308" s="30">
        <v>1</v>
      </c>
      <c r="AX308" s="30">
        <v>0</v>
      </c>
      <c r="AY308" s="30">
        <v>1</v>
      </c>
      <c r="AZ308" s="30">
        <v>1</v>
      </c>
      <c r="BA308" s="30">
        <v>1</v>
      </c>
      <c r="BB308" s="30">
        <v>1</v>
      </c>
      <c r="BC308" s="30">
        <v>1</v>
      </c>
      <c r="BD308" s="30">
        <v>0.3333333432674408</v>
      </c>
      <c r="BE308" s="30" t="s">
        <v>567</v>
      </c>
      <c r="BF308" s="30" t="s">
        <v>567</v>
      </c>
      <c r="BG308" s="30">
        <v>0.99999983590182651</v>
      </c>
      <c r="BH308" s="30" t="s">
        <v>567</v>
      </c>
      <c r="BI308" s="30">
        <v>1</v>
      </c>
      <c r="BJ308" s="30">
        <v>0.75</v>
      </c>
      <c r="BK308" s="30">
        <v>1</v>
      </c>
      <c r="BL308" s="30">
        <v>0</v>
      </c>
      <c r="BM308" s="30">
        <v>1</v>
      </c>
      <c r="BN308" s="30">
        <v>1</v>
      </c>
      <c r="BO308" s="30">
        <v>0.5</v>
      </c>
      <c r="BP308" s="30">
        <v>1</v>
      </c>
      <c r="BQ308" s="30">
        <v>1</v>
      </c>
      <c r="BR308" s="30">
        <v>1</v>
      </c>
      <c r="BS308" s="30">
        <v>0</v>
      </c>
      <c r="BT308" s="30">
        <v>1</v>
      </c>
      <c r="BU308" s="30">
        <v>0.75</v>
      </c>
      <c r="BV308" s="30">
        <v>1</v>
      </c>
      <c r="BW308" s="30">
        <v>0</v>
      </c>
      <c r="BX308" s="30">
        <v>0</v>
      </c>
      <c r="BY308" s="30">
        <v>1</v>
      </c>
      <c r="BZ308" s="30">
        <v>0</v>
      </c>
      <c r="CA308" s="30">
        <v>0</v>
      </c>
      <c r="CB308" s="30">
        <v>1</v>
      </c>
      <c r="CC308" s="30">
        <v>0</v>
      </c>
      <c r="CD308" s="30">
        <v>0</v>
      </c>
      <c r="CE308" s="30">
        <v>1</v>
      </c>
      <c r="CF308" s="30">
        <v>1</v>
      </c>
      <c r="CG308" s="30">
        <v>1</v>
      </c>
      <c r="CH308" s="30">
        <v>1</v>
      </c>
      <c r="CI308" s="30">
        <v>1</v>
      </c>
      <c r="CJ308" s="30">
        <v>1</v>
      </c>
      <c r="CK308" s="30">
        <v>1</v>
      </c>
    </row>
    <row r="309" spans="1:89">
      <c r="A309" s="29">
        <v>5049</v>
      </c>
      <c r="B309" t="s">
        <v>415</v>
      </c>
      <c r="C309" t="s">
        <v>387</v>
      </c>
      <c r="D309" t="s">
        <v>388</v>
      </c>
      <c r="E309" s="29">
        <v>0.19673617407071622</v>
      </c>
      <c r="F309" s="29">
        <v>1103</v>
      </c>
      <c r="G309" s="29">
        <v>1.1599999666213989</v>
      </c>
      <c r="H309" s="29">
        <v>15</v>
      </c>
      <c r="I309" s="29">
        <v>464</v>
      </c>
      <c r="J309" t="s">
        <v>629</v>
      </c>
      <c r="K309" s="30">
        <v>0.226666659116745</v>
      </c>
      <c r="L309" s="30">
        <v>-2.8761937282979488E-3</v>
      </c>
      <c r="M309" s="30" t="s">
        <v>567</v>
      </c>
      <c r="N309" s="30">
        <v>0.71146863698959351</v>
      </c>
      <c r="O309" s="30">
        <v>0.89999997615814209</v>
      </c>
      <c r="P309" s="30">
        <v>0.83333331346511841</v>
      </c>
      <c r="Q309" s="30">
        <v>1</v>
      </c>
      <c r="R309" s="30" t="s">
        <v>567</v>
      </c>
      <c r="S309" s="30">
        <v>1</v>
      </c>
      <c r="T309" s="30">
        <v>1</v>
      </c>
      <c r="U309" s="30">
        <v>1</v>
      </c>
      <c r="V309" s="30">
        <v>1</v>
      </c>
      <c r="W309" s="30">
        <v>1</v>
      </c>
      <c r="X309" s="30">
        <v>1</v>
      </c>
      <c r="Y309" s="30">
        <v>0</v>
      </c>
      <c r="Z309" s="30">
        <v>0</v>
      </c>
      <c r="AA309" s="30">
        <v>1</v>
      </c>
      <c r="AB309" s="30">
        <v>1</v>
      </c>
      <c r="AC309" s="30">
        <v>1</v>
      </c>
      <c r="AD309" s="30" t="s">
        <v>567</v>
      </c>
      <c r="AE309" s="30">
        <v>1</v>
      </c>
      <c r="AF309" s="30">
        <v>0.79669874906539917</v>
      </c>
      <c r="AG309" s="30">
        <v>0.91796066252587993</v>
      </c>
      <c r="AH309" s="30">
        <v>0.9</v>
      </c>
      <c r="AI309" s="30">
        <v>0.90909090909090906</v>
      </c>
      <c r="AJ309" s="30">
        <v>0.83333333333333348</v>
      </c>
      <c r="AK309" s="30">
        <v>0.5</v>
      </c>
      <c r="AL309" s="30">
        <v>1</v>
      </c>
      <c r="AM309" s="30">
        <v>1</v>
      </c>
      <c r="AN309" s="30">
        <v>1</v>
      </c>
      <c r="AO309" s="30">
        <v>0.5</v>
      </c>
      <c r="AP309" s="30">
        <v>0.55654048919677734</v>
      </c>
      <c r="AQ309" s="30" t="s">
        <v>567</v>
      </c>
      <c r="AR309" s="30" t="s">
        <v>567</v>
      </c>
      <c r="AS309" s="30">
        <v>0.41070000000000001</v>
      </c>
      <c r="AT309" s="30">
        <v>0.70238095200000006</v>
      </c>
      <c r="AU309" s="30">
        <v>1</v>
      </c>
      <c r="AV309" s="30">
        <v>0.5</v>
      </c>
      <c r="AW309" s="30">
        <v>1</v>
      </c>
      <c r="AX309" s="30">
        <v>0</v>
      </c>
      <c r="AY309" s="30">
        <v>1</v>
      </c>
      <c r="AZ309" s="30">
        <v>1</v>
      </c>
      <c r="BA309" s="30">
        <v>1</v>
      </c>
      <c r="BB309" s="30">
        <v>1</v>
      </c>
      <c r="BC309" s="30">
        <v>1</v>
      </c>
      <c r="BD309" s="30">
        <v>0</v>
      </c>
      <c r="BE309" s="30" t="s">
        <v>567</v>
      </c>
      <c r="BF309" s="30" t="s">
        <v>567</v>
      </c>
      <c r="BG309" s="30" t="s">
        <v>567</v>
      </c>
      <c r="BH309" s="30" t="s">
        <v>567</v>
      </c>
      <c r="BI309" s="30">
        <v>0</v>
      </c>
      <c r="BJ309" s="30" t="s">
        <v>567</v>
      </c>
      <c r="BK309" s="30" t="s">
        <v>567</v>
      </c>
      <c r="BL309" s="30" t="s">
        <v>567</v>
      </c>
      <c r="BM309" s="30" t="s">
        <v>567</v>
      </c>
      <c r="BN309" s="30">
        <v>1</v>
      </c>
      <c r="BO309" s="30">
        <v>0.5</v>
      </c>
      <c r="BP309" s="30">
        <v>1</v>
      </c>
      <c r="BQ309" s="30">
        <v>1</v>
      </c>
      <c r="BR309" s="30">
        <v>1</v>
      </c>
      <c r="BS309" s="30">
        <v>0</v>
      </c>
      <c r="BT309" s="30">
        <v>1</v>
      </c>
      <c r="BU309" s="30">
        <v>8.3333335816860199E-2</v>
      </c>
      <c r="BV309" s="30">
        <v>0</v>
      </c>
      <c r="BW309" s="30">
        <v>0</v>
      </c>
      <c r="BX309" s="30">
        <v>0</v>
      </c>
      <c r="BY309" s="30">
        <v>0</v>
      </c>
      <c r="BZ309" s="30">
        <v>0</v>
      </c>
      <c r="CA309" s="30">
        <v>0</v>
      </c>
      <c r="CB309" s="30">
        <v>1</v>
      </c>
      <c r="CC309" s="30">
        <v>0</v>
      </c>
      <c r="CD309" s="30">
        <v>1</v>
      </c>
      <c r="CE309" s="30">
        <v>0</v>
      </c>
      <c r="CF309" s="30">
        <v>1</v>
      </c>
      <c r="CG309" s="30">
        <v>0.5</v>
      </c>
      <c r="CH309" s="30">
        <v>1</v>
      </c>
      <c r="CI309" s="30">
        <v>0</v>
      </c>
      <c r="CJ309" s="30">
        <v>1</v>
      </c>
      <c r="CK309" s="30">
        <v>0</v>
      </c>
    </row>
    <row r="310" spans="1:89">
      <c r="A310" s="29">
        <v>5052</v>
      </c>
      <c r="B310" t="s">
        <v>416</v>
      </c>
      <c r="C310" t="s">
        <v>387</v>
      </c>
      <c r="D310" t="s">
        <v>388</v>
      </c>
      <c r="E310" s="29">
        <v>0.13824057450628366</v>
      </c>
      <c r="F310" s="29">
        <v>557</v>
      </c>
      <c r="G310" s="29">
        <v>1.1299999952316284</v>
      </c>
      <c r="H310" s="29">
        <v>16</v>
      </c>
      <c r="I310" s="29">
        <v>392</v>
      </c>
      <c r="J310" t="s">
        <v>629</v>
      </c>
      <c r="K310" s="30">
        <v>0.38666665554046631</v>
      </c>
      <c r="L310" s="30">
        <v>-5.9947902336716652E-3</v>
      </c>
      <c r="M310" s="30" t="s">
        <v>567</v>
      </c>
      <c r="N310" s="30">
        <v>0.66833531856536865</v>
      </c>
      <c r="O310" s="30">
        <v>0.76666665077209473</v>
      </c>
      <c r="P310" s="30">
        <v>0.76666665077209473</v>
      </c>
      <c r="Q310" s="30">
        <v>1</v>
      </c>
      <c r="R310" s="30" t="s">
        <v>567</v>
      </c>
      <c r="S310" s="30">
        <v>1</v>
      </c>
      <c r="T310" s="30">
        <v>0</v>
      </c>
      <c r="U310" s="30">
        <v>1</v>
      </c>
      <c r="V310" s="30">
        <v>1</v>
      </c>
      <c r="W310" s="30">
        <v>0</v>
      </c>
      <c r="X310" s="30">
        <v>1</v>
      </c>
      <c r="Y310" s="30">
        <v>0</v>
      </c>
      <c r="Z310" s="30">
        <v>0</v>
      </c>
      <c r="AA310" s="30">
        <v>1</v>
      </c>
      <c r="AB310" s="30" t="s">
        <v>567</v>
      </c>
      <c r="AC310" s="30">
        <v>1</v>
      </c>
      <c r="AD310" s="30">
        <v>1</v>
      </c>
      <c r="AE310" s="30">
        <v>1</v>
      </c>
      <c r="AF310" s="30">
        <v>0.85110950469970703</v>
      </c>
      <c r="AG310" s="30">
        <v>0.88315512164884558</v>
      </c>
      <c r="AH310" s="30">
        <v>0.6</v>
      </c>
      <c r="AI310" s="30">
        <v>0.44444444444444442</v>
      </c>
      <c r="AJ310" s="30">
        <v>0.2857142857142857</v>
      </c>
      <c r="AK310" s="30">
        <v>1</v>
      </c>
      <c r="AL310" s="30">
        <v>1</v>
      </c>
      <c r="AM310" s="30">
        <v>1</v>
      </c>
      <c r="AN310" s="30">
        <v>1</v>
      </c>
      <c r="AO310" s="30">
        <v>0.5</v>
      </c>
      <c r="AP310" s="30">
        <v>1</v>
      </c>
      <c r="AQ310" s="30" t="s">
        <v>567</v>
      </c>
      <c r="AR310" s="30" t="s">
        <v>567</v>
      </c>
      <c r="AS310" s="30">
        <v>1</v>
      </c>
      <c r="AT310" s="30">
        <v>1</v>
      </c>
      <c r="AU310" s="30">
        <v>1</v>
      </c>
      <c r="AV310" s="30">
        <v>0.5</v>
      </c>
      <c r="AW310" s="30">
        <v>1</v>
      </c>
      <c r="AX310" s="30">
        <v>0</v>
      </c>
      <c r="AY310" s="30">
        <v>1</v>
      </c>
      <c r="AZ310" s="30">
        <v>1</v>
      </c>
      <c r="BA310" s="30">
        <v>1</v>
      </c>
      <c r="BB310" s="30">
        <v>1</v>
      </c>
      <c r="BC310" s="30">
        <v>1</v>
      </c>
      <c r="BD310" s="30">
        <v>0.3333333432674408</v>
      </c>
      <c r="BE310" s="30" t="s">
        <v>567</v>
      </c>
      <c r="BF310" s="30" t="s">
        <v>567</v>
      </c>
      <c r="BG310" s="30" t="s">
        <v>567</v>
      </c>
      <c r="BH310" s="30">
        <v>1</v>
      </c>
      <c r="BI310" s="30">
        <v>1</v>
      </c>
      <c r="BJ310" s="30">
        <v>0.5</v>
      </c>
      <c r="BK310" s="30">
        <v>0</v>
      </c>
      <c r="BL310" s="30">
        <v>1</v>
      </c>
      <c r="BM310" s="30">
        <v>1</v>
      </c>
      <c r="BN310" s="30">
        <v>1</v>
      </c>
      <c r="BO310" s="30">
        <v>0.5</v>
      </c>
      <c r="BP310" s="30">
        <v>1</v>
      </c>
      <c r="BQ310" s="30">
        <v>1</v>
      </c>
      <c r="BR310" s="30">
        <v>1</v>
      </c>
      <c r="BS310" s="30">
        <v>0</v>
      </c>
      <c r="BT310" s="30">
        <v>1</v>
      </c>
      <c r="BU310" s="30">
        <v>0</v>
      </c>
      <c r="BV310" s="30">
        <v>0</v>
      </c>
      <c r="BW310" s="30">
        <v>0</v>
      </c>
      <c r="BX310" s="30">
        <v>0</v>
      </c>
      <c r="BY310" s="30">
        <v>0</v>
      </c>
      <c r="BZ310" s="30">
        <v>0</v>
      </c>
      <c r="CA310" s="30">
        <v>0</v>
      </c>
      <c r="CB310" s="30">
        <v>0</v>
      </c>
      <c r="CC310" s="30">
        <v>0</v>
      </c>
      <c r="CD310" s="30">
        <v>0</v>
      </c>
      <c r="CE310" s="30">
        <v>0</v>
      </c>
      <c r="CF310" s="30">
        <v>1</v>
      </c>
      <c r="CG310" s="30">
        <v>0.5</v>
      </c>
      <c r="CH310" s="30">
        <v>0</v>
      </c>
      <c r="CI310" s="30">
        <v>1</v>
      </c>
      <c r="CJ310" s="30">
        <v>1</v>
      </c>
      <c r="CK310" s="30">
        <v>0</v>
      </c>
    </row>
    <row r="311" spans="1:89">
      <c r="A311" s="29">
        <v>5053</v>
      </c>
      <c r="B311" t="s">
        <v>417</v>
      </c>
      <c r="C311" t="s">
        <v>387</v>
      </c>
      <c r="D311" t="s">
        <v>388</v>
      </c>
      <c r="E311" s="29">
        <v>0.23474178403755869</v>
      </c>
      <c r="F311" s="29">
        <v>6816</v>
      </c>
      <c r="G311" s="29">
        <v>1.0099999904632568</v>
      </c>
      <c r="H311" s="29">
        <v>1</v>
      </c>
      <c r="I311" s="29">
        <v>678</v>
      </c>
      <c r="J311" t="s">
        <v>625</v>
      </c>
      <c r="K311" s="30">
        <v>0.29599997401237488</v>
      </c>
      <c r="L311" s="30">
        <v>1.3552580494433641E-3</v>
      </c>
      <c r="M311" s="30">
        <v>0.70967710018157959</v>
      </c>
      <c r="N311" s="30">
        <v>0.83070635795593262</v>
      </c>
      <c r="O311" s="30">
        <v>0.93333333730697632</v>
      </c>
      <c r="P311" s="30">
        <v>0.62356001138687134</v>
      </c>
      <c r="Q311" s="30">
        <v>1</v>
      </c>
      <c r="R311" s="30" t="s">
        <v>567</v>
      </c>
      <c r="S311" s="30">
        <v>1</v>
      </c>
      <c r="T311" s="30">
        <v>1</v>
      </c>
      <c r="U311" s="30">
        <v>1</v>
      </c>
      <c r="V311" s="30">
        <v>1</v>
      </c>
      <c r="W311" s="30">
        <v>1</v>
      </c>
      <c r="X311" s="30">
        <v>0</v>
      </c>
      <c r="Y311" s="30">
        <v>0</v>
      </c>
      <c r="Z311" s="30">
        <v>1</v>
      </c>
      <c r="AA311" s="30">
        <v>0.2</v>
      </c>
      <c r="AB311" s="30">
        <v>0.67260999999999993</v>
      </c>
      <c r="AC311" s="30">
        <v>0.25</v>
      </c>
      <c r="AD311" s="30">
        <v>0.4375</v>
      </c>
      <c r="AE311" s="30">
        <v>1</v>
      </c>
      <c r="AF311" s="30">
        <v>0.89695864915847778</v>
      </c>
      <c r="AG311" s="30">
        <v>0.99320704331135767</v>
      </c>
      <c r="AH311" s="30">
        <v>0.79166666666666652</v>
      </c>
      <c r="AI311" s="30">
        <v>0.74193548387096764</v>
      </c>
      <c r="AJ311" s="30">
        <v>0.61764705882352944</v>
      </c>
      <c r="AK311" s="30">
        <v>1</v>
      </c>
      <c r="AL311" s="30">
        <v>0.7142857142857143</v>
      </c>
      <c r="AM311" s="30">
        <v>1</v>
      </c>
      <c r="AN311" s="30">
        <v>1</v>
      </c>
      <c r="AO311" s="30">
        <v>0.75</v>
      </c>
      <c r="AP311" s="30">
        <v>0.87782734632492065</v>
      </c>
      <c r="AQ311" s="30">
        <v>1</v>
      </c>
      <c r="AR311" s="30" t="s">
        <v>567</v>
      </c>
      <c r="AS311" s="30">
        <v>0.7124294120000001</v>
      </c>
      <c r="AT311" s="30">
        <v>0.92105263149999994</v>
      </c>
      <c r="AU311" s="30">
        <v>1</v>
      </c>
      <c r="AV311" s="30">
        <v>0.5</v>
      </c>
      <c r="AW311" s="30">
        <v>1</v>
      </c>
      <c r="AX311" s="30">
        <v>0</v>
      </c>
      <c r="AY311" s="30">
        <v>1</v>
      </c>
      <c r="AZ311" s="30">
        <v>0.5</v>
      </c>
      <c r="BA311" s="30">
        <v>0</v>
      </c>
      <c r="BB311" s="30">
        <v>1</v>
      </c>
      <c r="BC311" s="30">
        <v>1</v>
      </c>
      <c r="BD311" s="30">
        <v>1</v>
      </c>
      <c r="BE311" s="30">
        <v>0.99009186029434204</v>
      </c>
      <c r="BF311" s="30">
        <v>1</v>
      </c>
      <c r="BG311" s="30">
        <v>0.99999949488826934</v>
      </c>
      <c r="BH311" s="30">
        <v>0.97027600849256901</v>
      </c>
      <c r="BI311" s="30">
        <v>1</v>
      </c>
      <c r="BJ311" s="30">
        <v>1</v>
      </c>
      <c r="BK311" s="30">
        <v>1</v>
      </c>
      <c r="BL311" s="30">
        <v>1</v>
      </c>
      <c r="BM311" s="30">
        <v>1</v>
      </c>
      <c r="BN311" s="30">
        <v>1</v>
      </c>
      <c r="BO311" s="30">
        <v>0.5</v>
      </c>
      <c r="BP311" s="30">
        <v>1</v>
      </c>
      <c r="BQ311" s="30">
        <v>1</v>
      </c>
      <c r="BR311" s="30">
        <v>1</v>
      </c>
      <c r="BS311" s="30">
        <v>0</v>
      </c>
      <c r="BT311" s="30">
        <v>1</v>
      </c>
      <c r="BU311" s="30">
        <v>0.4583333432674408</v>
      </c>
      <c r="BV311" s="30">
        <v>1</v>
      </c>
      <c r="BW311" s="30">
        <v>1</v>
      </c>
      <c r="BX311" s="30">
        <v>0</v>
      </c>
      <c r="BY311" s="30">
        <v>1</v>
      </c>
      <c r="BZ311" s="30">
        <v>1</v>
      </c>
      <c r="CA311" s="30">
        <v>0</v>
      </c>
      <c r="CB311" s="30">
        <v>0</v>
      </c>
      <c r="CC311" s="30">
        <v>0</v>
      </c>
      <c r="CD311" s="30">
        <v>0</v>
      </c>
      <c r="CE311" s="30">
        <v>0</v>
      </c>
      <c r="CF311" s="30">
        <v>1</v>
      </c>
      <c r="CG311" s="30">
        <v>0.75</v>
      </c>
      <c r="CH311" s="30">
        <v>1</v>
      </c>
      <c r="CI311" s="30">
        <v>0</v>
      </c>
      <c r="CJ311" s="30">
        <v>1</v>
      </c>
      <c r="CK311" s="30">
        <v>1</v>
      </c>
    </row>
    <row r="312" spans="1:89">
      <c r="A312" s="29">
        <v>5054</v>
      </c>
      <c r="B312" t="s">
        <v>418</v>
      </c>
      <c r="C312" t="s">
        <v>387</v>
      </c>
      <c r="D312" t="s">
        <v>388</v>
      </c>
      <c r="E312" s="29">
        <v>0.16550971836572789</v>
      </c>
      <c r="F312" s="29">
        <v>10084</v>
      </c>
      <c r="G312" s="29">
        <v>0.95999997854232788</v>
      </c>
      <c r="H312" s="29">
        <v>7</v>
      </c>
      <c r="I312" s="29">
        <v>615</v>
      </c>
      <c r="J312" t="s">
        <v>628</v>
      </c>
      <c r="K312" s="30">
        <v>0.16289263963699341</v>
      </c>
      <c r="L312" s="30">
        <v>-1.9324197201058269E-3</v>
      </c>
      <c r="M312" s="30" t="s">
        <v>567</v>
      </c>
      <c r="N312" s="30">
        <v>0.81193792819976807</v>
      </c>
      <c r="O312" s="30">
        <v>1</v>
      </c>
      <c r="P312" s="30">
        <v>0.81861734390258789</v>
      </c>
      <c r="Q312" s="30">
        <v>1</v>
      </c>
      <c r="R312" s="30">
        <v>1</v>
      </c>
      <c r="S312" s="30">
        <v>1</v>
      </c>
      <c r="T312" s="30">
        <v>1</v>
      </c>
      <c r="U312" s="30">
        <v>1</v>
      </c>
      <c r="V312" s="30">
        <v>1</v>
      </c>
      <c r="W312" s="30">
        <v>0</v>
      </c>
      <c r="X312" s="30">
        <v>1</v>
      </c>
      <c r="Y312" s="30">
        <v>1</v>
      </c>
      <c r="Z312" s="30">
        <v>1</v>
      </c>
      <c r="AA312" s="30">
        <v>0.86250000000000004</v>
      </c>
      <c r="AB312" s="30">
        <v>0.6926000000000001</v>
      </c>
      <c r="AC312" s="30">
        <v>1</v>
      </c>
      <c r="AD312" s="30">
        <v>0.56603999999999999</v>
      </c>
      <c r="AE312" s="30">
        <v>1</v>
      </c>
      <c r="AF312" s="30">
        <v>0.80085569620132446</v>
      </c>
      <c r="AG312" s="30">
        <v>0.96203006995924834</v>
      </c>
      <c r="AH312" s="30">
        <v>0.70270270270270263</v>
      </c>
      <c r="AI312" s="30">
        <v>0.78125</v>
      </c>
      <c r="AJ312" s="30">
        <v>0.5357142857142857</v>
      </c>
      <c r="AK312" s="30">
        <v>1</v>
      </c>
      <c r="AL312" s="30">
        <v>0.7142857142857143</v>
      </c>
      <c r="AM312" s="30">
        <v>0.8571428571428571</v>
      </c>
      <c r="AN312" s="30">
        <v>0.4</v>
      </c>
      <c r="AO312" s="30">
        <v>1</v>
      </c>
      <c r="AP312" s="30">
        <v>0.90743178129196167</v>
      </c>
      <c r="AQ312" s="30">
        <v>1</v>
      </c>
      <c r="AR312" s="30">
        <v>0.74597701150000006</v>
      </c>
      <c r="AS312" s="30">
        <v>0.94</v>
      </c>
      <c r="AT312" s="30">
        <v>0.94374999999999998</v>
      </c>
      <c r="AU312" s="30">
        <v>1</v>
      </c>
      <c r="AV312" s="30">
        <v>1</v>
      </c>
      <c r="AW312" s="30">
        <v>1</v>
      </c>
      <c r="AX312" s="30">
        <v>1</v>
      </c>
      <c r="AY312" s="30">
        <v>1</v>
      </c>
      <c r="AZ312" s="30">
        <v>1</v>
      </c>
      <c r="BA312" s="30">
        <v>1</v>
      </c>
      <c r="BB312" s="30">
        <v>1</v>
      </c>
      <c r="BC312" s="30">
        <v>1</v>
      </c>
      <c r="BD312" s="30">
        <v>1</v>
      </c>
      <c r="BE312" s="30">
        <v>0.72233331203460693</v>
      </c>
      <c r="BF312" s="30">
        <v>0.16699999999999998</v>
      </c>
      <c r="BG312" s="30">
        <v>1</v>
      </c>
      <c r="BH312" s="30">
        <v>1</v>
      </c>
      <c r="BI312" s="30">
        <v>0</v>
      </c>
      <c r="BJ312" s="30" t="s">
        <v>567</v>
      </c>
      <c r="BK312" s="30" t="s">
        <v>567</v>
      </c>
      <c r="BL312" s="30" t="s">
        <v>567</v>
      </c>
      <c r="BM312" s="30" t="s">
        <v>567</v>
      </c>
      <c r="BN312" s="30">
        <v>1</v>
      </c>
      <c r="BO312" s="30">
        <v>1</v>
      </c>
      <c r="BP312" s="30">
        <v>1</v>
      </c>
      <c r="BQ312" s="30">
        <v>1</v>
      </c>
      <c r="BR312" s="30">
        <v>1</v>
      </c>
      <c r="BS312" s="30">
        <v>1</v>
      </c>
      <c r="BT312" s="30">
        <v>1</v>
      </c>
      <c r="BU312" s="30">
        <v>0.70833331346511841</v>
      </c>
      <c r="BV312" s="30">
        <v>1</v>
      </c>
      <c r="BW312" s="30">
        <v>0</v>
      </c>
      <c r="BX312" s="30">
        <v>0</v>
      </c>
      <c r="BY312" s="30">
        <v>1</v>
      </c>
      <c r="BZ312" s="30">
        <v>0</v>
      </c>
      <c r="CA312" s="30">
        <v>0</v>
      </c>
      <c r="CB312" s="30">
        <v>0</v>
      </c>
      <c r="CC312" s="30">
        <v>0</v>
      </c>
      <c r="CD312" s="30">
        <v>0</v>
      </c>
      <c r="CE312" s="30">
        <v>1</v>
      </c>
      <c r="CF312" s="30">
        <v>1</v>
      </c>
      <c r="CG312" s="30">
        <v>1</v>
      </c>
      <c r="CH312" s="30">
        <v>1</v>
      </c>
      <c r="CI312" s="30">
        <v>1</v>
      </c>
      <c r="CJ312" s="30">
        <v>1</v>
      </c>
      <c r="CK312" s="30">
        <v>1</v>
      </c>
    </row>
    <row r="313" spans="1:89">
      <c r="A313" s="29">
        <v>5055</v>
      </c>
      <c r="B313" t="s">
        <v>419</v>
      </c>
      <c r="C313" t="s">
        <v>387</v>
      </c>
      <c r="D313" t="s">
        <v>388</v>
      </c>
      <c r="E313" s="29">
        <v>0.15244004695623009</v>
      </c>
      <c r="F313" s="29">
        <v>5963</v>
      </c>
      <c r="G313" s="29">
        <v>1.0499999523162842</v>
      </c>
      <c r="H313" s="29">
        <v>2</v>
      </c>
      <c r="I313" s="29">
        <v>596</v>
      </c>
      <c r="J313" t="s">
        <v>628</v>
      </c>
      <c r="K313" s="30">
        <v>0.25702393054962158</v>
      </c>
      <c r="L313" s="30">
        <v>4.7118435031734407E-4</v>
      </c>
      <c r="M313" s="30">
        <v>0.88721919059753418</v>
      </c>
      <c r="N313" s="30">
        <v>0.80965167284011841</v>
      </c>
      <c r="O313" s="30">
        <v>0.93333333730697632</v>
      </c>
      <c r="P313" s="30">
        <v>0.68428540229797363</v>
      </c>
      <c r="Q313" s="30">
        <v>1</v>
      </c>
      <c r="R313" s="30">
        <v>1</v>
      </c>
      <c r="S313" s="30">
        <v>1</v>
      </c>
      <c r="T313" s="30">
        <v>1</v>
      </c>
      <c r="U313" s="30">
        <v>1</v>
      </c>
      <c r="V313" s="30">
        <v>1</v>
      </c>
      <c r="W313" s="30">
        <v>1</v>
      </c>
      <c r="X313" s="30">
        <v>1</v>
      </c>
      <c r="Y313" s="30">
        <v>0</v>
      </c>
      <c r="Z313" s="30" t="s">
        <v>567</v>
      </c>
      <c r="AA313" s="30">
        <v>0.75675999999999999</v>
      </c>
      <c r="AB313" s="30">
        <v>0.29043999999999998</v>
      </c>
      <c r="AC313" s="30">
        <v>0.17778000000000005</v>
      </c>
      <c r="AD313" s="30">
        <v>0.29031999999999997</v>
      </c>
      <c r="AE313" s="30">
        <v>1</v>
      </c>
      <c r="AF313" s="30">
        <v>0.94571888446807861</v>
      </c>
      <c r="AG313" s="30">
        <v>0.94642566945342266</v>
      </c>
      <c r="AH313" s="30">
        <v>0.87037037037037035</v>
      </c>
      <c r="AI313" s="30">
        <v>0.80769230769230771</v>
      </c>
      <c r="AJ313" s="30">
        <v>0.72413793103448265</v>
      </c>
      <c r="AK313" s="30">
        <v>1</v>
      </c>
      <c r="AL313" s="30">
        <v>1</v>
      </c>
      <c r="AM313" s="30">
        <v>1</v>
      </c>
      <c r="AN313" s="30">
        <v>1</v>
      </c>
      <c r="AO313" s="30">
        <v>1</v>
      </c>
      <c r="AP313" s="30">
        <v>0.9921875</v>
      </c>
      <c r="AQ313" s="30">
        <v>1</v>
      </c>
      <c r="AR313" s="30">
        <v>1</v>
      </c>
      <c r="AS313" s="30">
        <v>0.96875</v>
      </c>
      <c r="AT313" s="30">
        <v>1</v>
      </c>
      <c r="AU313" s="30">
        <v>1</v>
      </c>
      <c r="AV313" s="30">
        <v>0.5</v>
      </c>
      <c r="AW313" s="30">
        <v>1</v>
      </c>
      <c r="AX313" s="30">
        <v>0</v>
      </c>
      <c r="AY313" s="30">
        <v>1</v>
      </c>
      <c r="AZ313" s="30">
        <v>1</v>
      </c>
      <c r="BA313" s="30">
        <v>1</v>
      </c>
      <c r="BB313" s="30">
        <v>1</v>
      </c>
      <c r="BC313" s="30">
        <v>1</v>
      </c>
      <c r="BD313" s="30">
        <v>1</v>
      </c>
      <c r="BE313" s="30">
        <v>1</v>
      </c>
      <c r="BF313" s="30">
        <v>1</v>
      </c>
      <c r="BG313" s="30">
        <v>0.99999996137313862</v>
      </c>
      <c r="BH313" s="30">
        <v>1</v>
      </c>
      <c r="BI313" s="30">
        <v>1</v>
      </c>
      <c r="BJ313" s="30">
        <v>1</v>
      </c>
      <c r="BK313" s="30">
        <v>1</v>
      </c>
      <c r="BL313" s="30">
        <v>1</v>
      </c>
      <c r="BM313" s="30">
        <v>1</v>
      </c>
      <c r="BN313" s="30">
        <v>1</v>
      </c>
      <c r="BO313" s="30">
        <v>1</v>
      </c>
      <c r="BP313" s="30">
        <v>1</v>
      </c>
      <c r="BQ313" s="30">
        <v>1</v>
      </c>
      <c r="BR313" s="30">
        <v>1</v>
      </c>
      <c r="BS313" s="30">
        <v>1</v>
      </c>
      <c r="BT313" s="30">
        <v>1</v>
      </c>
      <c r="BU313" s="30">
        <v>0.75</v>
      </c>
      <c r="BV313" s="30">
        <v>1</v>
      </c>
      <c r="BW313" s="30">
        <v>1</v>
      </c>
      <c r="BX313" s="30">
        <v>0</v>
      </c>
      <c r="BY313" s="30">
        <v>0</v>
      </c>
      <c r="BZ313" s="30">
        <v>0</v>
      </c>
      <c r="CA313" s="30">
        <v>0</v>
      </c>
      <c r="CB313" s="30">
        <v>1</v>
      </c>
      <c r="CC313" s="30">
        <v>0</v>
      </c>
      <c r="CD313" s="30">
        <v>0</v>
      </c>
      <c r="CE313" s="30">
        <v>1</v>
      </c>
      <c r="CF313" s="30">
        <v>1</v>
      </c>
      <c r="CG313" s="30">
        <v>1</v>
      </c>
      <c r="CH313" s="30">
        <v>1</v>
      </c>
      <c r="CI313" s="30">
        <v>1</v>
      </c>
      <c r="CJ313" s="30">
        <v>1</v>
      </c>
      <c r="CK313" s="30">
        <v>1</v>
      </c>
    </row>
    <row r="314" spans="1:89">
      <c r="A314" s="29">
        <v>5056</v>
      </c>
      <c r="B314" t="s">
        <v>420</v>
      </c>
      <c r="C314" t="s">
        <v>387</v>
      </c>
      <c r="D314" t="s">
        <v>388</v>
      </c>
      <c r="E314" s="29">
        <v>0.14594059405940593</v>
      </c>
      <c r="F314" s="29">
        <v>5050</v>
      </c>
      <c r="G314" s="29">
        <v>1.0099999904632568</v>
      </c>
      <c r="H314" s="29">
        <v>3</v>
      </c>
      <c r="I314" s="29">
        <v>535</v>
      </c>
      <c r="J314" t="s">
        <v>629</v>
      </c>
      <c r="K314" s="30">
        <v>0.20000001788139343</v>
      </c>
      <c r="L314" s="30">
        <v>7.4940859340131283E-3</v>
      </c>
      <c r="M314" s="30">
        <v>0.90611696243286133</v>
      </c>
      <c r="N314" s="30">
        <v>0.7851676344871521</v>
      </c>
      <c r="O314" s="30">
        <v>0.93333333730697632</v>
      </c>
      <c r="P314" s="30">
        <v>0.88603383302688599</v>
      </c>
      <c r="Q314" s="30">
        <v>1</v>
      </c>
      <c r="R314" s="30" t="s">
        <v>567</v>
      </c>
      <c r="S314" s="30">
        <v>1</v>
      </c>
      <c r="T314" s="30">
        <v>1</v>
      </c>
      <c r="U314" s="30">
        <v>1</v>
      </c>
      <c r="V314" s="30">
        <v>1</v>
      </c>
      <c r="W314" s="30">
        <v>1</v>
      </c>
      <c r="X314" s="30">
        <v>0</v>
      </c>
      <c r="Y314" s="30">
        <v>1</v>
      </c>
      <c r="Z314" s="30">
        <v>1</v>
      </c>
      <c r="AA314" s="30">
        <v>1</v>
      </c>
      <c r="AB314" s="30">
        <v>0.95522999999999991</v>
      </c>
      <c r="AC314" s="30">
        <v>0.84782000000000002</v>
      </c>
      <c r="AD314" s="30">
        <v>0.76190999999999998</v>
      </c>
      <c r="AE314" s="30">
        <v>1</v>
      </c>
      <c r="AF314" s="30">
        <v>0.95361953973770142</v>
      </c>
      <c r="AG314" s="30">
        <v>0.91976053686090864</v>
      </c>
      <c r="AH314" s="30">
        <v>0.83333333333333348</v>
      </c>
      <c r="AI314" s="30">
        <v>0.78125</v>
      </c>
      <c r="AJ314" s="30">
        <v>0.90909090909090906</v>
      </c>
      <c r="AK314" s="30">
        <v>1</v>
      </c>
      <c r="AL314" s="30">
        <v>1</v>
      </c>
      <c r="AM314" s="30">
        <v>1</v>
      </c>
      <c r="AN314" s="30">
        <v>1</v>
      </c>
      <c r="AO314" s="30">
        <v>1</v>
      </c>
      <c r="AP314" s="30">
        <v>0.92968297004699707</v>
      </c>
      <c r="AQ314" s="30">
        <v>1</v>
      </c>
      <c r="AR314" s="30">
        <v>0.81818181800000001</v>
      </c>
      <c r="AS314" s="30">
        <v>0.91305000000000003</v>
      </c>
      <c r="AT314" s="30">
        <v>0.98750000000000004</v>
      </c>
      <c r="AU314" s="30">
        <v>1</v>
      </c>
      <c r="AV314" s="30">
        <v>1</v>
      </c>
      <c r="AW314" s="30">
        <v>1</v>
      </c>
      <c r="AX314" s="30">
        <v>1</v>
      </c>
      <c r="AY314" s="30">
        <v>1</v>
      </c>
      <c r="AZ314" s="30">
        <v>1</v>
      </c>
      <c r="BA314" s="30">
        <v>1</v>
      </c>
      <c r="BB314" s="30">
        <v>1</v>
      </c>
      <c r="BC314" s="30">
        <v>1</v>
      </c>
      <c r="BD314" s="30">
        <v>0.66666668653488159</v>
      </c>
      <c r="BE314" s="30">
        <v>0.5834999680519104</v>
      </c>
      <c r="BF314" s="30">
        <v>0.16699999999999998</v>
      </c>
      <c r="BG314" s="30">
        <v>0.99999995581720502</v>
      </c>
      <c r="BH314" s="30" t="s">
        <v>567</v>
      </c>
      <c r="BI314" s="30">
        <v>1</v>
      </c>
      <c r="BJ314" s="30">
        <v>1</v>
      </c>
      <c r="BK314" s="30">
        <v>1</v>
      </c>
      <c r="BL314" s="30">
        <v>1</v>
      </c>
      <c r="BM314" s="30">
        <v>1</v>
      </c>
      <c r="BN314" s="30">
        <v>1</v>
      </c>
      <c r="BO314" s="30">
        <v>1</v>
      </c>
      <c r="BP314" s="30">
        <v>1</v>
      </c>
      <c r="BQ314" s="30">
        <v>1</v>
      </c>
      <c r="BR314" s="30">
        <v>1</v>
      </c>
      <c r="BS314" s="30">
        <v>1</v>
      </c>
      <c r="BT314" s="30">
        <v>1</v>
      </c>
      <c r="BU314" s="30">
        <v>0.95833331346511841</v>
      </c>
      <c r="BV314" s="30">
        <v>1</v>
      </c>
      <c r="BW314" s="30">
        <v>0</v>
      </c>
      <c r="BX314" s="30">
        <v>1</v>
      </c>
      <c r="BY314" s="30">
        <v>1</v>
      </c>
      <c r="BZ314" s="30">
        <v>1</v>
      </c>
      <c r="CA314" s="30">
        <v>1</v>
      </c>
      <c r="CB314" s="30">
        <v>1</v>
      </c>
      <c r="CC314" s="30">
        <v>1</v>
      </c>
      <c r="CD314" s="30">
        <v>1</v>
      </c>
      <c r="CE314" s="30">
        <v>1</v>
      </c>
      <c r="CF314" s="30">
        <v>1</v>
      </c>
      <c r="CG314" s="30">
        <v>0.75</v>
      </c>
      <c r="CH314" s="30">
        <v>1</v>
      </c>
      <c r="CI314" s="30">
        <v>1</v>
      </c>
      <c r="CJ314" s="30">
        <v>1</v>
      </c>
      <c r="CK314" s="30">
        <v>0</v>
      </c>
    </row>
    <row r="315" spans="1:89">
      <c r="A315" s="29">
        <v>5057</v>
      </c>
      <c r="B315" t="s">
        <v>421</v>
      </c>
      <c r="C315" t="s">
        <v>387</v>
      </c>
      <c r="D315" t="s">
        <v>388</v>
      </c>
      <c r="E315" s="29">
        <v>0.17339920565727018</v>
      </c>
      <c r="F315" s="29">
        <v>10323</v>
      </c>
      <c r="G315" s="29">
        <v>0.97000002861022949</v>
      </c>
      <c r="H315" s="29">
        <v>8</v>
      </c>
      <c r="I315" s="29">
        <v>604</v>
      </c>
      <c r="J315" t="s">
        <v>628</v>
      </c>
      <c r="K315" s="30">
        <v>0.27183669805526733</v>
      </c>
      <c r="L315" s="30">
        <v>8.4437895566225052E-3</v>
      </c>
      <c r="M315" s="30" t="s">
        <v>567</v>
      </c>
      <c r="N315" s="30">
        <v>0.82975524663925171</v>
      </c>
      <c r="O315" s="30">
        <v>1</v>
      </c>
      <c r="P315" s="30">
        <v>0.7536691427230835</v>
      </c>
      <c r="Q315" s="30">
        <v>1</v>
      </c>
      <c r="R315" s="30">
        <v>1</v>
      </c>
      <c r="S315" s="30">
        <v>1</v>
      </c>
      <c r="T315" s="30">
        <v>1</v>
      </c>
      <c r="U315" s="30">
        <v>1</v>
      </c>
      <c r="V315" s="30">
        <v>1</v>
      </c>
      <c r="W315" s="30">
        <v>1</v>
      </c>
      <c r="X315" s="30">
        <v>1</v>
      </c>
      <c r="Y315" s="30">
        <v>1</v>
      </c>
      <c r="Z315" s="30">
        <v>1</v>
      </c>
      <c r="AA315" s="30">
        <v>0.56818000000000002</v>
      </c>
      <c r="AB315" s="30">
        <v>0.23953999999999995</v>
      </c>
      <c r="AC315" s="30">
        <v>0.52</v>
      </c>
      <c r="AD315" s="30">
        <v>0.62295</v>
      </c>
      <c r="AE315" s="30">
        <v>1</v>
      </c>
      <c r="AF315" s="30">
        <v>0.94533669948577881</v>
      </c>
      <c r="AG315" s="30">
        <v>0.97813760692054952</v>
      </c>
      <c r="AH315" s="30">
        <v>0.81666666666666676</v>
      </c>
      <c r="AI315" s="30">
        <v>0.83870967741935487</v>
      </c>
      <c r="AJ315" s="30">
        <v>0.71052631578947367</v>
      </c>
      <c r="AK315" s="30">
        <v>1</v>
      </c>
      <c r="AL315" s="30">
        <v>1</v>
      </c>
      <c r="AM315" s="30">
        <v>1</v>
      </c>
      <c r="AN315" s="30">
        <v>1</v>
      </c>
      <c r="AO315" s="30">
        <v>1</v>
      </c>
      <c r="AP315" s="30">
        <v>0.88180422782897949</v>
      </c>
      <c r="AQ315" s="30">
        <v>1</v>
      </c>
      <c r="AR315" s="30">
        <v>0.7586206900000001</v>
      </c>
      <c r="AS315" s="30">
        <v>0.84791666649999997</v>
      </c>
      <c r="AT315" s="30">
        <v>0.92067950749999994</v>
      </c>
      <c r="AU315" s="30">
        <v>1</v>
      </c>
      <c r="AV315" s="30">
        <v>1</v>
      </c>
      <c r="AW315" s="30">
        <v>1</v>
      </c>
      <c r="AX315" s="30">
        <v>1</v>
      </c>
      <c r="AY315" s="30">
        <v>1</v>
      </c>
      <c r="AZ315" s="30">
        <v>1</v>
      </c>
      <c r="BA315" s="30">
        <v>1</v>
      </c>
      <c r="BB315" s="30">
        <v>1</v>
      </c>
      <c r="BC315" s="30">
        <v>1</v>
      </c>
      <c r="BD315" s="30">
        <v>0.66666668653488159</v>
      </c>
      <c r="BE315" s="30">
        <v>1</v>
      </c>
      <c r="BF315" s="30" t="s">
        <v>567</v>
      </c>
      <c r="BG315" s="30">
        <v>1</v>
      </c>
      <c r="BH315" s="30">
        <v>1</v>
      </c>
      <c r="BI315" s="30">
        <v>0.5</v>
      </c>
      <c r="BJ315" s="30">
        <v>1</v>
      </c>
      <c r="BK315" s="30">
        <v>1</v>
      </c>
      <c r="BL315" s="30" t="s">
        <v>567</v>
      </c>
      <c r="BM315" s="30" t="s">
        <v>567</v>
      </c>
      <c r="BN315" s="30">
        <v>1</v>
      </c>
      <c r="BO315" s="30">
        <v>1</v>
      </c>
      <c r="BP315" s="30">
        <v>1</v>
      </c>
      <c r="BQ315" s="30">
        <v>1</v>
      </c>
      <c r="BR315" s="30">
        <v>1</v>
      </c>
      <c r="BS315" s="30">
        <v>1</v>
      </c>
      <c r="BT315" s="30">
        <v>0.66666668653488159</v>
      </c>
      <c r="BU315" s="30">
        <v>0</v>
      </c>
      <c r="BV315" s="30" t="s">
        <v>567</v>
      </c>
      <c r="BW315" s="30">
        <v>0</v>
      </c>
      <c r="BX315" s="30">
        <v>0</v>
      </c>
      <c r="BY315" s="30">
        <v>0</v>
      </c>
      <c r="BZ315" s="30">
        <v>0</v>
      </c>
      <c r="CA315" s="30">
        <v>0</v>
      </c>
      <c r="CB315" s="30">
        <v>0</v>
      </c>
      <c r="CC315" s="30">
        <v>0</v>
      </c>
      <c r="CD315" s="30">
        <v>0</v>
      </c>
      <c r="CE315" s="30">
        <v>0</v>
      </c>
      <c r="CF315" s="30">
        <v>0</v>
      </c>
      <c r="CG315" s="30" t="s">
        <v>567</v>
      </c>
      <c r="CH315" s="30" t="s">
        <v>567</v>
      </c>
      <c r="CI315" s="30" t="s">
        <v>567</v>
      </c>
      <c r="CJ315" s="30" t="s">
        <v>567</v>
      </c>
      <c r="CK315" s="30" t="s">
        <v>567</v>
      </c>
    </row>
    <row r="316" spans="1:89">
      <c r="A316" s="29">
        <v>5058</v>
      </c>
      <c r="B316" t="s">
        <v>422</v>
      </c>
      <c r="C316" t="s">
        <v>387</v>
      </c>
      <c r="D316" t="s">
        <v>388</v>
      </c>
      <c r="E316" s="29">
        <v>0.14855410447761194</v>
      </c>
      <c r="F316" s="29">
        <v>4288</v>
      </c>
      <c r="G316" s="29">
        <v>1.190000057220459</v>
      </c>
      <c r="H316" s="29">
        <v>6</v>
      </c>
      <c r="I316" s="29">
        <v>502</v>
      </c>
      <c r="J316" t="s">
        <v>629</v>
      </c>
      <c r="K316" s="30">
        <v>0.27846363186836243</v>
      </c>
      <c r="L316" s="30">
        <v>2.9646183829754591E-3</v>
      </c>
      <c r="M316" s="30">
        <v>0.83033037185668945</v>
      </c>
      <c r="N316" s="30">
        <v>0.79310286045074463</v>
      </c>
      <c r="O316" s="30">
        <v>0.93333333730697632</v>
      </c>
      <c r="P316" s="30">
        <v>0.70194751024246216</v>
      </c>
      <c r="Q316" s="30">
        <v>1</v>
      </c>
      <c r="R316" s="30" t="s">
        <v>567</v>
      </c>
      <c r="S316" s="30">
        <v>1</v>
      </c>
      <c r="T316" s="30">
        <v>1</v>
      </c>
      <c r="U316" s="30">
        <v>1</v>
      </c>
      <c r="V316" s="30">
        <v>1</v>
      </c>
      <c r="W316" s="30">
        <v>0</v>
      </c>
      <c r="X316" s="30">
        <v>1</v>
      </c>
      <c r="Y316" s="30">
        <v>0</v>
      </c>
      <c r="Z316" s="30">
        <v>1</v>
      </c>
      <c r="AA316" s="30">
        <v>1</v>
      </c>
      <c r="AB316" s="30">
        <v>0.27848000000000001</v>
      </c>
      <c r="AC316" s="30">
        <v>0.41270000000000001</v>
      </c>
      <c r="AD316" s="30">
        <v>0.91935</v>
      </c>
      <c r="AE316" s="30">
        <v>1</v>
      </c>
      <c r="AF316" s="30">
        <v>0.94311994314193726</v>
      </c>
      <c r="AG316" s="30">
        <v>0.95963312680933954</v>
      </c>
      <c r="AH316" s="30">
        <v>0.85294117647058831</v>
      </c>
      <c r="AI316" s="30">
        <v>0.8648648648648648</v>
      </c>
      <c r="AJ316" s="30">
        <v>0.64</v>
      </c>
      <c r="AK316" s="30">
        <v>1</v>
      </c>
      <c r="AL316" s="30">
        <v>1</v>
      </c>
      <c r="AM316" s="30">
        <v>1</v>
      </c>
      <c r="AN316" s="30">
        <v>1</v>
      </c>
      <c r="AO316" s="30">
        <v>1</v>
      </c>
      <c r="AP316" s="30">
        <v>0.94990354776382446</v>
      </c>
      <c r="AQ316" s="30">
        <v>1</v>
      </c>
      <c r="AR316" s="30">
        <v>1</v>
      </c>
      <c r="AS316" s="30">
        <v>0.88890000000000002</v>
      </c>
      <c r="AT316" s="30">
        <v>0.91071428599999993</v>
      </c>
      <c r="AU316" s="30">
        <v>1</v>
      </c>
      <c r="AV316" s="30">
        <v>0.5</v>
      </c>
      <c r="AW316" s="30">
        <v>1</v>
      </c>
      <c r="AX316" s="30">
        <v>0</v>
      </c>
      <c r="AY316" s="30">
        <v>1</v>
      </c>
      <c r="AZ316" s="30">
        <v>1</v>
      </c>
      <c r="BA316" s="30">
        <v>1</v>
      </c>
      <c r="BB316" s="30">
        <v>1</v>
      </c>
      <c r="BC316" s="30">
        <v>1</v>
      </c>
      <c r="BD316" s="30">
        <v>0.66666668653488159</v>
      </c>
      <c r="BE316" s="30">
        <v>0.99999958276748657</v>
      </c>
      <c r="BF316" s="30" t="s">
        <v>567</v>
      </c>
      <c r="BG316" s="30">
        <v>0.99999911865047297</v>
      </c>
      <c r="BH316" s="30">
        <v>1</v>
      </c>
      <c r="BI316" s="30">
        <v>1</v>
      </c>
      <c r="BJ316" s="30">
        <v>1</v>
      </c>
      <c r="BK316" s="30">
        <v>1</v>
      </c>
      <c r="BL316" s="30">
        <v>1</v>
      </c>
      <c r="BM316" s="30">
        <v>1</v>
      </c>
      <c r="BN316" s="30">
        <v>1</v>
      </c>
      <c r="BO316" s="30">
        <v>1</v>
      </c>
      <c r="BP316" s="30">
        <v>1</v>
      </c>
      <c r="BQ316" s="30">
        <v>1</v>
      </c>
      <c r="BR316" s="30">
        <v>1</v>
      </c>
      <c r="BS316" s="30">
        <v>1</v>
      </c>
      <c r="BT316" s="30">
        <v>1</v>
      </c>
      <c r="BU316" s="30">
        <v>0.4583333432674408</v>
      </c>
      <c r="BV316" s="30">
        <v>0</v>
      </c>
      <c r="BW316" s="30">
        <v>1</v>
      </c>
      <c r="BX316" s="30">
        <v>1</v>
      </c>
      <c r="BY316" s="30">
        <v>0</v>
      </c>
      <c r="BZ316" s="30">
        <v>0</v>
      </c>
      <c r="CA316" s="30">
        <v>0</v>
      </c>
      <c r="CB316" s="30">
        <v>1</v>
      </c>
      <c r="CC316" s="30">
        <v>0</v>
      </c>
      <c r="CD316" s="30">
        <v>0</v>
      </c>
      <c r="CE316" s="30">
        <v>1</v>
      </c>
      <c r="CF316" s="30">
        <v>1</v>
      </c>
      <c r="CG316" s="30">
        <v>0.75</v>
      </c>
      <c r="CH316" s="30">
        <v>1</v>
      </c>
      <c r="CI316" s="30">
        <v>0</v>
      </c>
      <c r="CJ316" s="30">
        <v>1</v>
      </c>
      <c r="CK316" s="30">
        <v>1</v>
      </c>
    </row>
    <row r="317" spans="1:89">
      <c r="A317" s="29">
        <v>5059</v>
      </c>
      <c r="B317" t="s">
        <v>423</v>
      </c>
      <c r="C317" t="s">
        <v>387</v>
      </c>
      <c r="D317" t="s">
        <v>388</v>
      </c>
      <c r="E317" s="29">
        <v>0.16638304880057089</v>
      </c>
      <c r="F317" s="29">
        <v>18217</v>
      </c>
      <c r="G317" s="29">
        <v>0.97000002861022949</v>
      </c>
      <c r="H317" s="29">
        <v>7</v>
      </c>
      <c r="I317" s="29">
        <v>722</v>
      </c>
      <c r="J317" t="s">
        <v>625</v>
      </c>
      <c r="K317" s="30">
        <v>0.22722029685974121</v>
      </c>
      <c r="L317" s="30">
        <v>8.5362177342176437E-3</v>
      </c>
      <c r="M317" s="30">
        <v>0.88842606544494629</v>
      </c>
      <c r="N317" s="30">
        <v>0.85726463794708252</v>
      </c>
      <c r="O317" s="30">
        <v>1</v>
      </c>
      <c r="P317" s="30">
        <v>0.78226983547210693</v>
      </c>
      <c r="Q317" s="30">
        <v>1</v>
      </c>
      <c r="R317" s="30">
        <v>1</v>
      </c>
      <c r="S317" s="30">
        <v>1</v>
      </c>
      <c r="T317" s="30">
        <v>1</v>
      </c>
      <c r="U317" s="30">
        <v>1</v>
      </c>
      <c r="V317" s="30">
        <v>1</v>
      </c>
      <c r="W317" s="30">
        <v>1</v>
      </c>
      <c r="X317" s="30">
        <v>1</v>
      </c>
      <c r="Y317" s="30">
        <v>1</v>
      </c>
      <c r="Z317" s="30">
        <v>1</v>
      </c>
      <c r="AA317" s="30">
        <v>0.68027000000000004</v>
      </c>
      <c r="AB317" s="30">
        <v>0.31886999999999999</v>
      </c>
      <c r="AC317" s="30">
        <v>0.48694999999999999</v>
      </c>
      <c r="AD317" s="30">
        <v>0.45784000000000008</v>
      </c>
      <c r="AE317" s="30">
        <v>1</v>
      </c>
      <c r="AF317" s="30">
        <v>0.85324364900588989</v>
      </c>
      <c r="AG317" s="30">
        <v>0.98344854927029912</v>
      </c>
      <c r="AH317" s="30">
        <v>0.90625</v>
      </c>
      <c r="AI317" s="30">
        <v>0.85227272727272729</v>
      </c>
      <c r="AJ317" s="30">
        <v>0.77142857142857157</v>
      </c>
      <c r="AK317" s="30">
        <v>0.92900000000000005</v>
      </c>
      <c r="AL317" s="30">
        <v>0.6</v>
      </c>
      <c r="AM317" s="30">
        <v>0.8</v>
      </c>
      <c r="AN317" s="30">
        <v>0.8571428571428571</v>
      </c>
      <c r="AO317" s="30">
        <v>0.75</v>
      </c>
      <c r="AP317" s="30">
        <v>0.99874687194824219</v>
      </c>
      <c r="AQ317" s="30">
        <v>1</v>
      </c>
      <c r="AR317" s="30" t="s">
        <v>567</v>
      </c>
      <c r="AS317" s="30">
        <v>1</v>
      </c>
      <c r="AT317" s="30">
        <v>0.99624060149999993</v>
      </c>
      <c r="AU317" s="30">
        <v>1</v>
      </c>
      <c r="AV317" s="30">
        <v>1</v>
      </c>
      <c r="AW317" s="30">
        <v>1</v>
      </c>
      <c r="AX317" s="30">
        <v>1</v>
      </c>
      <c r="AY317" s="30">
        <v>1</v>
      </c>
      <c r="AZ317" s="30">
        <v>1</v>
      </c>
      <c r="BA317" s="30">
        <v>1</v>
      </c>
      <c r="BB317" s="30">
        <v>1</v>
      </c>
      <c r="BC317" s="30">
        <v>1</v>
      </c>
      <c r="BD317" s="30">
        <v>0.66666668653488159</v>
      </c>
      <c r="BE317" s="30">
        <v>1</v>
      </c>
      <c r="BF317" s="30" t="s">
        <v>567</v>
      </c>
      <c r="BG317" s="30">
        <v>0.99999995472495673</v>
      </c>
      <c r="BH317" s="30">
        <v>1</v>
      </c>
      <c r="BI317" s="30">
        <v>1</v>
      </c>
      <c r="BJ317" s="30">
        <v>1</v>
      </c>
      <c r="BK317" s="30">
        <v>1</v>
      </c>
      <c r="BL317" s="30">
        <v>1</v>
      </c>
      <c r="BM317" s="30">
        <v>1</v>
      </c>
      <c r="BN317" s="30">
        <v>1</v>
      </c>
      <c r="BO317" s="30">
        <v>0.83333331346511841</v>
      </c>
      <c r="BP317" s="30">
        <v>1</v>
      </c>
      <c r="BQ317" s="30">
        <v>1</v>
      </c>
      <c r="BR317" s="30">
        <v>0</v>
      </c>
      <c r="BS317" s="30">
        <v>1</v>
      </c>
      <c r="BT317" s="30">
        <v>1</v>
      </c>
      <c r="BU317" s="30">
        <v>0.66666668653488159</v>
      </c>
      <c r="BV317" s="30">
        <v>1</v>
      </c>
      <c r="BW317" s="30">
        <v>0</v>
      </c>
      <c r="BX317" s="30">
        <v>0</v>
      </c>
      <c r="BY317" s="30">
        <v>0</v>
      </c>
      <c r="BZ317" s="30">
        <v>0</v>
      </c>
      <c r="CA317" s="30">
        <v>0</v>
      </c>
      <c r="CB317" s="30">
        <v>0</v>
      </c>
      <c r="CC317" s="30">
        <v>0</v>
      </c>
      <c r="CD317" s="30">
        <v>0</v>
      </c>
      <c r="CE317" s="30">
        <v>1</v>
      </c>
      <c r="CF317" s="30">
        <v>1</v>
      </c>
      <c r="CG317" s="30">
        <v>0.75</v>
      </c>
      <c r="CH317" s="30">
        <v>1</v>
      </c>
      <c r="CI317" s="30">
        <v>1</v>
      </c>
      <c r="CJ317" s="30">
        <v>0</v>
      </c>
      <c r="CK317" s="30">
        <v>1</v>
      </c>
    </row>
    <row r="318" spans="1:89">
      <c r="A318" s="29">
        <v>5060</v>
      </c>
      <c r="B318" t="s">
        <v>424</v>
      </c>
      <c r="C318" t="s">
        <v>387</v>
      </c>
      <c r="D318" t="s">
        <v>388</v>
      </c>
      <c r="E318" s="29">
        <v>0.14745921230385534</v>
      </c>
      <c r="F318" s="29">
        <v>9623</v>
      </c>
      <c r="G318" s="29">
        <v>1.0199999809265137</v>
      </c>
      <c r="H318" s="29">
        <v>3</v>
      </c>
      <c r="I318" s="29">
        <v>563</v>
      </c>
      <c r="J318" t="s">
        <v>629</v>
      </c>
      <c r="K318" s="30">
        <v>0.23739954829216003</v>
      </c>
      <c r="L318" s="30">
        <v>3.7623492535203695E-3</v>
      </c>
      <c r="M318" s="30">
        <v>0.87648582458496094</v>
      </c>
      <c r="N318" s="30">
        <v>0.81879347562789917</v>
      </c>
      <c r="O318" s="30">
        <v>0.96666663885116577</v>
      </c>
      <c r="P318" s="30">
        <v>0.9045824408531189</v>
      </c>
      <c r="Q318" s="30">
        <v>1</v>
      </c>
      <c r="R318" s="30">
        <v>1</v>
      </c>
      <c r="S318" s="30">
        <v>1</v>
      </c>
      <c r="T318" s="30">
        <v>1</v>
      </c>
      <c r="U318" s="30">
        <v>1</v>
      </c>
      <c r="V318" s="30">
        <v>1</v>
      </c>
      <c r="W318" s="30">
        <v>1</v>
      </c>
      <c r="X318" s="30">
        <v>0</v>
      </c>
      <c r="Y318" s="30">
        <v>1</v>
      </c>
      <c r="Z318" s="30">
        <v>1</v>
      </c>
      <c r="AA318" s="30">
        <v>0.98305000000000009</v>
      </c>
      <c r="AB318" s="30">
        <v>1</v>
      </c>
      <c r="AC318" s="30">
        <v>1</v>
      </c>
      <c r="AD318" s="30" t="s">
        <v>567</v>
      </c>
      <c r="AE318" s="30">
        <v>1</v>
      </c>
      <c r="AF318" s="30">
        <v>0.81809502840042114</v>
      </c>
      <c r="AG318" s="30">
        <v>0.96974443027985191</v>
      </c>
      <c r="AH318" s="30">
        <v>0.79347826086956519</v>
      </c>
      <c r="AI318" s="30">
        <v>0.76470588235294112</v>
      </c>
      <c r="AJ318" s="30">
        <v>0.62121212121212122</v>
      </c>
      <c r="AK318" s="30">
        <v>0.66700000000000004</v>
      </c>
      <c r="AL318" s="30">
        <v>1</v>
      </c>
      <c r="AM318" s="30">
        <v>1</v>
      </c>
      <c r="AN318" s="30">
        <v>1</v>
      </c>
      <c r="AO318" s="30">
        <v>1</v>
      </c>
      <c r="AP318" s="30">
        <v>0.70884746313095093</v>
      </c>
      <c r="AQ318" s="30">
        <v>0.835978836</v>
      </c>
      <c r="AR318" s="30">
        <v>0.1875</v>
      </c>
      <c r="AS318" s="30">
        <v>0.87144999999999995</v>
      </c>
      <c r="AT318" s="30">
        <v>0.94046094749999998</v>
      </c>
      <c r="AU318" s="30">
        <v>1</v>
      </c>
      <c r="AV318" s="30">
        <v>1</v>
      </c>
      <c r="AW318" s="30">
        <v>1</v>
      </c>
      <c r="AX318" s="30">
        <v>1</v>
      </c>
      <c r="AY318" s="30">
        <v>1</v>
      </c>
      <c r="AZ318" s="30">
        <v>1</v>
      </c>
      <c r="BA318" s="30">
        <v>1</v>
      </c>
      <c r="BB318" s="30">
        <v>1</v>
      </c>
      <c r="BC318" s="30">
        <v>1</v>
      </c>
      <c r="BD318" s="30">
        <v>0.66666668653488159</v>
      </c>
      <c r="BE318" s="30">
        <v>0.99999970197677612</v>
      </c>
      <c r="BF318" s="30" t="s">
        <v>567</v>
      </c>
      <c r="BG318" s="30">
        <v>0.99999943256980828</v>
      </c>
      <c r="BH318" s="30">
        <v>1</v>
      </c>
      <c r="BI318" s="30">
        <v>1</v>
      </c>
      <c r="BJ318" s="30">
        <v>1</v>
      </c>
      <c r="BK318" s="30">
        <v>1</v>
      </c>
      <c r="BL318" s="30">
        <v>1</v>
      </c>
      <c r="BM318" s="30">
        <v>1</v>
      </c>
      <c r="BN318" s="30">
        <v>1</v>
      </c>
      <c r="BO318" s="30">
        <v>0.5</v>
      </c>
      <c r="BP318" s="30">
        <v>1</v>
      </c>
      <c r="BQ318" s="30">
        <v>1</v>
      </c>
      <c r="BR318" s="30">
        <v>1</v>
      </c>
      <c r="BS318" s="30">
        <v>0</v>
      </c>
      <c r="BT318" s="30">
        <v>1</v>
      </c>
      <c r="BU318" s="30">
        <v>0.83333331346511841</v>
      </c>
      <c r="BV318" s="30">
        <v>1</v>
      </c>
      <c r="BW318" s="30">
        <v>0</v>
      </c>
      <c r="BX318" s="30">
        <v>1</v>
      </c>
      <c r="BY318" s="30">
        <v>1</v>
      </c>
      <c r="BZ318" s="30">
        <v>0</v>
      </c>
      <c r="CA318" s="30">
        <v>0</v>
      </c>
      <c r="CB318" s="30">
        <v>1</v>
      </c>
      <c r="CC318" s="30">
        <v>0</v>
      </c>
      <c r="CD318" s="30">
        <v>1</v>
      </c>
      <c r="CE318" s="30">
        <v>1</v>
      </c>
      <c r="CF318" s="30">
        <v>1</v>
      </c>
      <c r="CG318" s="30">
        <v>1</v>
      </c>
      <c r="CH318" s="30">
        <v>1</v>
      </c>
      <c r="CI318" s="30">
        <v>1</v>
      </c>
      <c r="CJ318" s="30">
        <v>1</v>
      </c>
      <c r="CK318" s="30">
        <v>1</v>
      </c>
    </row>
    <row r="319" spans="1:89">
      <c r="A319" s="29">
        <v>5061</v>
      </c>
      <c r="B319" t="s">
        <v>425</v>
      </c>
      <c r="C319" t="s">
        <v>387</v>
      </c>
      <c r="D319" t="s">
        <v>388</v>
      </c>
      <c r="E319" s="29">
        <v>0.16874687968047927</v>
      </c>
      <c r="F319" s="29">
        <v>2003</v>
      </c>
      <c r="G319" s="29">
        <v>1.0399999618530273</v>
      </c>
      <c r="H319" s="29">
        <v>4</v>
      </c>
      <c r="I319" s="29">
        <v>592</v>
      </c>
      <c r="J319" t="s">
        <v>628</v>
      </c>
      <c r="K319" s="30">
        <v>0.40484428405761719</v>
      </c>
      <c r="L319" s="30">
        <v>-3.4585809335112572E-3</v>
      </c>
      <c r="M319" s="30" t="s">
        <v>567</v>
      </c>
      <c r="N319" s="30">
        <v>0.78342586755752563</v>
      </c>
      <c r="O319" s="30">
        <v>0.89999997615814209</v>
      </c>
      <c r="P319" s="30">
        <v>0.76520097255706787</v>
      </c>
      <c r="Q319" s="30">
        <v>1</v>
      </c>
      <c r="R319" s="30">
        <v>1</v>
      </c>
      <c r="S319" s="30">
        <v>1</v>
      </c>
      <c r="T319" s="30">
        <v>1</v>
      </c>
      <c r="U319" s="30">
        <v>1</v>
      </c>
      <c r="V319" s="30">
        <v>1</v>
      </c>
      <c r="W319" s="30">
        <v>0</v>
      </c>
      <c r="X319" s="30">
        <v>0</v>
      </c>
      <c r="Y319" s="30">
        <v>1</v>
      </c>
      <c r="Z319" s="30" t="s">
        <v>567</v>
      </c>
      <c r="AA319" s="30">
        <v>1</v>
      </c>
      <c r="AB319" s="30">
        <v>0.87692000000000003</v>
      </c>
      <c r="AC319" s="30">
        <v>1</v>
      </c>
      <c r="AD319" s="30" t="s">
        <v>567</v>
      </c>
      <c r="AE319" s="30">
        <v>0.77777779102325439</v>
      </c>
      <c r="AF319" s="30">
        <v>0.95296472311019897</v>
      </c>
      <c r="AG319" s="30">
        <v>1</v>
      </c>
      <c r="AH319" s="30">
        <v>0.8125</v>
      </c>
      <c r="AI319" s="30">
        <v>0.92307692307692302</v>
      </c>
      <c r="AJ319" s="30">
        <v>0.7</v>
      </c>
      <c r="AK319" s="30">
        <v>1</v>
      </c>
      <c r="AL319" s="30">
        <v>1</v>
      </c>
      <c r="AM319" s="30" t="s">
        <v>567</v>
      </c>
      <c r="AN319" s="30" t="s">
        <v>567</v>
      </c>
      <c r="AO319" s="30">
        <v>1</v>
      </c>
      <c r="AP319" s="30">
        <v>1</v>
      </c>
      <c r="AQ319" s="30">
        <v>1</v>
      </c>
      <c r="AR319" s="30">
        <v>1</v>
      </c>
      <c r="AS319" s="30">
        <v>1</v>
      </c>
      <c r="AT319" s="30">
        <v>1</v>
      </c>
      <c r="AU319" s="30">
        <v>1</v>
      </c>
      <c r="AV319" s="30">
        <v>1</v>
      </c>
      <c r="AW319" s="30">
        <v>1</v>
      </c>
      <c r="AX319" s="30">
        <v>1</v>
      </c>
      <c r="AY319" s="30">
        <v>1</v>
      </c>
      <c r="AZ319" s="30">
        <v>1</v>
      </c>
      <c r="BA319" s="30">
        <v>1</v>
      </c>
      <c r="BB319" s="30">
        <v>1</v>
      </c>
      <c r="BC319" s="30">
        <v>1</v>
      </c>
      <c r="BD319" s="30">
        <v>1</v>
      </c>
      <c r="BE319" s="30">
        <v>0.99962222576141357</v>
      </c>
      <c r="BF319" s="30">
        <v>1</v>
      </c>
      <c r="BG319" s="30">
        <v>0.99999993604747839</v>
      </c>
      <c r="BH319" s="30">
        <v>0.9988667271078876</v>
      </c>
      <c r="BI319" s="30">
        <v>1</v>
      </c>
      <c r="BJ319" s="30">
        <v>1</v>
      </c>
      <c r="BK319" s="30">
        <v>1</v>
      </c>
      <c r="BL319" s="30">
        <v>1</v>
      </c>
      <c r="BM319" s="30">
        <v>1</v>
      </c>
      <c r="BN319" s="30">
        <v>1</v>
      </c>
      <c r="BO319" s="30">
        <v>1</v>
      </c>
      <c r="BP319" s="30">
        <v>1</v>
      </c>
      <c r="BQ319" s="30">
        <v>1</v>
      </c>
      <c r="BR319" s="30">
        <v>1</v>
      </c>
      <c r="BS319" s="30">
        <v>1</v>
      </c>
      <c r="BT319" s="30">
        <v>1</v>
      </c>
      <c r="BU319" s="30">
        <v>0.91666668653488159</v>
      </c>
      <c r="BV319" s="30">
        <v>1</v>
      </c>
      <c r="BW319" s="30">
        <v>0</v>
      </c>
      <c r="BX319" s="30">
        <v>0</v>
      </c>
      <c r="BY319" s="30">
        <v>1</v>
      </c>
      <c r="BZ319" s="30">
        <v>1</v>
      </c>
      <c r="CA319" s="30">
        <v>1</v>
      </c>
      <c r="CB319" s="30">
        <v>1</v>
      </c>
      <c r="CC319" s="30">
        <v>1</v>
      </c>
      <c r="CD319" s="30">
        <v>1</v>
      </c>
      <c r="CE319" s="30">
        <v>1</v>
      </c>
      <c r="CF319" s="30">
        <v>0</v>
      </c>
      <c r="CG319" s="30" t="s">
        <v>567</v>
      </c>
      <c r="CH319" s="30" t="s">
        <v>567</v>
      </c>
      <c r="CI319" s="30" t="s">
        <v>567</v>
      </c>
      <c r="CJ319" s="30" t="s">
        <v>567</v>
      </c>
      <c r="CK319" s="30" t="s">
        <v>567</v>
      </c>
    </row>
    <row r="320" spans="1:89">
      <c r="A320" s="29">
        <v>5401</v>
      </c>
      <c r="B320" t="s">
        <v>426</v>
      </c>
      <c r="C320" t="s">
        <v>427</v>
      </c>
      <c r="D320" t="s">
        <v>428</v>
      </c>
      <c r="E320" s="29">
        <v>0.32210876399823318</v>
      </c>
      <c r="F320" s="29">
        <v>76974</v>
      </c>
      <c r="G320" s="29">
        <v>1.0299999713897705</v>
      </c>
      <c r="H320" s="29">
        <v>12</v>
      </c>
      <c r="I320" s="29">
        <v>804</v>
      </c>
      <c r="J320" t="s">
        <v>627</v>
      </c>
      <c r="K320" s="30">
        <v>0.13142238557338715</v>
      </c>
      <c r="L320" s="30">
        <v>1.1543659493327141E-2</v>
      </c>
      <c r="M320" s="30">
        <v>0.80288690328598022</v>
      </c>
      <c r="N320" s="30">
        <v>0.89117342233657837</v>
      </c>
      <c r="O320" s="30">
        <v>1</v>
      </c>
      <c r="P320" s="30">
        <v>0.8720099925994873</v>
      </c>
      <c r="Q320" s="30">
        <v>1</v>
      </c>
      <c r="R320" s="30">
        <v>1</v>
      </c>
      <c r="S320" s="30">
        <v>1</v>
      </c>
      <c r="T320" s="30">
        <v>1</v>
      </c>
      <c r="U320" s="30">
        <v>1</v>
      </c>
      <c r="V320" s="30">
        <v>1</v>
      </c>
      <c r="W320" s="30">
        <v>1</v>
      </c>
      <c r="X320" s="30">
        <v>1</v>
      </c>
      <c r="Y320" s="30">
        <v>1</v>
      </c>
      <c r="Z320" s="30">
        <v>1</v>
      </c>
      <c r="AA320" s="30">
        <v>0.90642999999999996</v>
      </c>
      <c r="AB320" s="30">
        <v>0.62738000000000005</v>
      </c>
      <c r="AC320" s="30">
        <v>0.32432</v>
      </c>
      <c r="AD320" s="30">
        <v>0.65817999999999999</v>
      </c>
      <c r="AE320" s="30">
        <v>1</v>
      </c>
      <c r="AF320" s="30">
        <v>0.87820994853973389</v>
      </c>
      <c r="AG320" s="30">
        <v>0.98121701431867203</v>
      </c>
      <c r="AH320" s="30">
        <v>0.8936170212765957</v>
      </c>
      <c r="AI320" s="30">
        <v>0.82102908277404918</v>
      </c>
      <c r="AJ320" s="30">
        <v>0.69387755102040816</v>
      </c>
      <c r="AK320" s="30">
        <v>0.94300000000000006</v>
      </c>
      <c r="AL320" s="30">
        <v>0.87096774193548387</v>
      </c>
      <c r="AM320" s="30">
        <v>0.93939393939393934</v>
      </c>
      <c r="AN320" s="30">
        <v>0.7222222222222221</v>
      </c>
      <c r="AO320" s="30">
        <v>1</v>
      </c>
      <c r="AP320" s="30">
        <v>0.73858684301376343</v>
      </c>
      <c r="AQ320" s="30">
        <v>0.86614173249999993</v>
      </c>
      <c r="AR320" s="30">
        <v>0.75537787899999997</v>
      </c>
      <c r="AS320" s="30">
        <v>0.62784899750000001</v>
      </c>
      <c r="AT320" s="30">
        <v>0.70497866249999996</v>
      </c>
      <c r="AU320" s="30">
        <v>1</v>
      </c>
      <c r="AV320" s="30">
        <v>1</v>
      </c>
      <c r="AW320" s="30">
        <v>1</v>
      </c>
      <c r="AX320" s="30">
        <v>1</v>
      </c>
      <c r="AY320" s="30">
        <v>1</v>
      </c>
      <c r="AZ320" s="30">
        <v>0.5</v>
      </c>
      <c r="BA320" s="30">
        <v>0</v>
      </c>
      <c r="BB320" s="30">
        <v>1</v>
      </c>
      <c r="BC320" s="30">
        <v>1</v>
      </c>
      <c r="BD320" s="30">
        <v>1</v>
      </c>
      <c r="BE320" s="30">
        <v>0.99839574098587036</v>
      </c>
      <c r="BF320" s="30">
        <v>1</v>
      </c>
      <c r="BG320" s="30">
        <v>0.9999997739460843</v>
      </c>
      <c r="BH320" s="30">
        <v>0.99518744886664423</v>
      </c>
      <c r="BI320" s="30">
        <v>1</v>
      </c>
      <c r="BJ320" s="30">
        <v>1</v>
      </c>
      <c r="BK320" s="30">
        <v>1</v>
      </c>
      <c r="BL320" s="30">
        <v>1</v>
      </c>
      <c r="BM320" s="30">
        <v>1</v>
      </c>
      <c r="BN320" s="30">
        <v>1</v>
      </c>
      <c r="BO320" s="30">
        <v>0.5</v>
      </c>
      <c r="BP320" s="30">
        <v>1</v>
      </c>
      <c r="BQ320" s="30">
        <v>1</v>
      </c>
      <c r="BR320" s="30">
        <v>1</v>
      </c>
      <c r="BS320" s="30">
        <v>0</v>
      </c>
      <c r="BT320" s="30">
        <v>1</v>
      </c>
      <c r="BU320" s="30">
        <v>0.79166668653488159</v>
      </c>
      <c r="BV320" s="30">
        <v>1</v>
      </c>
      <c r="BW320" s="30">
        <v>0</v>
      </c>
      <c r="BX320" s="30">
        <v>0</v>
      </c>
      <c r="BY320" s="30">
        <v>0</v>
      </c>
      <c r="BZ320" s="30">
        <v>1</v>
      </c>
      <c r="CA320" s="30">
        <v>1</v>
      </c>
      <c r="CB320" s="30">
        <v>1</v>
      </c>
      <c r="CC320" s="30">
        <v>0</v>
      </c>
      <c r="CD320" s="30">
        <v>0</v>
      </c>
      <c r="CE320" s="30">
        <v>1</v>
      </c>
      <c r="CF320" s="30">
        <v>1</v>
      </c>
      <c r="CG320" s="30">
        <v>0.75</v>
      </c>
      <c r="CH320" s="30">
        <v>0</v>
      </c>
      <c r="CI320" s="30">
        <v>1</v>
      </c>
      <c r="CJ320" s="30">
        <v>1</v>
      </c>
      <c r="CK320" s="30">
        <v>1</v>
      </c>
    </row>
    <row r="321" spans="1:89">
      <c r="A321" s="29">
        <v>5402</v>
      </c>
      <c r="B321" t="s">
        <v>429</v>
      </c>
      <c r="C321" t="s">
        <v>427</v>
      </c>
      <c r="D321" t="s">
        <v>428</v>
      </c>
      <c r="E321" s="29">
        <v>0.25758005100595072</v>
      </c>
      <c r="F321" s="29">
        <v>24703</v>
      </c>
      <c r="G321" s="29">
        <v>1.0299999713897705</v>
      </c>
      <c r="H321" s="29">
        <v>9</v>
      </c>
      <c r="I321" s="29">
        <v>737</v>
      </c>
      <c r="J321" t="s">
        <v>625</v>
      </c>
      <c r="K321" s="30">
        <v>0.18693879246711731</v>
      </c>
      <c r="L321" s="30">
        <v>2.1874040248803794E-4</v>
      </c>
      <c r="M321" s="30">
        <v>0.87282156944274902</v>
      </c>
      <c r="N321" s="30">
        <v>0.86273622512817383</v>
      </c>
      <c r="O321" s="30">
        <v>0.93333333730697632</v>
      </c>
      <c r="P321" s="30">
        <v>0.86549198627471924</v>
      </c>
      <c r="Q321" s="30">
        <v>1</v>
      </c>
      <c r="R321" s="30" t="s">
        <v>567</v>
      </c>
      <c r="S321" s="30">
        <v>1</v>
      </c>
      <c r="T321" s="30">
        <v>1</v>
      </c>
      <c r="U321" s="30">
        <v>1</v>
      </c>
      <c r="V321" s="30">
        <v>1</v>
      </c>
      <c r="W321" s="30">
        <v>1</v>
      </c>
      <c r="X321" s="30">
        <v>0</v>
      </c>
      <c r="Y321" s="30">
        <v>1</v>
      </c>
      <c r="Z321" s="30">
        <v>1</v>
      </c>
      <c r="AA321" s="30">
        <v>0.96340999999999999</v>
      </c>
      <c r="AB321" s="30">
        <v>0.9103</v>
      </c>
      <c r="AC321" s="30">
        <v>0.60177000000000003</v>
      </c>
      <c r="AD321" s="30">
        <v>0.59065000000000001</v>
      </c>
      <c r="AE321" s="30">
        <v>1</v>
      </c>
      <c r="AF321" s="30">
        <v>0.88752090930938721</v>
      </c>
      <c r="AG321" s="30">
        <v>0.96195688897898501</v>
      </c>
      <c r="AH321" s="30">
        <v>0.86263736263736268</v>
      </c>
      <c r="AI321" s="30">
        <v>0.79754601226993871</v>
      </c>
      <c r="AJ321" s="30">
        <v>0.67625899280575541</v>
      </c>
      <c r="AK321" s="30">
        <v>0.875</v>
      </c>
      <c r="AL321" s="30">
        <v>0.88888888888888884</v>
      </c>
      <c r="AM321" s="30">
        <v>1</v>
      </c>
      <c r="AN321" s="30">
        <v>1</v>
      </c>
      <c r="AO321" s="30">
        <v>0.75</v>
      </c>
      <c r="AP321" s="30">
        <v>0.97520327568054199</v>
      </c>
      <c r="AQ321" s="30">
        <v>0.96666666649999999</v>
      </c>
      <c r="AR321" s="30" t="s">
        <v>567</v>
      </c>
      <c r="AS321" s="30">
        <v>1</v>
      </c>
      <c r="AT321" s="30">
        <v>0.95894308949999996</v>
      </c>
      <c r="AU321" s="30">
        <v>1</v>
      </c>
      <c r="AV321" s="30">
        <v>1</v>
      </c>
      <c r="AW321" s="30">
        <v>1</v>
      </c>
      <c r="AX321" s="30">
        <v>1</v>
      </c>
      <c r="AY321" s="30">
        <v>1</v>
      </c>
      <c r="AZ321" s="30">
        <v>1</v>
      </c>
      <c r="BA321" s="30">
        <v>1</v>
      </c>
      <c r="BB321" s="30">
        <v>1</v>
      </c>
      <c r="BC321" s="30">
        <v>1</v>
      </c>
      <c r="BD321" s="30">
        <v>1</v>
      </c>
      <c r="BE321" s="30">
        <v>0.99999982118606567</v>
      </c>
      <c r="BF321" s="30">
        <v>1</v>
      </c>
      <c r="BG321" s="30">
        <v>0.99999938920155818</v>
      </c>
      <c r="BH321" s="30">
        <v>1</v>
      </c>
      <c r="BI321" s="30">
        <v>1</v>
      </c>
      <c r="BJ321" s="30">
        <v>0.75</v>
      </c>
      <c r="BK321" s="30">
        <v>1</v>
      </c>
      <c r="BL321" s="30">
        <v>0</v>
      </c>
      <c r="BM321" s="30">
        <v>1</v>
      </c>
      <c r="BN321" s="30">
        <v>1</v>
      </c>
      <c r="BO321" s="30">
        <v>0.5</v>
      </c>
      <c r="BP321" s="30">
        <v>1</v>
      </c>
      <c r="BQ321" s="30">
        <v>1</v>
      </c>
      <c r="BR321" s="30">
        <v>1</v>
      </c>
      <c r="BS321" s="30">
        <v>0</v>
      </c>
      <c r="BT321" s="30">
        <v>1</v>
      </c>
      <c r="BU321" s="30">
        <v>1</v>
      </c>
      <c r="BV321" s="30">
        <v>1</v>
      </c>
      <c r="BW321" s="30">
        <v>1</v>
      </c>
      <c r="BX321" s="30">
        <v>1</v>
      </c>
      <c r="BY321" s="30">
        <v>1</v>
      </c>
      <c r="BZ321" s="30">
        <v>1</v>
      </c>
      <c r="CA321" s="30">
        <v>1</v>
      </c>
      <c r="CB321" s="30">
        <v>1</v>
      </c>
      <c r="CC321" s="30">
        <v>1</v>
      </c>
      <c r="CD321" s="30">
        <v>1</v>
      </c>
      <c r="CE321" s="30">
        <v>1</v>
      </c>
      <c r="CF321" s="30">
        <v>1</v>
      </c>
      <c r="CG321" s="30">
        <v>0.75</v>
      </c>
      <c r="CH321" s="30">
        <v>0</v>
      </c>
      <c r="CI321" s="30">
        <v>1</v>
      </c>
      <c r="CJ321" s="30">
        <v>1</v>
      </c>
      <c r="CK321" s="30">
        <v>1</v>
      </c>
    </row>
    <row r="322" spans="1:89">
      <c r="A322" s="29">
        <v>5403</v>
      </c>
      <c r="B322" t="s">
        <v>430</v>
      </c>
      <c r="C322" t="s">
        <v>427</v>
      </c>
      <c r="D322" t="s">
        <v>428</v>
      </c>
      <c r="E322" s="29">
        <v>0.23974217134061282</v>
      </c>
      <c r="F322" s="29">
        <v>20789</v>
      </c>
      <c r="G322" s="29">
        <v>1.1200000047683716</v>
      </c>
      <c r="H322" s="29">
        <v>9</v>
      </c>
      <c r="I322" s="29">
        <v>709</v>
      </c>
      <c r="J322" t="s">
        <v>625</v>
      </c>
      <c r="K322" s="30">
        <v>0.15918368101119995</v>
      </c>
      <c r="L322" s="30">
        <v>8.7994448840618134E-3</v>
      </c>
      <c r="M322" s="30">
        <v>0.87490695714950562</v>
      </c>
      <c r="N322" s="30">
        <v>0.8642655611038208</v>
      </c>
      <c r="O322" s="30">
        <v>0.93333333730697632</v>
      </c>
      <c r="P322" s="30">
        <v>0.87698215246200562</v>
      </c>
      <c r="Q322" s="30">
        <v>1</v>
      </c>
      <c r="R322" s="30" t="s">
        <v>567</v>
      </c>
      <c r="S322" s="30">
        <v>1</v>
      </c>
      <c r="T322" s="30">
        <v>1</v>
      </c>
      <c r="U322" s="30">
        <v>1</v>
      </c>
      <c r="V322" s="30">
        <v>1</v>
      </c>
      <c r="W322" s="30">
        <v>1</v>
      </c>
      <c r="X322" s="30">
        <v>1</v>
      </c>
      <c r="Y322" s="30">
        <v>1</v>
      </c>
      <c r="Z322" s="30">
        <v>1</v>
      </c>
      <c r="AA322" s="30">
        <v>0.87930999999999993</v>
      </c>
      <c r="AB322" s="30">
        <v>0.62544</v>
      </c>
      <c r="AC322" s="30">
        <v>1</v>
      </c>
      <c r="AD322" s="30">
        <v>0.57142999999999999</v>
      </c>
      <c r="AE322" s="30">
        <v>1</v>
      </c>
      <c r="AF322" s="30">
        <v>0.88690680265426636</v>
      </c>
      <c r="AG322" s="30">
        <v>0.97984350448040092</v>
      </c>
      <c r="AH322" s="30">
        <v>0.7990196078431373</v>
      </c>
      <c r="AI322" s="30">
        <v>0.68361581920903958</v>
      </c>
      <c r="AJ322" s="30">
        <v>0.6785714285714286</v>
      </c>
      <c r="AK322" s="30">
        <v>1</v>
      </c>
      <c r="AL322" s="30">
        <v>0.8571428571428571</v>
      </c>
      <c r="AM322" s="30">
        <v>0.76923076923076938</v>
      </c>
      <c r="AN322" s="30">
        <v>1</v>
      </c>
      <c r="AO322" s="30">
        <v>1</v>
      </c>
      <c r="AP322" s="30">
        <v>0.90184736251831055</v>
      </c>
      <c r="AQ322" s="30">
        <v>0.95060975600000008</v>
      </c>
      <c r="AR322" s="30">
        <v>0.72222222200000008</v>
      </c>
      <c r="AS322" s="30">
        <v>0.97631299199999999</v>
      </c>
      <c r="AT322" s="30">
        <v>0.95824449149999991</v>
      </c>
      <c r="AU322" s="30">
        <v>1</v>
      </c>
      <c r="AV322" s="30">
        <v>1</v>
      </c>
      <c r="AW322" s="30">
        <v>1</v>
      </c>
      <c r="AX322" s="30">
        <v>1</v>
      </c>
      <c r="AY322" s="30">
        <v>1</v>
      </c>
      <c r="AZ322" s="30">
        <v>1</v>
      </c>
      <c r="BA322" s="30">
        <v>1</v>
      </c>
      <c r="BB322" s="30">
        <v>1</v>
      </c>
      <c r="BC322" s="30">
        <v>1</v>
      </c>
      <c r="BD322" s="30">
        <v>1</v>
      </c>
      <c r="BE322" s="30">
        <v>1</v>
      </c>
      <c r="BF322" s="30">
        <v>1</v>
      </c>
      <c r="BG322" s="30">
        <v>0.99999993826955746</v>
      </c>
      <c r="BH322" s="30">
        <v>1</v>
      </c>
      <c r="BI322" s="30">
        <v>1</v>
      </c>
      <c r="BJ322" s="30">
        <v>1</v>
      </c>
      <c r="BK322" s="30">
        <v>1</v>
      </c>
      <c r="BL322" s="30">
        <v>1</v>
      </c>
      <c r="BM322" s="30">
        <v>1</v>
      </c>
      <c r="BN322" s="30">
        <v>1</v>
      </c>
      <c r="BO322" s="30">
        <v>1</v>
      </c>
      <c r="BP322" s="30">
        <v>1</v>
      </c>
      <c r="BQ322" s="30">
        <v>1</v>
      </c>
      <c r="BR322" s="30">
        <v>1</v>
      </c>
      <c r="BS322" s="30">
        <v>1</v>
      </c>
      <c r="BT322" s="30">
        <v>1</v>
      </c>
      <c r="BU322" s="30">
        <v>0.3333333432674408</v>
      </c>
      <c r="BV322" s="30">
        <v>0</v>
      </c>
      <c r="BW322" s="30">
        <v>1</v>
      </c>
      <c r="BX322" s="30">
        <v>1</v>
      </c>
      <c r="BY322" s="30">
        <v>1</v>
      </c>
      <c r="BZ322" s="30">
        <v>1</v>
      </c>
      <c r="CA322" s="30">
        <v>1</v>
      </c>
      <c r="CB322" s="30">
        <v>1</v>
      </c>
      <c r="CC322" s="30">
        <v>1</v>
      </c>
      <c r="CD322" s="30">
        <v>1</v>
      </c>
      <c r="CE322" s="30">
        <v>0</v>
      </c>
      <c r="CF322" s="30">
        <v>1</v>
      </c>
      <c r="CG322" s="30">
        <v>0.75</v>
      </c>
      <c r="CH322" s="30">
        <v>1</v>
      </c>
      <c r="CI322" s="30">
        <v>0</v>
      </c>
      <c r="CJ322" s="30">
        <v>1</v>
      </c>
      <c r="CK322" s="30">
        <v>1</v>
      </c>
    </row>
    <row r="323" spans="1:89">
      <c r="A323" s="29">
        <v>5404</v>
      </c>
      <c r="B323" t="s">
        <v>431</v>
      </c>
      <c r="C323" t="s">
        <v>427</v>
      </c>
      <c r="D323" t="s">
        <v>428</v>
      </c>
      <c r="E323" s="29">
        <v>0.16165598817151305</v>
      </c>
      <c r="F323" s="29">
        <v>2029</v>
      </c>
      <c r="G323" s="29">
        <v>1.1699999570846558</v>
      </c>
      <c r="H323" s="29">
        <v>3</v>
      </c>
      <c r="I323" s="29">
        <v>509</v>
      </c>
      <c r="J323" t="s">
        <v>629</v>
      </c>
      <c r="K323" s="30">
        <v>0.29639887809753418</v>
      </c>
      <c r="L323" s="30">
        <v>-9.4826556742191315E-3</v>
      </c>
      <c r="M323" s="30" t="s">
        <v>567</v>
      </c>
      <c r="N323" s="30">
        <v>0.75688397884368896</v>
      </c>
      <c r="O323" s="30">
        <v>0.86666667461395264</v>
      </c>
      <c r="P323" s="30">
        <v>0.83333331346511841</v>
      </c>
      <c r="Q323" s="30" t="s">
        <v>567</v>
      </c>
      <c r="R323" s="30">
        <v>1</v>
      </c>
      <c r="S323" s="30">
        <v>1</v>
      </c>
      <c r="T323" s="30">
        <v>1</v>
      </c>
      <c r="U323" s="30">
        <v>1</v>
      </c>
      <c r="V323" s="30" t="s">
        <v>567</v>
      </c>
      <c r="W323" s="30">
        <v>1</v>
      </c>
      <c r="X323" s="30">
        <v>0</v>
      </c>
      <c r="Y323" s="30">
        <v>1</v>
      </c>
      <c r="Z323" s="30">
        <v>0</v>
      </c>
      <c r="AA323" s="30">
        <v>1</v>
      </c>
      <c r="AB323" s="30">
        <v>1</v>
      </c>
      <c r="AC323" s="30">
        <v>1</v>
      </c>
      <c r="AD323" s="30">
        <v>1</v>
      </c>
      <c r="AE323" s="30">
        <v>1</v>
      </c>
      <c r="AF323" s="30">
        <v>0.98286515474319458</v>
      </c>
      <c r="AG323" s="30">
        <v>0.96104834471886491</v>
      </c>
      <c r="AH323" s="30">
        <v>1</v>
      </c>
      <c r="AI323" s="30">
        <v>1</v>
      </c>
      <c r="AJ323" s="30">
        <v>0.83333333333333348</v>
      </c>
      <c r="AK323" s="30">
        <v>1</v>
      </c>
      <c r="AL323" s="30">
        <v>1</v>
      </c>
      <c r="AM323" s="30">
        <v>1</v>
      </c>
      <c r="AN323" s="30">
        <v>1</v>
      </c>
      <c r="AO323" s="30">
        <v>0.75</v>
      </c>
      <c r="AP323" s="30">
        <v>0.98333334922790527</v>
      </c>
      <c r="AQ323" s="30">
        <v>0.95</v>
      </c>
      <c r="AR323" s="30" t="s">
        <v>567</v>
      </c>
      <c r="AS323" s="30">
        <v>1</v>
      </c>
      <c r="AT323" s="30">
        <v>1</v>
      </c>
      <c r="AU323" s="30">
        <v>1</v>
      </c>
      <c r="AV323" s="30">
        <v>0.5</v>
      </c>
      <c r="AW323" s="30">
        <v>0</v>
      </c>
      <c r="AX323" s="30">
        <v>1</v>
      </c>
      <c r="AY323" s="30">
        <v>1</v>
      </c>
      <c r="AZ323" s="30">
        <v>0.5</v>
      </c>
      <c r="BA323" s="30">
        <v>0</v>
      </c>
      <c r="BB323" s="30">
        <v>1</v>
      </c>
      <c r="BC323" s="30">
        <v>1</v>
      </c>
      <c r="BD323" s="30">
        <v>1</v>
      </c>
      <c r="BE323" s="30">
        <v>1</v>
      </c>
      <c r="BF323" s="30">
        <v>1</v>
      </c>
      <c r="BG323" s="30">
        <v>1</v>
      </c>
      <c r="BH323" s="30">
        <v>1</v>
      </c>
      <c r="BI323" s="30">
        <v>1</v>
      </c>
      <c r="BJ323" s="30">
        <v>0.25</v>
      </c>
      <c r="BK323" s="30">
        <v>0</v>
      </c>
      <c r="BL323" s="30">
        <v>0</v>
      </c>
      <c r="BM323" s="30">
        <v>1</v>
      </c>
      <c r="BN323" s="30">
        <v>1</v>
      </c>
      <c r="BO323" s="30">
        <v>0.5</v>
      </c>
      <c r="BP323" s="30">
        <v>1</v>
      </c>
      <c r="BQ323" s="30">
        <v>1</v>
      </c>
      <c r="BR323" s="30">
        <v>1</v>
      </c>
      <c r="BS323" s="30">
        <v>0</v>
      </c>
      <c r="BT323" s="30">
        <v>1</v>
      </c>
      <c r="BU323" s="30">
        <v>0.54166668653488159</v>
      </c>
      <c r="BV323" s="30">
        <v>0</v>
      </c>
      <c r="BW323" s="30">
        <v>0</v>
      </c>
      <c r="BX323" s="30">
        <v>1</v>
      </c>
      <c r="BY323" s="30">
        <v>1</v>
      </c>
      <c r="BZ323" s="30">
        <v>0</v>
      </c>
      <c r="CA323" s="30">
        <v>0</v>
      </c>
      <c r="CB323" s="30">
        <v>1</v>
      </c>
      <c r="CC323" s="30">
        <v>1</v>
      </c>
      <c r="CD323" s="30">
        <v>1</v>
      </c>
      <c r="CE323" s="30">
        <v>1</v>
      </c>
      <c r="CF323" s="30">
        <v>0</v>
      </c>
      <c r="CG323" s="30" t="s">
        <v>567</v>
      </c>
      <c r="CH323" s="30" t="s">
        <v>567</v>
      </c>
      <c r="CI323" s="30" t="s">
        <v>567</v>
      </c>
      <c r="CJ323" s="30" t="s">
        <v>567</v>
      </c>
      <c r="CK323" s="30" t="s">
        <v>567</v>
      </c>
    </row>
    <row r="324" spans="1:89">
      <c r="A324" s="29">
        <v>5405</v>
      </c>
      <c r="B324" t="s">
        <v>432</v>
      </c>
      <c r="C324" t="s">
        <v>427</v>
      </c>
      <c r="D324" t="s">
        <v>428</v>
      </c>
      <c r="E324" s="29">
        <v>0.24257083621285419</v>
      </c>
      <c r="F324" s="29">
        <v>5788</v>
      </c>
      <c r="G324" s="29">
        <v>1.0900000333786011</v>
      </c>
      <c r="H324" s="29">
        <v>3</v>
      </c>
      <c r="I324" s="29">
        <v>632</v>
      </c>
      <c r="J324" t="s">
        <v>628</v>
      </c>
      <c r="K324" s="30">
        <v>0.22902494668960571</v>
      </c>
      <c r="L324" s="30">
        <v>-1.4894582331180573E-2</v>
      </c>
      <c r="M324" s="30">
        <v>0.85197091102600098</v>
      </c>
      <c r="N324" s="30">
        <v>0.80768394470214844</v>
      </c>
      <c r="O324" s="30">
        <v>1</v>
      </c>
      <c r="P324" s="30">
        <v>0.83909714221954346</v>
      </c>
      <c r="Q324" s="30">
        <v>1</v>
      </c>
      <c r="R324" s="30">
        <v>1</v>
      </c>
      <c r="S324" s="30">
        <v>1</v>
      </c>
      <c r="T324" s="30">
        <v>1</v>
      </c>
      <c r="U324" s="30">
        <v>1</v>
      </c>
      <c r="V324" s="30">
        <v>1</v>
      </c>
      <c r="W324" s="30">
        <v>1</v>
      </c>
      <c r="X324" s="30">
        <v>1</v>
      </c>
      <c r="Y324" s="30">
        <v>1</v>
      </c>
      <c r="Z324" s="30">
        <v>1</v>
      </c>
      <c r="AA324" s="30">
        <v>0.5625</v>
      </c>
      <c r="AB324" s="30">
        <v>0.69516</v>
      </c>
      <c r="AC324" s="30">
        <v>1</v>
      </c>
      <c r="AD324" s="30">
        <v>0.76922999999999997</v>
      </c>
      <c r="AE324" s="30">
        <v>1</v>
      </c>
      <c r="AF324" s="30">
        <v>0.86937797069549561</v>
      </c>
      <c r="AG324" s="30">
        <v>0.92979455309120629</v>
      </c>
      <c r="AH324" s="30">
        <v>0.8125</v>
      </c>
      <c r="AI324" s="30">
        <v>0.76315789473684215</v>
      </c>
      <c r="AJ324" s="30">
        <v>0.59375</v>
      </c>
      <c r="AK324" s="30">
        <v>1</v>
      </c>
      <c r="AL324" s="30">
        <v>1</v>
      </c>
      <c r="AM324" s="30">
        <v>1</v>
      </c>
      <c r="AN324" s="30">
        <v>0.5</v>
      </c>
      <c r="AO324" s="30">
        <v>0.75</v>
      </c>
      <c r="AP324" s="30">
        <v>0.8112339973449707</v>
      </c>
      <c r="AQ324" s="30">
        <v>0.88398692799999989</v>
      </c>
      <c r="AR324" s="30" t="s">
        <v>567</v>
      </c>
      <c r="AS324" s="30">
        <v>0.82603076899999994</v>
      </c>
      <c r="AT324" s="30">
        <v>0.72368421049999998</v>
      </c>
      <c r="AU324" s="30">
        <v>1</v>
      </c>
      <c r="AV324" s="30">
        <v>1</v>
      </c>
      <c r="AW324" s="30">
        <v>1</v>
      </c>
      <c r="AX324" s="30">
        <v>1</v>
      </c>
      <c r="AY324" s="30">
        <v>1</v>
      </c>
      <c r="AZ324" s="30">
        <v>1</v>
      </c>
      <c r="BA324" s="30">
        <v>1</v>
      </c>
      <c r="BB324" s="30">
        <v>1</v>
      </c>
      <c r="BC324" s="30">
        <v>1</v>
      </c>
      <c r="BD324" s="30">
        <v>1</v>
      </c>
      <c r="BE324" s="30">
        <v>0.9999997615814209</v>
      </c>
      <c r="BF324" s="30">
        <v>1</v>
      </c>
      <c r="BG324" s="30">
        <v>0.99999932237099276</v>
      </c>
      <c r="BH324" s="30">
        <v>1</v>
      </c>
      <c r="BI324" s="30">
        <v>1</v>
      </c>
      <c r="BJ324" s="30">
        <v>0.25</v>
      </c>
      <c r="BK324" s="30">
        <v>0</v>
      </c>
      <c r="BL324" s="30">
        <v>0</v>
      </c>
      <c r="BM324" s="30">
        <v>1</v>
      </c>
      <c r="BN324" s="30">
        <v>0.5</v>
      </c>
      <c r="BO324" s="30">
        <v>1</v>
      </c>
      <c r="BP324" s="30" t="s">
        <v>567</v>
      </c>
      <c r="BQ324" s="30" t="s">
        <v>567</v>
      </c>
      <c r="BR324" s="30" t="s">
        <v>567</v>
      </c>
      <c r="BS324" s="30">
        <v>1</v>
      </c>
      <c r="BT324" s="30">
        <v>1</v>
      </c>
      <c r="BU324" s="30">
        <v>0.75</v>
      </c>
      <c r="BV324" s="30">
        <v>1</v>
      </c>
      <c r="BW324" s="30">
        <v>0</v>
      </c>
      <c r="BX324" s="30">
        <v>1</v>
      </c>
      <c r="BY324" s="30">
        <v>0</v>
      </c>
      <c r="BZ324" s="30">
        <v>0</v>
      </c>
      <c r="CA324" s="30">
        <v>0</v>
      </c>
      <c r="CB324" s="30">
        <v>1</v>
      </c>
      <c r="CC324" s="30">
        <v>0</v>
      </c>
      <c r="CD324" s="30">
        <v>0</v>
      </c>
      <c r="CE324" s="30">
        <v>1</v>
      </c>
      <c r="CF324" s="30">
        <v>1</v>
      </c>
      <c r="CG324" s="30">
        <v>1</v>
      </c>
      <c r="CH324" s="30">
        <v>1</v>
      </c>
      <c r="CI324" s="30">
        <v>1</v>
      </c>
      <c r="CJ324" s="30">
        <v>1</v>
      </c>
      <c r="CK324" s="30">
        <v>1</v>
      </c>
    </row>
    <row r="325" spans="1:89">
      <c r="A325" s="29">
        <v>5406</v>
      </c>
      <c r="B325" t="s">
        <v>433</v>
      </c>
      <c r="C325" t="s">
        <v>427</v>
      </c>
      <c r="D325" t="s">
        <v>428</v>
      </c>
      <c r="E325" s="29">
        <v>0.22152341020265548</v>
      </c>
      <c r="F325" s="29">
        <v>11448</v>
      </c>
      <c r="G325" s="29">
        <v>1.4199999570846558</v>
      </c>
      <c r="H325" s="29">
        <v>8</v>
      </c>
      <c r="I325" s="29">
        <v>676</v>
      </c>
      <c r="J325" t="s">
        <v>625</v>
      </c>
      <c r="K325" s="30">
        <v>0.30285707116127014</v>
      </c>
      <c r="L325" s="30">
        <v>-3.1416909769177437E-4</v>
      </c>
      <c r="M325" s="30">
        <v>0.84185582399368286</v>
      </c>
      <c r="N325" s="30">
        <v>0.87978589534759521</v>
      </c>
      <c r="O325" s="30">
        <v>0.93333333730697632</v>
      </c>
      <c r="P325" s="30">
        <v>0.68541646003723145</v>
      </c>
      <c r="Q325" s="30">
        <v>1</v>
      </c>
      <c r="R325" s="30">
        <v>1</v>
      </c>
      <c r="S325" s="30">
        <v>1</v>
      </c>
      <c r="T325" s="30">
        <v>1</v>
      </c>
      <c r="U325" s="30">
        <v>1</v>
      </c>
      <c r="V325" s="30">
        <v>1</v>
      </c>
      <c r="W325" s="30">
        <v>1</v>
      </c>
      <c r="X325" s="30">
        <v>1</v>
      </c>
      <c r="Y325" s="30">
        <v>0</v>
      </c>
      <c r="Z325" s="30" t="s">
        <v>567</v>
      </c>
      <c r="AA325" s="30">
        <v>0.81176000000000004</v>
      </c>
      <c r="AB325" s="30">
        <v>0.20177999999999996</v>
      </c>
      <c r="AC325" s="30">
        <v>0.125</v>
      </c>
      <c r="AD325" s="30">
        <v>0.66666999999999998</v>
      </c>
      <c r="AE325" s="30">
        <v>1</v>
      </c>
      <c r="AF325" s="30">
        <v>0.87165606021881104</v>
      </c>
      <c r="AG325" s="30">
        <v>0.97633812642920814</v>
      </c>
      <c r="AH325" s="30">
        <v>0.87254901960784315</v>
      </c>
      <c r="AI325" s="30">
        <v>0.77319587628865993</v>
      </c>
      <c r="AJ325" s="30">
        <v>0.56578947368421051</v>
      </c>
      <c r="AK325" s="30">
        <v>0.81799999999999995</v>
      </c>
      <c r="AL325" s="30">
        <v>1</v>
      </c>
      <c r="AM325" s="30">
        <v>1</v>
      </c>
      <c r="AN325" s="30">
        <v>1</v>
      </c>
      <c r="AO325" s="30">
        <v>0.75</v>
      </c>
      <c r="AP325" s="30">
        <v>0.95931190252304077</v>
      </c>
      <c r="AQ325" s="30">
        <v>0.89075630250000004</v>
      </c>
      <c r="AR325" s="30" t="s">
        <v>567</v>
      </c>
      <c r="AS325" s="30">
        <v>1</v>
      </c>
      <c r="AT325" s="30">
        <v>0.98717948699999991</v>
      </c>
      <c r="AU325" s="30">
        <v>1</v>
      </c>
      <c r="AV325" s="30">
        <v>0.5</v>
      </c>
      <c r="AW325" s="30">
        <v>1</v>
      </c>
      <c r="AX325" s="30">
        <v>0</v>
      </c>
      <c r="AY325" s="30">
        <v>1</v>
      </c>
      <c r="AZ325" s="30">
        <v>1</v>
      </c>
      <c r="BA325" s="30">
        <v>1</v>
      </c>
      <c r="BB325" s="30">
        <v>1</v>
      </c>
      <c r="BC325" s="30">
        <v>1</v>
      </c>
      <c r="BD325" s="30">
        <v>1</v>
      </c>
      <c r="BE325" s="30">
        <v>0.98550719022750854</v>
      </c>
      <c r="BF325" s="30">
        <v>1</v>
      </c>
      <c r="BG325" s="30">
        <v>0.99999986053840628</v>
      </c>
      <c r="BH325" s="30">
        <v>0.95652173913043481</v>
      </c>
      <c r="BI325" s="30">
        <v>1</v>
      </c>
      <c r="BJ325" s="30">
        <v>1</v>
      </c>
      <c r="BK325" s="30">
        <v>1</v>
      </c>
      <c r="BL325" s="30">
        <v>1</v>
      </c>
      <c r="BM325" s="30">
        <v>1</v>
      </c>
      <c r="BN325" s="30">
        <v>1</v>
      </c>
      <c r="BO325" s="30">
        <v>1</v>
      </c>
      <c r="BP325" s="30">
        <v>1</v>
      </c>
      <c r="BQ325" s="30">
        <v>1</v>
      </c>
      <c r="BR325" s="30">
        <v>1</v>
      </c>
      <c r="BS325" s="30">
        <v>1</v>
      </c>
      <c r="BT325" s="30">
        <v>1</v>
      </c>
      <c r="BU325" s="30">
        <v>0.91666668653488159</v>
      </c>
      <c r="BV325" s="30">
        <v>1</v>
      </c>
      <c r="BW325" s="30">
        <v>1</v>
      </c>
      <c r="BX325" s="30">
        <v>1</v>
      </c>
      <c r="BY325" s="30">
        <v>0</v>
      </c>
      <c r="BZ325" s="30">
        <v>0</v>
      </c>
      <c r="CA325" s="30">
        <v>1</v>
      </c>
      <c r="CB325" s="30">
        <v>1</v>
      </c>
      <c r="CC325" s="30">
        <v>1</v>
      </c>
      <c r="CD325" s="30">
        <v>1</v>
      </c>
      <c r="CE325" s="30">
        <v>1</v>
      </c>
      <c r="CF325" s="30">
        <v>1</v>
      </c>
      <c r="CG325" s="30">
        <v>0.5</v>
      </c>
      <c r="CH325" s="30">
        <v>0</v>
      </c>
      <c r="CI325" s="30">
        <v>0</v>
      </c>
      <c r="CJ325" s="30">
        <v>1</v>
      </c>
      <c r="CK325" s="30">
        <v>1</v>
      </c>
    </row>
    <row r="326" spans="1:89">
      <c r="A326" s="29">
        <v>5411</v>
      </c>
      <c r="B326" t="s">
        <v>434</v>
      </c>
      <c r="C326" t="s">
        <v>427</v>
      </c>
      <c r="D326" t="s">
        <v>428</v>
      </c>
      <c r="E326" s="29">
        <v>0.20605847129270871</v>
      </c>
      <c r="F326" s="29">
        <v>2839</v>
      </c>
      <c r="G326" s="29">
        <v>1.0399999618530273</v>
      </c>
      <c r="H326" s="29">
        <v>6</v>
      </c>
      <c r="I326" s="29">
        <v>586</v>
      </c>
      <c r="J326" t="s">
        <v>628</v>
      </c>
      <c r="K326" s="30">
        <v>0.27032136917114258</v>
      </c>
      <c r="L326" s="30">
        <v>-1.590774767100811E-2</v>
      </c>
      <c r="M326" s="30">
        <v>0.61076098680496216</v>
      </c>
      <c r="N326" s="30">
        <v>0.77283620834350586</v>
      </c>
      <c r="O326" s="30">
        <v>0.86666667461395264</v>
      </c>
      <c r="P326" s="30">
        <v>0.73790127038955688</v>
      </c>
      <c r="Q326" s="30">
        <v>1</v>
      </c>
      <c r="R326" s="30" t="s">
        <v>567</v>
      </c>
      <c r="S326" s="30">
        <v>1</v>
      </c>
      <c r="T326" s="30">
        <v>1</v>
      </c>
      <c r="U326" s="30">
        <v>1</v>
      </c>
      <c r="V326" s="30">
        <v>1</v>
      </c>
      <c r="W326" s="30">
        <v>1</v>
      </c>
      <c r="X326" s="30">
        <v>1</v>
      </c>
      <c r="Y326" s="30">
        <v>0</v>
      </c>
      <c r="Z326" s="30" t="s">
        <v>567</v>
      </c>
      <c r="AA326" s="30">
        <v>0.68966000000000005</v>
      </c>
      <c r="AB326" s="30">
        <v>0.64761999999999997</v>
      </c>
      <c r="AC326" s="30">
        <v>0.41667000000000004</v>
      </c>
      <c r="AD326" s="30">
        <v>0.30435000000000001</v>
      </c>
      <c r="AE326" s="30">
        <v>1</v>
      </c>
      <c r="AF326" s="30">
        <v>0.8659403920173645</v>
      </c>
      <c r="AG326" s="30">
        <v>0.87889185411106885</v>
      </c>
      <c r="AH326" s="30">
        <v>0.6</v>
      </c>
      <c r="AI326" s="30">
        <v>0.52777777777777779</v>
      </c>
      <c r="AJ326" s="30">
        <v>0.38461538461538458</v>
      </c>
      <c r="AK326" s="30">
        <v>1</v>
      </c>
      <c r="AL326" s="30">
        <v>1</v>
      </c>
      <c r="AM326" s="30">
        <v>1</v>
      </c>
      <c r="AN326" s="30">
        <v>1</v>
      </c>
      <c r="AO326" s="30">
        <v>1</v>
      </c>
      <c r="AP326" s="30">
        <v>0.96353751420974731</v>
      </c>
      <c r="AQ326" s="30">
        <v>1</v>
      </c>
      <c r="AR326" s="30">
        <v>1</v>
      </c>
      <c r="AS326" s="30">
        <v>0.91664999999999996</v>
      </c>
      <c r="AT326" s="30">
        <v>0.9375</v>
      </c>
      <c r="AU326" s="30">
        <v>1</v>
      </c>
      <c r="AV326" s="30">
        <v>0.5</v>
      </c>
      <c r="AW326" s="30">
        <v>1</v>
      </c>
      <c r="AX326" s="30">
        <v>0</v>
      </c>
      <c r="AY326" s="30">
        <v>1</v>
      </c>
      <c r="AZ326" s="30">
        <v>0.5</v>
      </c>
      <c r="BA326" s="30">
        <v>1</v>
      </c>
      <c r="BB326" s="30">
        <v>0</v>
      </c>
      <c r="BC326" s="30">
        <v>0</v>
      </c>
      <c r="BD326" s="30">
        <v>1</v>
      </c>
      <c r="BE326" s="30">
        <v>0.99856376647949219</v>
      </c>
      <c r="BF326" s="30">
        <v>1</v>
      </c>
      <c r="BG326" s="30">
        <v>0.99999956025411951</v>
      </c>
      <c r="BH326" s="30">
        <v>0.99569171852561023</v>
      </c>
      <c r="BI326" s="30">
        <v>1</v>
      </c>
      <c r="BJ326" s="30">
        <v>0.5</v>
      </c>
      <c r="BK326" s="30">
        <v>0</v>
      </c>
      <c r="BL326" s="30">
        <v>1</v>
      </c>
      <c r="BM326" s="30">
        <v>1</v>
      </c>
      <c r="BN326" s="30">
        <v>1</v>
      </c>
      <c r="BO326" s="30">
        <v>0.5</v>
      </c>
      <c r="BP326" s="30">
        <v>1</v>
      </c>
      <c r="BQ326" s="30">
        <v>1</v>
      </c>
      <c r="BR326" s="30">
        <v>1</v>
      </c>
      <c r="BS326" s="30">
        <v>0</v>
      </c>
      <c r="BT326" s="30">
        <v>1</v>
      </c>
      <c r="BU326" s="30">
        <v>4.1666667908430099E-2</v>
      </c>
      <c r="BV326" s="30">
        <v>0</v>
      </c>
      <c r="BW326" s="30">
        <v>0</v>
      </c>
      <c r="BX326" s="30">
        <v>0</v>
      </c>
      <c r="BY326" s="30">
        <v>0</v>
      </c>
      <c r="BZ326" s="30">
        <v>0</v>
      </c>
      <c r="CA326" s="30">
        <v>0</v>
      </c>
      <c r="CB326" s="30">
        <v>1</v>
      </c>
      <c r="CC326" s="30">
        <v>0</v>
      </c>
      <c r="CD326" s="30">
        <v>0</v>
      </c>
      <c r="CE326" s="30">
        <v>0</v>
      </c>
      <c r="CF326" s="30">
        <v>1</v>
      </c>
      <c r="CG326" s="30">
        <v>0.5</v>
      </c>
      <c r="CH326" s="30">
        <v>1</v>
      </c>
      <c r="CI326" s="30">
        <v>0</v>
      </c>
      <c r="CJ326" s="30">
        <v>1</v>
      </c>
      <c r="CK326" s="30">
        <v>0</v>
      </c>
    </row>
    <row r="327" spans="1:89">
      <c r="A327" s="29">
        <v>5412</v>
      </c>
      <c r="B327" t="s">
        <v>435</v>
      </c>
      <c r="C327" t="s">
        <v>427</v>
      </c>
      <c r="D327" t="s">
        <v>428</v>
      </c>
      <c r="E327" s="29">
        <v>0.18856736242884251</v>
      </c>
      <c r="F327" s="29">
        <v>4216</v>
      </c>
      <c r="G327" s="29">
        <v>1.0700000524520874</v>
      </c>
      <c r="H327" s="29">
        <v>6</v>
      </c>
      <c r="I327" s="29">
        <v>538</v>
      </c>
      <c r="J327" t="s">
        <v>629</v>
      </c>
      <c r="K327" s="30">
        <v>0.26077094674110413</v>
      </c>
      <c r="L327" s="30">
        <v>-2.4487015325576067E-3</v>
      </c>
      <c r="M327" s="30">
        <v>0.71101820468902588</v>
      </c>
      <c r="N327" s="30">
        <v>0.78535932302474976</v>
      </c>
      <c r="O327" s="30">
        <v>0.93333333730697632</v>
      </c>
      <c r="P327" s="30">
        <v>0.89815264940261841</v>
      </c>
      <c r="Q327" s="30">
        <v>1</v>
      </c>
      <c r="R327" s="30" t="s">
        <v>567</v>
      </c>
      <c r="S327" s="30">
        <v>1</v>
      </c>
      <c r="T327" s="30">
        <v>1</v>
      </c>
      <c r="U327" s="30">
        <v>1</v>
      </c>
      <c r="V327" s="30">
        <v>1</v>
      </c>
      <c r="W327" s="30">
        <v>1</v>
      </c>
      <c r="X327" s="30">
        <v>1</v>
      </c>
      <c r="Y327" s="30">
        <v>1</v>
      </c>
      <c r="Z327" s="30">
        <v>1</v>
      </c>
      <c r="AA327" s="30">
        <v>1</v>
      </c>
      <c r="AB327" s="30">
        <v>0.68023</v>
      </c>
      <c r="AC327" s="30">
        <v>0.71186000000000005</v>
      </c>
      <c r="AD327" s="30">
        <v>0.375</v>
      </c>
      <c r="AE327" s="30">
        <v>1</v>
      </c>
      <c r="AF327" s="30">
        <v>0.90548169612884521</v>
      </c>
      <c r="AG327" s="30">
        <v>0.86681205701378605</v>
      </c>
      <c r="AH327" s="30">
        <v>0.88235294117647056</v>
      </c>
      <c r="AI327" s="30">
        <v>0.9</v>
      </c>
      <c r="AJ327" s="30">
        <v>0.88461538461538458</v>
      </c>
      <c r="AK327" s="30">
        <v>0.83299999999999996</v>
      </c>
      <c r="AL327" s="30">
        <v>1</v>
      </c>
      <c r="AM327" s="30">
        <v>1</v>
      </c>
      <c r="AN327" s="30">
        <v>1</v>
      </c>
      <c r="AO327" s="30">
        <v>1</v>
      </c>
      <c r="AP327" s="30">
        <v>0.84821426868438721</v>
      </c>
      <c r="AQ327" s="30">
        <v>0.89285714299999996</v>
      </c>
      <c r="AR327" s="30">
        <v>0.5</v>
      </c>
      <c r="AS327" s="30">
        <v>1</v>
      </c>
      <c r="AT327" s="30">
        <v>1</v>
      </c>
      <c r="AU327" s="30">
        <v>1</v>
      </c>
      <c r="AV327" s="30">
        <v>1</v>
      </c>
      <c r="AW327" s="30">
        <v>1</v>
      </c>
      <c r="AX327" s="30">
        <v>1</v>
      </c>
      <c r="AY327" s="30">
        <v>1</v>
      </c>
      <c r="AZ327" s="30">
        <v>0.5</v>
      </c>
      <c r="BA327" s="30">
        <v>1</v>
      </c>
      <c r="BB327" s="30">
        <v>0</v>
      </c>
      <c r="BC327" s="30">
        <v>0</v>
      </c>
      <c r="BD327" s="30">
        <v>0.66666668653488159</v>
      </c>
      <c r="BE327" s="30">
        <v>1</v>
      </c>
      <c r="BF327" s="30" t="s">
        <v>567</v>
      </c>
      <c r="BG327" s="30">
        <v>0.99999999945354112</v>
      </c>
      <c r="BH327" s="30">
        <v>1</v>
      </c>
      <c r="BI327" s="30">
        <v>1</v>
      </c>
      <c r="BJ327" s="30">
        <v>0.5</v>
      </c>
      <c r="BK327" s="30">
        <v>0</v>
      </c>
      <c r="BL327" s="30">
        <v>1</v>
      </c>
      <c r="BM327" s="30">
        <v>1</v>
      </c>
      <c r="BN327" s="30">
        <v>1</v>
      </c>
      <c r="BO327" s="30">
        <v>1</v>
      </c>
      <c r="BP327" s="30">
        <v>1</v>
      </c>
      <c r="BQ327" s="30">
        <v>1</v>
      </c>
      <c r="BR327" s="30">
        <v>1</v>
      </c>
      <c r="BS327" s="30">
        <v>1</v>
      </c>
      <c r="BT327" s="30">
        <v>1</v>
      </c>
      <c r="BU327" s="30">
        <v>0.4583333432674408</v>
      </c>
      <c r="BV327" s="30">
        <v>1</v>
      </c>
      <c r="BW327" s="30">
        <v>0</v>
      </c>
      <c r="BX327" s="30">
        <v>1</v>
      </c>
      <c r="BY327" s="30">
        <v>0</v>
      </c>
      <c r="BZ327" s="30">
        <v>0</v>
      </c>
      <c r="CA327" s="30">
        <v>0</v>
      </c>
      <c r="CB327" s="30">
        <v>1</v>
      </c>
      <c r="CC327" s="30">
        <v>0</v>
      </c>
      <c r="CD327" s="30">
        <v>1</v>
      </c>
      <c r="CE327" s="30">
        <v>0</v>
      </c>
      <c r="CF327" s="30">
        <v>0.5</v>
      </c>
      <c r="CG327" s="30">
        <v>0</v>
      </c>
      <c r="CH327" s="30" t="s">
        <v>567</v>
      </c>
      <c r="CI327" s="30">
        <v>0</v>
      </c>
      <c r="CJ327" s="30" t="s">
        <v>567</v>
      </c>
      <c r="CK327" s="30">
        <v>0</v>
      </c>
    </row>
    <row r="328" spans="1:89">
      <c r="A328" s="29">
        <v>5413</v>
      </c>
      <c r="B328" t="s">
        <v>436</v>
      </c>
      <c r="C328" t="s">
        <v>427</v>
      </c>
      <c r="D328" t="s">
        <v>428</v>
      </c>
      <c r="E328" s="29">
        <v>0.15797207935341662</v>
      </c>
      <c r="F328" s="29">
        <v>1361</v>
      </c>
      <c r="G328" s="29">
        <v>1.0700000524520874</v>
      </c>
      <c r="H328" s="29">
        <v>15</v>
      </c>
      <c r="I328" s="29">
        <v>438</v>
      </c>
      <c r="J328" t="s">
        <v>629</v>
      </c>
      <c r="K328" s="30">
        <v>0.3684210479259491</v>
      </c>
      <c r="L328" s="30">
        <v>-7.0490343496203423E-3</v>
      </c>
      <c r="M328" s="30">
        <v>0.650351881980896</v>
      </c>
      <c r="N328" s="30">
        <v>0.72006899118423462</v>
      </c>
      <c r="O328" s="30">
        <v>0.80000001192092896</v>
      </c>
      <c r="P328" s="30">
        <v>0.50208395719528198</v>
      </c>
      <c r="Q328" s="30">
        <v>1</v>
      </c>
      <c r="R328" s="30" t="s">
        <v>567</v>
      </c>
      <c r="S328" s="30">
        <v>1</v>
      </c>
      <c r="T328" s="30">
        <v>0</v>
      </c>
      <c r="U328" s="30">
        <v>1</v>
      </c>
      <c r="V328" s="30" t="s">
        <v>567</v>
      </c>
      <c r="W328" s="30">
        <v>1</v>
      </c>
      <c r="X328" s="30">
        <v>0</v>
      </c>
      <c r="Y328" s="30">
        <v>0</v>
      </c>
      <c r="Z328" s="30" t="s">
        <v>567</v>
      </c>
      <c r="AA328" s="30">
        <v>0.16667000000000001</v>
      </c>
      <c r="AB328" s="30">
        <v>0.2</v>
      </c>
      <c r="AC328" s="30">
        <v>1</v>
      </c>
      <c r="AD328" s="30">
        <v>0.16667000000000001</v>
      </c>
      <c r="AE328" s="30">
        <v>1</v>
      </c>
      <c r="AF328" s="30">
        <v>0.89198577404022217</v>
      </c>
      <c r="AG328" s="30">
        <v>0.84271844660194173</v>
      </c>
      <c r="AH328" s="30">
        <v>0.44444444444444442</v>
      </c>
      <c r="AI328" s="30">
        <v>0.66666666666666674</v>
      </c>
      <c r="AJ328" s="30">
        <v>0.75</v>
      </c>
      <c r="AK328" s="30">
        <v>1</v>
      </c>
      <c r="AL328" s="30">
        <v>1</v>
      </c>
      <c r="AM328" s="30">
        <v>1</v>
      </c>
      <c r="AN328" s="30">
        <v>1</v>
      </c>
      <c r="AO328" s="30">
        <v>0.75</v>
      </c>
      <c r="AP328" s="30">
        <v>0.94278252124786377</v>
      </c>
      <c r="AQ328" s="30">
        <v>1</v>
      </c>
      <c r="AR328" s="30" t="s">
        <v>567</v>
      </c>
      <c r="AS328" s="30">
        <v>1</v>
      </c>
      <c r="AT328" s="30">
        <v>0.82834757850000007</v>
      </c>
      <c r="AU328" s="30">
        <v>1</v>
      </c>
      <c r="AV328" s="30">
        <v>0.5</v>
      </c>
      <c r="AW328" s="30">
        <v>1</v>
      </c>
      <c r="AX328" s="30">
        <v>0</v>
      </c>
      <c r="AY328" s="30">
        <v>1</v>
      </c>
      <c r="AZ328" s="30">
        <v>0.75</v>
      </c>
      <c r="BA328" s="30">
        <v>1</v>
      </c>
      <c r="BB328" s="30">
        <v>1</v>
      </c>
      <c r="BC328" s="30">
        <v>0</v>
      </c>
      <c r="BD328" s="30">
        <v>0.66666668653488159</v>
      </c>
      <c r="BE328" s="30">
        <v>1</v>
      </c>
      <c r="BF328" s="30" t="s">
        <v>567</v>
      </c>
      <c r="BG328" s="30">
        <v>1</v>
      </c>
      <c r="BH328" s="30">
        <v>1</v>
      </c>
      <c r="BI328" s="30">
        <v>1</v>
      </c>
      <c r="BJ328" s="30">
        <v>0.5</v>
      </c>
      <c r="BK328" s="30">
        <v>0</v>
      </c>
      <c r="BL328" s="30">
        <v>1</v>
      </c>
      <c r="BM328" s="30">
        <v>1</v>
      </c>
      <c r="BN328" s="30">
        <v>1</v>
      </c>
      <c r="BO328" s="30">
        <v>1</v>
      </c>
      <c r="BP328" s="30">
        <v>1</v>
      </c>
      <c r="BQ328" s="30">
        <v>1</v>
      </c>
      <c r="BR328" s="30">
        <v>1</v>
      </c>
      <c r="BS328" s="30">
        <v>1</v>
      </c>
      <c r="BT328" s="30">
        <v>1</v>
      </c>
      <c r="BU328" s="30">
        <v>0.4166666567325592</v>
      </c>
      <c r="BV328" s="30">
        <v>1</v>
      </c>
      <c r="BW328" s="30">
        <v>0</v>
      </c>
      <c r="BX328" s="30">
        <v>0</v>
      </c>
      <c r="BY328" s="30">
        <v>0</v>
      </c>
      <c r="BZ328" s="30">
        <v>0</v>
      </c>
      <c r="CA328" s="30">
        <v>0</v>
      </c>
      <c r="CB328" s="30">
        <v>1</v>
      </c>
      <c r="CC328" s="30">
        <v>0</v>
      </c>
      <c r="CD328" s="30">
        <v>1</v>
      </c>
      <c r="CE328" s="30">
        <v>0</v>
      </c>
      <c r="CF328" s="30">
        <v>1</v>
      </c>
      <c r="CG328" s="30">
        <v>0</v>
      </c>
      <c r="CH328" s="30">
        <v>0</v>
      </c>
      <c r="CI328" s="30">
        <v>0</v>
      </c>
      <c r="CJ328" s="30">
        <v>0</v>
      </c>
      <c r="CK328" s="30">
        <v>0</v>
      </c>
    </row>
    <row r="329" spans="1:89">
      <c r="A329" s="29">
        <v>5414</v>
      </c>
      <c r="B329" t="s">
        <v>437</v>
      </c>
      <c r="C329" t="s">
        <v>427</v>
      </c>
      <c r="D329" t="s">
        <v>428</v>
      </c>
      <c r="E329" s="29">
        <v>0.16681943171402383</v>
      </c>
      <c r="F329" s="29">
        <v>1091</v>
      </c>
      <c r="G329" s="29">
        <v>1.1000000238418579</v>
      </c>
      <c r="H329" s="29">
        <v>15</v>
      </c>
      <c r="I329" s="29">
        <v>496</v>
      </c>
      <c r="J329" t="s">
        <v>629</v>
      </c>
      <c r="K329" s="30">
        <v>0.31555554270744324</v>
      </c>
      <c r="L329" s="30">
        <v>-8.2256840541958809E-3</v>
      </c>
      <c r="M329" s="30">
        <v>0.73892295360565186</v>
      </c>
      <c r="N329" s="30">
        <v>0.72352439165115356</v>
      </c>
      <c r="O329" s="30">
        <v>0.76666665077209473</v>
      </c>
      <c r="P329" s="30">
        <v>0.85034072399139404</v>
      </c>
      <c r="Q329" s="30" t="s">
        <v>567</v>
      </c>
      <c r="R329" s="30" t="s">
        <v>567</v>
      </c>
      <c r="S329" s="30">
        <v>1</v>
      </c>
      <c r="T329" s="30">
        <v>1</v>
      </c>
      <c r="U329" s="30">
        <v>1</v>
      </c>
      <c r="V329" s="30">
        <v>1</v>
      </c>
      <c r="W329" s="30">
        <v>0</v>
      </c>
      <c r="X329" s="30">
        <v>1</v>
      </c>
      <c r="Y329" s="30">
        <v>1</v>
      </c>
      <c r="Z329" s="30" t="s">
        <v>567</v>
      </c>
      <c r="AA329" s="30">
        <v>1</v>
      </c>
      <c r="AB329" s="30">
        <v>0.81633000000000011</v>
      </c>
      <c r="AC329" s="30">
        <v>1</v>
      </c>
      <c r="AD329" s="30" t="s">
        <v>567</v>
      </c>
      <c r="AE329" s="30">
        <v>1</v>
      </c>
      <c r="AF329" s="30">
        <v>0.55555558204650879</v>
      </c>
      <c r="AG329" s="30">
        <v>1</v>
      </c>
      <c r="AH329" s="30">
        <v>1</v>
      </c>
      <c r="AI329" s="30">
        <v>1</v>
      </c>
      <c r="AJ329" s="30">
        <v>1</v>
      </c>
      <c r="AK329" s="30">
        <v>0</v>
      </c>
      <c r="AL329" s="30">
        <v>0.5</v>
      </c>
      <c r="AM329" s="30">
        <v>1</v>
      </c>
      <c r="AN329" s="30">
        <v>0.5</v>
      </c>
      <c r="AO329" s="30">
        <v>0.75</v>
      </c>
      <c r="AP329" s="30">
        <v>0.98333334922790527</v>
      </c>
      <c r="AQ329" s="30">
        <v>1</v>
      </c>
      <c r="AR329" s="30" t="s">
        <v>567</v>
      </c>
      <c r="AS329" s="30">
        <v>1</v>
      </c>
      <c r="AT329" s="30">
        <v>0.95</v>
      </c>
      <c r="AU329" s="30">
        <v>1</v>
      </c>
      <c r="AV329" s="30">
        <v>0.5</v>
      </c>
      <c r="AW329" s="30">
        <v>0</v>
      </c>
      <c r="AX329" s="30">
        <v>1</v>
      </c>
      <c r="AY329" s="30">
        <v>1</v>
      </c>
      <c r="AZ329" s="30">
        <v>1</v>
      </c>
      <c r="BA329" s="30">
        <v>1</v>
      </c>
      <c r="BB329" s="30">
        <v>1</v>
      </c>
      <c r="BC329" s="30">
        <v>1</v>
      </c>
      <c r="BD329" s="30">
        <v>0.66666668653488159</v>
      </c>
      <c r="BE329" s="30">
        <v>1</v>
      </c>
      <c r="BF329" s="30" t="s">
        <v>567</v>
      </c>
      <c r="BG329" s="30">
        <v>1</v>
      </c>
      <c r="BH329" s="30">
        <v>1</v>
      </c>
      <c r="BI329" s="30">
        <v>1</v>
      </c>
      <c r="BJ329" s="30">
        <v>0.5</v>
      </c>
      <c r="BK329" s="30">
        <v>0</v>
      </c>
      <c r="BL329" s="30">
        <v>1</v>
      </c>
      <c r="BM329" s="30">
        <v>1</v>
      </c>
      <c r="BN329" s="30">
        <v>1</v>
      </c>
      <c r="BO329" s="30">
        <v>1</v>
      </c>
      <c r="BP329" s="30">
        <v>1</v>
      </c>
      <c r="BQ329" s="30">
        <v>1</v>
      </c>
      <c r="BR329" s="30">
        <v>1</v>
      </c>
      <c r="BS329" s="30">
        <v>1</v>
      </c>
      <c r="BT329" s="30">
        <v>1</v>
      </c>
      <c r="BU329" s="30">
        <v>0</v>
      </c>
      <c r="BV329" s="30">
        <v>0</v>
      </c>
      <c r="BW329" s="30">
        <v>0</v>
      </c>
      <c r="BX329" s="30">
        <v>0</v>
      </c>
      <c r="BY329" s="30">
        <v>0</v>
      </c>
      <c r="BZ329" s="30">
        <v>0</v>
      </c>
      <c r="CA329" s="30">
        <v>0</v>
      </c>
      <c r="CB329" s="30">
        <v>0</v>
      </c>
      <c r="CC329" s="30">
        <v>0</v>
      </c>
      <c r="CD329" s="30">
        <v>0</v>
      </c>
      <c r="CE329" s="30">
        <v>0</v>
      </c>
      <c r="CF329" s="30">
        <v>1</v>
      </c>
      <c r="CG329" s="30">
        <v>1</v>
      </c>
      <c r="CH329" s="30">
        <v>1</v>
      </c>
      <c r="CI329" s="30">
        <v>1</v>
      </c>
      <c r="CJ329" s="30">
        <v>1</v>
      </c>
      <c r="CK329" s="30">
        <v>1</v>
      </c>
    </row>
    <row r="330" spans="1:89">
      <c r="A330" s="29">
        <v>5415</v>
      </c>
      <c r="B330" t="s">
        <v>438</v>
      </c>
      <c r="C330" t="s">
        <v>427</v>
      </c>
      <c r="D330" t="s">
        <v>428</v>
      </c>
      <c r="E330" s="29">
        <v>0.17214700193423599</v>
      </c>
      <c r="F330" s="29">
        <v>1034</v>
      </c>
      <c r="G330" s="29">
        <v>1.059999942779541</v>
      </c>
      <c r="H330" s="29">
        <v>15</v>
      </c>
      <c r="I330" s="29">
        <v>504</v>
      </c>
      <c r="J330" t="s">
        <v>629</v>
      </c>
      <c r="K330" s="30">
        <v>0.36888888478279114</v>
      </c>
      <c r="L330" s="30">
        <v>5.1063140854239464E-3</v>
      </c>
      <c r="M330" s="30">
        <v>0.66996997594833374</v>
      </c>
      <c r="N330" s="30">
        <v>0.73335558176040649</v>
      </c>
      <c r="O330" s="30">
        <v>0.76666665077209473</v>
      </c>
      <c r="P330" s="30">
        <v>0.87301594018936157</v>
      </c>
      <c r="Q330" s="30" t="s">
        <v>567</v>
      </c>
      <c r="R330" s="30" t="s">
        <v>567</v>
      </c>
      <c r="S330" s="30">
        <v>1</v>
      </c>
      <c r="T330" s="30">
        <v>1</v>
      </c>
      <c r="U330" s="30">
        <v>1</v>
      </c>
      <c r="V330" s="30">
        <v>1</v>
      </c>
      <c r="W330" s="30">
        <v>1</v>
      </c>
      <c r="X330" s="30">
        <v>0</v>
      </c>
      <c r="Y330" s="30">
        <v>1</v>
      </c>
      <c r="Z330" s="30" t="s">
        <v>567</v>
      </c>
      <c r="AA330" s="30">
        <v>1</v>
      </c>
      <c r="AB330" s="30">
        <v>1</v>
      </c>
      <c r="AC330" s="30" t="s">
        <v>567</v>
      </c>
      <c r="AD330" s="30">
        <v>0.66666999999999998</v>
      </c>
      <c r="AE330" s="30">
        <v>1</v>
      </c>
      <c r="AF330" s="30">
        <v>0.94262593984603882</v>
      </c>
      <c r="AG330" s="30">
        <v>0.96627288836385117</v>
      </c>
      <c r="AH330" s="30">
        <v>0.85714285714285721</v>
      </c>
      <c r="AI330" s="30">
        <v>0.90476190476190477</v>
      </c>
      <c r="AJ330" s="30">
        <v>0.58333333333333326</v>
      </c>
      <c r="AK330" s="30">
        <v>1</v>
      </c>
      <c r="AL330" s="30">
        <v>1</v>
      </c>
      <c r="AM330" s="30">
        <v>1</v>
      </c>
      <c r="AN330" s="30">
        <v>1</v>
      </c>
      <c r="AO330" s="30">
        <v>1</v>
      </c>
      <c r="AP330" s="30">
        <v>1</v>
      </c>
      <c r="AQ330" s="30">
        <v>1</v>
      </c>
      <c r="AR330" s="30">
        <v>1</v>
      </c>
      <c r="AS330" s="30">
        <v>1</v>
      </c>
      <c r="AT330" s="30">
        <v>1</v>
      </c>
      <c r="AU330" s="30">
        <v>1</v>
      </c>
      <c r="AV330" s="30">
        <v>1</v>
      </c>
      <c r="AW330" s="30">
        <v>1</v>
      </c>
      <c r="AX330" s="30">
        <v>1</v>
      </c>
      <c r="AY330" s="30">
        <v>1</v>
      </c>
      <c r="AZ330" s="30">
        <v>0.75</v>
      </c>
      <c r="BA330" s="30">
        <v>1</v>
      </c>
      <c r="BB330" s="30">
        <v>1</v>
      </c>
      <c r="BC330" s="30">
        <v>0</v>
      </c>
      <c r="BD330" s="30">
        <v>0.66666668653488159</v>
      </c>
      <c r="BE330" s="30">
        <v>0.96739131212234497</v>
      </c>
      <c r="BF330" s="30" t="s">
        <v>567</v>
      </c>
      <c r="BG330" s="30">
        <v>1</v>
      </c>
      <c r="BH330" s="30">
        <v>0.93478260869565222</v>
      </c>
      <c r="BI330" s="30">
        <v>0.5</v>
      </c>
      <c r="BJ330" s="30">
        <v>0</v>
      </c>
      <c r="BK330" s="30">
        <v>0</v>
      </c>
      <c r="BL330" s="30" t="s">
        <v>567</v>
      </c>
      <c r="BM330" s="30" t="s">
        <v>567</v>
      </c>
      <c r="BN330" s="30">
        <v>0.83333331346511841</v>
      </c>
      <c r="BO330" s="30">
        <v>0.5</v>
      </c>
      <c r="BP330" s="30" t="s">
        <v>567</v>
      </c>
      <c r="BQ330" s="30">
        <v>1</v>
      </c>
      <c r="BR330" s="30">
        <v>1</v>
      </c>
      <c r="BS330" s="30">
        <v>0</v>
      </c>
      <c r="BT330" s="30">
        <v>1</v>
      </c>
      <c r="BU330" s="30">
        <v>0</v>
      </c>
      <c r="BV330" s="30">
        <v>0</v>
      </c>
      <c r="BW330" s="30">
        <v>0</v>
      </c>
      <c r="BX330" s="30">
        <v>0</v>
      </c>
      <c r="BY330" s="30">
        <v>0</v>
      </c>
      <c r="BZ330" s="30">
        <v>0</v>
      </c>
      <c r="CA330" s="30">
        <v>0</v>
      </c>
      <c r="CB330" s="30">
        <v>0</v>
      </c>
      <c r="CC330" s="30">
        <v>0</v>
      </c>
      <c r="CD330" s="30">
        <v>0</v>
      </c>
      <c r="CE330" s="30">
        <v>0</v>
      </c>
      <c r="CF330" s="30">
        <v>0.75</v>
      </c>
      <c r="CG330" s="30">
        <v>0.66666668653488159</v>
      </c>
      <c r="CH330" s="30">
        <v>1</v>
      </c>
      <c r="CI330" s="30" t="s">
        <v>567</v>
      </c>
      <c r="CJ330" s="30">
        <v>1</v>
      </c>
      <c r="CK330" s="30">
        <v>0</v>
      </c>
    </row>
    <row r="331" spans="1:89">
      <c r="A331" s="29">
        <v>5416</v>
      </c>
      <c r="B331" t="s">
        <v>439</v>
      </c>
      <c r="C331" t="s">
        <v>427</v>
      </c>
      <c r="D331" t="s">
        <v>428</v>
      </c>
      <c r="E331" s="29">
        <v>0.22871410736579276</v>
      </c>
      <c r="F331" s="29">
        <v>4005</v>
      </c>
      <c r="G331" s="29">
        <v>1.2100000381469727</v>
      </c>
      <c r="H331" s="29">
        <v>6</v>
      </c>
      <c r="I331" s="29">
        <v>581</v>
      </c>
      <c r="J331" t="s">
        <v>628</v>
      </c>
      <c r="K331" s="30">
        <v>0.4570637047290802</v>
      </c>
      <c r="L331" s="30">
        <v>-3.6061005666851997E-3</v>
      </c>
      <c r="M331" s="30">
        <v>0.90059190988540649</v>
      </c>
      <c r="N331" s="30">
        <v>0.82616728544235229</v>
      </c>
      <c r="O331" s="30">
        <v>0.93333333730697632</v>
      </c>
      <c r="P331" s="30">
        <v>0.85484164953231812</v>
      </c>
      <c r="Q331" s="30">
        <v>1</v>
      </c>
      <c r="R331" s="30">
        <v>1</v>
      </c>
      <c r="S331" s="30">
        <v>1</v>
      </c>
      <c r="T331" s="30">
        <v>1</v>
      </c>
      <c r="U331" s="30">
        <v>1</v>
      </c>
      <c r="V331" s="30">
        <v>1</v>
      </c>
      <c r="W331" s="30">
        <v>1</v>
      </c>
      <c r="X331" s="30">
        <v>1</v>
      </c>
      <c r="Y331" s="30">
        <v>1</v>
      </c>
      <c r="Z331" s="30" t="s">
        <v>567</v>
      </c>
      <c r="AA331" s="30">
        <v>0.72727000000000008</v>
      </c>
      <c r="AB331" s="30">
        <v>0.65178000000000003</v>
      </c>
      <c r="AC331" s="30">
        <v>1</v>
      </c>
      <c r="AD331" s="30">
        <v>1</v>
      </c>
      <c r="AE331" s="30">
        <v>1</v>
      </c>
      <c r="AF331" s="30">
        <v>0.93387097120285034</v>
      </c>
      <c r="AG331" s="30">
        <v>0.97619225501182916</v>
      </c>
      <c r="AH331" s="30">
        <v>0.84</v>
      </c>
      <c r="AI331" s="30">
        <v>0.70454545454545459</v>
      </c>
      <c r="AJ331" s="30">
        <v>0.68571428571428572</v>
      </c>
      <c r="AK331" s="30">
        <v>1</v>
      </c>
      <c r="AL331" s="30">
        <v>1</v>
      </c>
      <c r="AM331" s="30">
        <v>1</v>
      </c>
      <c r="AN331" s="30">
        <v>1</v>
      </c>
      <c r="AO331" s="30">
        <v>1</v>
      </c>
      <c r="AP331" s="30">
        <v>0.92553973197937012</v>
      </c>
      <c r="AQ331" s="30">
        <v>1</v>
      </c>
      <c r="AR331" s="30">
        <v>1</v>
      </c>
      <c r="AS331" s="30">
        <v>0.97825000000000006</v>
      </c>
      <c r="AT331" s="30">
        <v>0.72390891850000005</v>
      </c>
      <c r="AU331" s="30">
        <v>1</v>
      </c>
      <c r="AV331" s="30">
        <v>1</v>
      </c>
      <c r="AW331" s="30">
        <v>1</v>
      </c>
      <c r="AX331" s="30">
        <v>1</v>
      </c>
      <c r="AY331" s="30">
        <v>1</v>
      </c>
      <c r="AZ331" s="30">
        <v>1</v>
      </c>
      <c r="BA331" s="30">
        <v>1</v>
      </c>
      <c r="BB331" s="30">
        <v>1</v>
      </c>
      <c r="BC331" s="30">
        <v>1</v>
      </c>
      <c r="BD331" s="30">
        <v>1</v>
      </c>
      <c r="BE331" s="30">
        <v>1</v>
      </c>
      <c r="BF331" s="30">
        <v>1</v>
      </c>
      <c r="BG331" s="30">
        <v>0.99999999779410143</v>
      </c>
      <c r="BH331" s="30">
        <v>1</v>
      </c>
      <c r="BI331" s="30">
        <v>0.5</v>
      </c>
      <c r="BJ331" s="30">
        <v>1</v>
      </c>
      <c r="BK331" s="30">
        <v>1</v>
      </c>
      <c r="BL331" s="30" t="s">
        <v>567</v>
      </c>
      <c r="BM331" s="30" t="s">
        <v>567</v>
      </c>
      <c r="BN331" s="30">
        <v>1</v>
      </c>
      <c r="BO331" s="30">
        <v>1</v>
      </c>
      <c r="BP331" s="30">
        <v>1</v>
      </c>
      <c r="BQ331" s="30">
        <v>1</v>
      </c>
      <c r="BR331" s="30">
        <v>1</v>
      </c>
      <c r="BS331" s="30">
        <v>1</v>
      </c>
      <c r="BT331" s="30">
        <v>1</v>
      </c>
      <c r="BU331" s="30">
        <v>0.625</v>
      </c>
      <c r="BV331" s="30">
        <v>0</v>
      </c>
      <c r="BW331" s="30">
        <v>1</v>
      </c>
      <c r="BX331" s="30">
        <v>1</v>
      </c>
      <c r="BY331" s="30">
        <v>1</v>
      </c>
      <c r="BZ331" s="30">
        <v>0</v>
      </c>
      <c r="CA331" s="30">
        <v>1</v>
      </c>
      <c r="CB331" s="30">
        <v>1</v>
      </c>
      <c r="CC331" s="30">
        <v>1</v>
      </c>
      <c r="CD331" s="30">
        <v>1</v>
      </c>
      <c r="CE331" s="30">
        <v>1</v>
      </c>
      <c r="CF331" s="30">
        <v>0.75</v>
      </c>
      <c r="CG331" s="30">
        <v>0.66666668653488159</v>
      </c>
      <c r="CH331" s="30">
        <v>1</v>
      </c>
      <c r="CI331" s="30" t="s">
        <v>567</v>
      </c>
      <c r="CJ331" s="30">
        <v>1</v>
      </c>
      <c r="CK331" s="30">
        <v>0</v>
      </c>
    </row>
    <row r="332" spans="1:89">
      <c r="A332" s="29">
        <v>5417</v>
      </c>
      <c r="B332" t="s">
        <v>440</v>
      </c>
      <c r="C332" t="s">
        <v>427</v>
      </c>
      <c r="D332" t="s">
        <v>428</v>
      </c>
      <c r="E332" s="29">
        <v>0.20922646784715751</v>
      </c>
      <c r="F332" s="29">
        <v>2146</v>
      </c>
      <c r="G332" s="29">
        <v>1.0499999523162842</v>
      </c>
      <c r="H332" s="29">
        <v>6</v>
      </c>
      <c r="I332" s="29">
        <v>554</v>
      </c>
      <c r="J332" t="s">
        <v>629</v>
      </c>
      <c r="K332" s="30">
        <v>0.32963988184928894</v>
      </c>
      <c r="L332" s="30">
        <v>-6.6678705625236034E-3</v>
      </c>
      <c r="M332" s="30" t="s">
        <v>567</v>
      </c>
      <c r="N332" s="30">
        <v>0.7664637565612793</v>
      </c>
      <c r="O332" s="30">
        <v>0.96666663885116577</v>
      </c>
      <c r="P332" s="30">
        <v>0.96575814485549927</v>
      </c>
      <c r="Q332" s="30">
        <v>1</v>
      </c>
      <c r="R332" s="30">
        <v>1</v>
      </c>
      <c r="S332" s="30">
        <v>1</v>
      </c>
      <c r="T332" s="30">
        <v>1</v>
      </c>
      <c r="U332" s="30">
        <v>1</v>
      </c>
      <c r="V332" s="30">
        <v>1</v>
      </c>
      <c r="W332" s="30">
        <v>1</v>
      </c>
      <c r="X332" s="30">
        <v>1</v>
      </c>
      <c r="Y332" s="30">
        <v>1</v>
      </c>
      <c r="Z332" s="30">
        <v>1</v>
      </c>
      <c r="AA332" s="30">
        <v>1</v>
      </c>
      <c r="AB332" s="30">
        <v>0.90566000000000002</v>
      </c>
      <c r="AC332" s="30">
        <v>1</v>
      </c>
      <c r="AD332" s="30" t="s">
        <v>567</v>
      </c>
      <c r="AE332" s="30">
        <v>1</v>
      </c>
      <c r="AF332" s="30">
        <v>0.95770204067230225</v>
      </c>
      <c r="AG332" s="30">
        <v>1</v>
      </c>
      <c r="AH332" s="30">
        <v>0.90909090909090906</v>
      </c>
      <c r="AI332" s="30">
        <v>1</v>
      </c>
      <c r="AJ332" s="30">
        <v>0.58333333333333326</v>
      </c>
      <c r="AK332" s="30">
        <v>1</v>
      </c>
      <c r="AL332" s="30">
        <v>1</v>
      </c>
      <c r="AM332" s="30">
        <v>1</v>
      </c>
      <c r="AN332" s="30">
        <v>1</v>
      </c>
      <c r="AO332" s="30">
        <v>1</v>
      </c>
      <c r="AP332" s="30">
        <v>0.98076921701431274</v>
      </c>
      <c r="AQ332" s="30">
        <v>1</v>
      </c>
      <c r="AR332" s="30">
        <v>1</v>
      </c>
      <c r="AS332" s="30">
        <v>0.92307692299999999</v>
      </c>
      <c r="AT332" s="30">
        <v>1</v>
      </c>
      <c r="AU332" s="30">
        <v>1</v>
      </c>
      <c r="AV332" s="30">
        <v>1</v>
      </c>
      <c r="AW332" s="30">
        <v>1</v>
      </c>
      <c r="AX332" s="30">
        <v>1</v>
      </c>
      <c r="AY332" s="30">
        <v>1</v>
      </c>
      <c r="AZ332" s="30">
        <v>0.75</v>
      </c>
      <c r="BA332" s="30">
        <v>1</v>
      </c>
      <c r="BB332" s="30">
        <v>1</v>
      </c>
      <c r="BC332" s="30">
        <v>0</v>
      </c>
      <c r="BD332" s="30">
        <v>1</v>
      </c>
      <c r="BE332" s="30">
        <v>0.95676314830780029</v>
      </c>
      <c r="BF332" s="30">
        <v>1</v>
      </c>
      <c r="BG332" s="30">
        <v>1</v>
      </c>
      <c r="BH332" s="30">
        <v>0.87028940245679787</v>
      </c>
      <c r="BI332" s="30">
        <v>0</v>
      </c>
      <c r="BJ332" s="30" t="s">
        <v>567</v>
      </c>
      <c r="BK332" s="30" t="s">
        <v>567</v>
      </c>
      <c r="BL332" s="30" t="s">
        <v>567</v>
      </c>
      <c r="BM332" s="30" t="s">
        <v>567</v>
      </c>
      <c r="BN332" s="30">
        <v>1</v>
      </c>
      <c r="BO332" s="30">
        <v>1</v>
      </c>
      <c r="BP332" s="30">
        <v>1</v>
      </c>
      <c r="BQ332" s="30">
        <v>1</v>
      </c>
      <c r="BR332" s="30">
        <v>1</v>
      </c>
      <c r="BS332" s="30">
        <v>1</v>
      </c>
      <c r="BT332" s="30">
        <v>1</v>
      </c>
      <c r="BU332" s="30">
        <v>0.75</v>
      </c>
      <c r="BV332" s="30">
        <v>1</v>
      </c>
      <c r="BW332" s="30">
        <v>0</v>
      </c>
      <c r="BX332" s="30">
        <v>0</v>
      </c>
      <c r="BY332" s="30">
        <v>0</v>
      </c>
      <c r="BZ332" s="30">
        <v>0</v>
      </c>
      <c r="CA332" s="30">
        <v>1</v>
      </c>
      <c r="CB332" s="30">
        <v>0</v>
      </c>
      <c r="CC332" s="30">
        <v>0</v>
      </c>
      <c r="CD332" s="30">
        <v>1</v>
      </c>
      <c r="CE332" s="30">
        <v>1</v>
      </c>
      <c r="CF332" s="30">
        <v>1</v>
      </c>
      <c r="CG332" s="30">
        <v>0.25</v>
      </c>
      <c r="CH332" s="30">
        <v>0</v>
      </c>
      <c r="CI332" s="30">
        <v>0</v>
      </c>
      <c r="CJ332" s="30">
        <v>1</v>
      </c>
      <c r="CK332" s="30">
        <v>0</v>
      </c>
    </row>
    <row r="333" spans="1:89">
      <c r="A333" s="29">
        <v>5418</v>
      </c>
      <c r="B333" t="s">
        <v>441</v>
      </c>
      <c r="C333" t="s">
        <v>427</v>
      </c>
      <c r="D333" t="s">
        <v>428</v>
      </c>
      <c r="E333" s="29">
        <v>0.21626506024096387</v>
      </c>
      <c r="F333" s="29">
        <v>6640</v>
      </c>
      <c r="G333" s="29">
        <v>1.0499999523162842</v>
      </c>
      <c r="H333" s="29">
        <v>2</v>
      </c>
      <c r="I333" s="29">
        <v>577</v>
      </c>
      <c r="J333" t="s">
        <v>628</v>
      </c>
      <c r="K333" s="30">
        <v>0.29678639769554138</v>
      </c>
      <c r="L333" s="30">
        <v>-1.5887846238911152E-3</v>
      </c>
      <c r="M333" s="30">
        <v>0.7961919903755188</v>
      </c>
      <c r="N333" s="30">
        <v>0.81361621618270874</v>
      </c>
      <c r="O333" s="30">
        <v>1</v>
      </c>
      <c r="P333" s="30">
        <v>0.74202185869216919</v>
      </c>
      <c r="Q333" s="30">
        <v>1</v>
      </c>
      <c r="R333" s="30">
        <v>1</v>
      </c>
      <c r="S333" s="30">
        <v>1</v>
      </c>
      <c r="T333" s="30">
        <v>1</v>
      </c>
      <c r="U333" s="30">
        <v>1</v>
      </c>
      <c r="V333" s="30">
        <v>1</v>
      </c>
      <c r="W333" s="30">
        <v>1</v>
      </c>
      <c r="X333" s="30">
        <v>1</v>
      </c>
      <c r="Y333" s="30">
        <v>0</v>
      </c>
      <c r="Z333" s="30">
        <v>0</v>
      </c>
      <c r="AA333" s="30">
        <v>0.96226</v>
      </c>
      <c r="AB333" s="30">
        <v>0.55376000000000003</v>
      </c>
      <c r="AC333" s="30">
        <v>1</v>
      </c>
      <c r="AD333" s="30">
        <v>0.36111000000000004</v>
      </c>
      <c r="AE333" s="30">
        <v>1</v>
      </c>
      <c r="AF333" s="30">
        <v>0.89804613590240479</v>
      </c>
      <c r="AG333" s="30">
        <v>0.89423043881653552</v>
      </c>
      <c r="AH333" s="30">
        <v>0.56666666666666665</v>
      </c>
      <c r="AI333" s="30">
        <v>0.70454545454545459</v>
      </c>
      <c r="AJ333" s="30">
        <v>0.61111111111111116</v>
      </c>
      <c r="AK333" s="30">
        <v>1</v>
      </c>
      <c r="AL333" s="30">
        <v>1</v>
      </c>
      <c r="AM333" s="30">
        <v>1</v>
      </c>
      <c r="AN333" s="30">
        <v>1</v>
      </c>
      <c r="AO333" s="30">
        <v>1</v>
      </c>
      <c r="AP333" s="30">
        <v>0.78018534183502197</v>
      </c>
      <c r="AQ333" s="30">
        <v>0.91666666649999995</v>
      </c>
      <c r="AR333" s="30">
        <v>0.54545454500000001</v>
      </c>
      <c r="AS333" s="30">
        <v>0.84100172400000006</v>
      </c>
      <c r="AT333" s="30">
        <v>0.81761853449999988</v>
      </c>
      <c r="AU333" s="30">
        <v>1</v>
      </c>
      <c r="AV333" s="30">
        <v>0.5</v>
      </c>
      <c r="AW333" s="30">
        <v>1</v>
      </c>
      <c r="AX333" s="30">
        <v>0</v>
      </c>
      <c r="AY333" s="30">
        <v>1</v>
      </c>
      <c r="AZ333" s="30">
        <v>1</v>
      </c>
      <c r="BA333" s="30">
        <v>1</v>
      </c>
      <c r="BB333" s="30">
        <v>1</v>
      </c>
      <c r="BC333" s="30">
        <v>1</v>
      </c>
      <c r="BD333" s="30">
        <v>1</v>
      </c>
      <c r="BE333" s="30">
        <v>0.99999994039535522</v>
      </c>
      <c r="BF333" s="30">
        <v>1</v>
      </c>
      <c r="BG333" s="30">
        <v>0.99999980653263709</v>
      </c>
      <c r="BH333" s="30">
        <v>1</v>
      </c>
      <c r="BI333" s="30">
        <v>1</v>
      </c>
      <c r="BJ333" s="30">
        <v>1</v>
      </c>
      <c r="BK333" s="30">
        <v>1</v>
      </c>
      <c r="BL333" s="30">
        <v>1</v>
      </c>
      <c r="BM333" s="30">
        <v>1</v>
      </c>
      <c r="BN333" s="30">
        <v>1</v>
      </c>
      <c r="BO333" s="30">
        <v>1</v>
      </c>
      <c r="BP333" s="30">
        <v>1</v>
      </c>
      <c r="BQ333" s="30">
        <v>1</v>
      </c>
      <c r="BR333" s="30">
        <v>1</v>
      </c>
      <c r="BS333" s="30">
        <v>1</v>
      </c>
      <c r="BT333" s="30">
        <v>1</v>
      </c>
      <c r="BU333" s="30">
        <v>0.79166668653488159</v>
      </c>
      <c r="BV333" s="30">
        <v>1</v>
      </c>
      <c r="BW333" s="30">
        <v>0</v>
      </c>
      <c r="BX333" s="30">
        <v>1</v>
      </c>
      <c r="BY333" s="30">
        <v>1</v>
      </c>
      <c r="BZ333" s="30">
        <v>0</v>
      </c>
      <c r="CA333" s="30">
        <v>0</v>
      </c>
      <c r="CB333" s="30">
        <v>1</v>
      </c>
      <c r="CC333" s="30">
        <v>0</v>
      </c>
      <c r="CD333" s="30">
        <v>0</v>
      </c>
      <c r="CE333" s="30">
        <v>1</v>
      </c>
      <c r="CF333" s="30">
        <v>1</v>
      </c>
      <c r="CG333" s="30">
        <v>0.25</v>
      </c>
      <c r="CH333" s="30">
        <v>0</v>
      </c>
      <c r="CI333" s="30">
        <v>0</v>
      </c>
      <c r="CJ333" s="30">
        <v>0</v>
      </c>
      <c r="CK333" s="30">
        <v>1</v>
      </c>
    </row>
    <row r="334" spans="1:89">
      <c r="A334" s="29">
        <v>5419</v>
      </c>
      <c r="B334" t="s">
        <v>442</v>
      </c>
      <c r="C334" t="s">
        <v>427</v>
      </c>
      <c r="D334" t="s">
        <v>428</v>
      </c>
      <c r="E334" s="29">
        <v>0.19053117782909931</v>
      </c>
      <c r="F334" s="29">
        <v>3464</v>
      </c>
      <c r="G334" s="29">
        <v>0.98000001907348633</v>
      </c>
      <c r="H334" s="29">
        <v>1</v>
      </c>
      <c r="I334" s="29">
        <v>613</v>
      </c>
      <c r="J334" t="s">
        <v>628</v>
      </c>
      <c r="K334" s="30">
        <v>0.3518005907535553</v>
      </c>
      <c r="L334" s="30">
        <v>7.5227214256301522E-4</v>
      </c>
      <c r="M334" s="30">
        <v>0.70004582405090332</v>
      </c>
      <c r="N334" s="30">
        <v>0.79920995235443115</v>
      </c>
      <c r="O334" s="30">
        <v>0.93333333730697632</v>
      </c>
      <c r="P334" s="30">
        <v>0.66472500562667847</v>
      </c>
      <c r="Q334" s="30">
        <v>1</v>
      </c>
      <c r="R334" s="30" t="s">
        <v>567</v>
      </c>
      <c r="S334" s="30">
        <v>1</v>
      </c>
      <c r="T334" s="30">
        <v>1</v>
      </c>
      <c r="U334" s="30">
        <v>1</v>
      </c>
      <c r="V334" s="30">
        <v>1</v>
      </c>
      <c r="W334" s="30">
        <v>1</v>
      </c>
      <c r="X334" s="30">
        <v>0</v>
      </c>
      <c r="Y334" s="30">
        <v>0</v>
      </c>
      <c r="Z334" s="30">
        <v>0</v>
      </c>
      <c r="AA334" s="30">
        <v>1</v>
      </c>
      <c r="AB334" s="30">
        <v>0.43834999999999996</v>
      </c>
      <c r="AC334" s="30">
        <v>1</v>
      </c>
      <c r="AD334" s="30">
        <v>0.5</v>
      </c>
      <c r="AE334" s="30">
        <v>1</v>
      </c>
      <c r="AF334" s="30">
        <v>0.79381358623504639</v>
      </c>
      <c r="AG334" s="30">
        <v>0.90600608303712127</v>
      </c>
      <c r="AH334" s="30">
        <v>0.78125</v>
      </c>
      <c r="AI334" s="30">
        <v>0.74193548387096764</v>
      </c>
      <c r="AJ334" s="30">
        <v>0.4285714285714286</v>
      </c>
      <c r="AK334" s="30">
        <v>0.66700000000000004</v>
      </c>
      <c r="AL334" s="30">
        <v>1</v>
      </c>
      <c r="AM334" s="30">
        <v>1</v>
      </c>
      <c r="AN334" s="30">
        <v>1</v>
      </c>
      <c r="AO334" s="30">
        <v>1</v>
      </c>
      <c r="AP334" s="30">
        <v>0.66691970825195313</v>
      </c>
      <c r="AQ334" s="30">
        <v>0.63095238100000006</v>
      </c>
      <c r="AR334" s="30">
        <v>0.32371794899999995</v>
      </c>
      <c r="AS334" s="30">
        <v>0.8869214285</v>
      </c>
      <c r="AT334" s="30">
        <v>0.82608695649999997</v>
      </c>
      <c r="AU334" s="30">
        <v>1</v>
      </c>
      <c r="AV334" s="30">
        <v>0.5</v>
      </c>
      <c r="AW334" s="30">
        <v>1</v>
      </c>
      <c r="AX334" s="30">
        <v>0</v>
      </c>
      <c r="AY334" s="30">
        <v>1</v>
      </c>
      <c r="AZ334" s="30">
        <v>1</v>
      </c>
      <c r="BA334" s="30">
        <v>1</v>
      </c>
      <c r="BB334" s="30">
        <v>1</v>
      </c>
      <c r="BC334" s="30">
        <v>1</v>
      </c>
      <c r="BD334" s="30">
        <v>1</v>
      </c>
      <c r="BE334" s="30">
        <v>0.99999988079071045</v>
      </c>
      <c r="BF334" s="30">
        <v>1</v>
      </c>
      <c r="BG334" s="30">
        <v>0.99999973170885681</v>
      </c>
      <c r="BH334" s="30">
        <v>1</v>
      </c>
      <c r="BI334" s="30">
        <v>1</v>
      </c>
      <c r="BJ334" s="30">
        <v>0.5</v>
      </c>
      <c r="BK334" s="30">
        <v>0</v>
      </c>
      <c r="BL334" s="30">
        <v>1</v>
      </c>
      <c r="BM334" s="30">
        <v>1</v>
      </c>
      <c r="BN334" s="30">
        <v>1</v>
      </c>
      <c r="BO334" s="30">
        <v>1</v>
      </c>
      <c r="BP334" s="30">
        <v>1</v>
      </c>
      <c r="BQ334" s="30">
        <v>1</v>
      </c>
      <c r="BR334" s="30">
        <v>1</v>
      </c>
      <c r="BS334" s="30">
        <v>1</v>
      </c>
      <c r="BT334" s="30">
        <v>1</v>
      </c>
      <c r="BU334" s="30">
        <v>0.375</v>
      </c>
      <c r="BV334" s="30">
        <v>1</v>
      </c>
      <c r="BW334" s="30">
        <v>0</v>
      </c>
      <c r="BX334" s="30">
        <v>1</v>
      </c>
      <c r="BY334" s="30">
        <v>0</v>
      </c>
      <c r="BZ334" s="30">
        <v>0</v>
      </c>
      <c r="CA334" s="30">
        <v>0</v>
      </c>
      <c r="CB334" s="30">
        <v>0</v>
      </c>
      <c r="CC334" s="30">
        <v>0</v>
      </c>
      <c r="CD334" s="30">
        <v>0</v>
      </c>
      <c r="CE334" s="30">
        <v>0</v>
      </c>
      <c r="CF334" s="30">
        <v>1</v>
      </c>
      <c r="CG334" s="30">
        <v>0.5</v>
      </c>
      <c r="CH334" s="30">
        <v>0</v>
      </c>
      <c r="CI334" s="30">
        <v>1</v>
      </c>
      <c r="CJ334" s="30">
        <v>1</v>
      </c>
      <c r="CK334" s="30">
        <v>0</v>
      </c>
    </row>
    <row r="335" spans="1:89">
      <c r="A335" s="29">
        <v>5420</v>
      </c>
      <c r="B335" t="s">
        <v>443</v>
      </c>
      <c r="C335" t="s">
        <v>427</v>
      </c>
      <c r="D335" t="s">
        <v>428</v>
      </c>
      <c r="E335" s="29">
        <v>0.18282548476454294</v>
      </c>
      <c r="F335" s="29">
        <v>1083</v>
      </c>
      <c r="G335" s="29">
        <v>1.059999942779541</v>
      </c>
      <c r="H335" s="29">
        <v>15</v>
      </c>
      <c r="I335" s="29">
        <v>495</v>
      </c>
      <c r="J335" t="s">
        <v>629</v>
      </c>
      <c r="K335" s="30">
        <v>0.29777777194976807</v>
      </c>
      <c r="L335" s="30">
        <v>-1.2619537301361561E-2</v>
      </c>
      <c r="M335" s="30">
        <v>0.76232165098190308</v>
      </c>
      <c r="N335" s="30">
        <v>0.715301513671875</v>
      </c>
      <c r="O335" s="30">
        <v>0.80000001192092896</v>
      </c>
      <c r="P335" s="30">
        <v>0.6478341817855835</v>
      </c>
      <c r="Q335" s="30">
        <v>1</v>
      </c>
      <c r="R335" s="30" t="s">
        <v>567</v>
      </c>
      <c r="S335" s="30">
        <v>1</v>
      </c>
      <c r="T335" s="30">
        <v>0</v>
      </c>
      <c r="U335" s="30">
        <v>1</v>
      </c>
      <c r="V335" s="30" t="s">
        <v>567</v>
      </c>
      <c r="W335" s="30">
        <v>1</v>
      </c>
      <c r="X335" s="30">
        <v>0</v>
      </c>
      <c r="Y335" s="30">
        <v>0</v>
      </c>
      <c r="Z335" s="30" t="s">
        <v>567</v>
      </c>
      <c r="AA335" s="30">
        <v>1</v>
      </c>
      <c r="AB335" s="30">
        <v>0.31817999999999996</v>
      </c>
      <c r="AC335" s="30">
        <v>0.47368000000000005</v>
      </c>
      <c r="AD335" s="30">
        <v>7.6919999999999933E-2</v>
      </c>
      <c r="AE335" s="30">
        <v>1</v>
      </c>
      <c r="AF335" s="30">
        <v>0.85006576776504517</v>
      </c>
      <c r="AG335" s="30">
        <v>0.84624400639318065</v>
      </c>
      <c r="AH335" s="30">
        <v>0.8</v>
      </c>
      <c r="AI335" s="30">
        <v>0.45454545454545459</v>
      </c>
      <c r="AJ335" s="30">
        <v>9.9999999999999978E-2</v>
      </c>
      <c r="AK335" s="30">
        <v>1</v>
      </c>
      <c r="AL335" s="30">
        <v>1</v>
      </c>
      <c r="AM335" s="30">
        <v>1</v>
      </c>
      <c r="AN335" s="30">
        <v>1</v>
      </c>
      <c r="AO335" s="30">
        <v>1</v>
      </c>
      <c r="AP335" s="30">
        <v>0.91666668653488159</v>
      </c>
      <c r="AQ335" s="30">
        <v>0.66666666649999995</v>
      </c>
      <c r="AR335" s="30">
        <v>1</v>
      </c>
      <c r="AS335" s="30">
        <v>1</v>
      </c>
      <c r="AT335" s="30">
        <v>1</v>
      </c>
      <c r="AU335" s="30">
        <v>1</v>
      </c>
      <c r="AV335" s="30">
        <v>0.5</v>
      </c>
      <c r="AW335" s="30">
        <v>1</v>
      </c>
      <c r="AX335" s="30">
        <v>0</v>
      </c>
      <c r="AY335" s="30">
        <v>1</v>
      </c>
      <c r="AZ335" s="30">
        <v>1</v>
      </c>
      <c r="BA335" s="30">
        <v>1</v>
      </c>
      <c r="BB335" s="30">
        <v>1</v>
      </c>
      <c r="BC335" s="30">
        <v>1</v>
      </c>
      <c r="BD335" s="30">
        <v>0.66666668653488159</v>
      </c>
      <c r="BE335" s="30">
        <v>0.95864987373352051</v>
      </c>
      <c r="BF335" s="30" t="s">
        <v>567</v>
      </c>
      <c r="BG335" s="30">
        <v>0.9999999706457926</v>
      </c>
      <c r="BH335" s="30">
        <v>0.91729974035965001</v>
      </c>
      <c r="BI335" s="30">
        <v>0.5</v>
      </c>
      <c r="BJ335" s="30">
        <v>0.25</v>
      </c>
      <c r="BK335" s="30" t="s">
        <v>567</v>
      </c>
      <c r="BL335" s="30">
        <v>0</v>
      </c>
      <c r="BM335" s="30">
        <v>1</v>
      </c>
      <c r="BN335" s="30">
        <v>1</v>
      </c>
      <c r="BO335" s="30">
        <v>0.83333331346511841</v>
      </c>
      <c r="BP335" s="30">
        <v>1</v>
      </c>
      <c r="BQ335" s="30">
        <v>1</v>
      </c>
      <c r="BR335" s="30">
        <v>0</v>
      </c>
      <c r="BS335" s="30">
        <v>1</v>
      </c>
      <c r="BT335" s="30">
        <v>1</v>
      </c>
      <c r="BU335" s="30">
        <v>0.66666668653488159</v>
      </c>
      <c r="BV335" s="30">
        <v>1</v>
      </c>
      <c r="BW335" s="30">
        <v>1</v>
      </c>
      <c r="BX335" s="30">
        <v>1</v>
      </c>
      <c r="BY335" s="30">
        <v>1</v>
      </c>
      <c r="BZ335" s="30">
        <v>1</v>
      </c>
      <c r="CA335" s="30">
        <v>1</v>
      </c>
      <c r="CB335" s="30">
        <v>1</v>
      </c>
      <c r="CC335" s="30">
        <v>1</v>
      </c>
      <c r="CD335" s="30">
        <v>1</v>
      </c>
      <c r="CE335" s="30">
        <v>0</v>
      </c>
      <c r="CF335" s="30">
        <v>1</v>
      </c>
      <c r="CG335" s="30">
        <v>1</v>
      </c>
      <c r="CH335" s="30">
        <v>1</v>
      </c>
      <c r="CI335" s="30">
        <v>1</v>
      </c>
      <c r="CJ335" s="30">
        <v>1</v>
      </c>
      <c r="CK335" s="30">
        <v>1</v>
      </c>
    </row>
    <row r="336" spans="1:89">
      <c r="A336" s="29">
        <v>5421</v>
      </c>
      <c r="B336" t="s">
        <v>444</v>
      </c>
      <c r="C336" t="s">
        <v>427</v>
      </c>
      <c r="D336" t="s">
        <v>428</v>
      </c>
      <c r="E336" s="29">
        <v>0.17089758265436672</v>
      </c>
      <c r="F336" s="29">
        <v>14851</v>
      </c>
      <c r="G336" s="29">
        <v>1.0700000524520874</v>
      </c>
      <c r="H336" s="29">
        <v>8</v>
      </c>
      <c r="I336" s="29">
        <v>600</v>
      </c>
      <c r="J336" t="s">
        <v>628</v>
      </c>
      <c r="K336" s="30">
        <v>0.19999998807907104</v>
      </c>
      <c r="L336" s="30">
        <v>-2.2878369782119989E-4</v>
      </c>
      <c r="M336" s="30">
        <v>0.72805684804916382</v>
      </c>
      <c r="N336" s="30">
        <v>0.83774930238723755</v>
      </c>
      <c r="O336" s="30">
        <v>0.86666667461395264</v>
      </c>
      <c r="P336" s="30">
        <v>0.84078353643417358</v>
      </c>
      <c r="Q336" s="30">
        <v>1</v>
      </c>
      <c r="R336" s="30" t="s">
        <v>567</v>
      </c>
      <c r="S336" s="30">
        <v>1</v>
      </c>
      <c r="T336" s="30">
        <v>1</v>
      </c>
      <c r="U336" s="30">
        <v>1</v>
      </c>
      <c r="V336" s="30">
        <v>1</v>
      </c>
      <c r="W336" s="30">
        <v>1</v>
      </c>
      <c r="X336" s="30">
        <v>1</v>
      </c>
      <c r="Y336" s="30">
        <v>1</v>
      </c>
      <c r="Z336" s="30" t="s">
        <v>567</v>
      </c>
      <c r="AA336" s="30">
        <v>0.76875000000000004</v>
      </c>
      <c r="AB336" s="30">
        <v>0.56825000000000003</v>
      </c>
      <c r="AC336" s="30">
        <v>0.93939000000000006</v>
      </c>
      <c r="AD336" s="30">
        <v>0.72221999999999997</v>
      </c>
      <c r="AE336" s="30">
        <v>1</v>
      </c>
      <c r="AF336" s="30">
        <v>0.93468856811523438</v>
      </c>
      <c r="AG336" s="30">
        <v>0.90222566195267229</v>
      </c>
      <c r="AH336" s="30">
        <v>0.87878787878787878</v>
      </c>
      <c r="AI336" s="30">
        <v>0.8</v>
      </c>
      <c r="AJ336" s="30">
        <v>0.72413793103448265</v>
      </c>
      <c r="AK336" s="30">
        <v>1</v>
      </c>
      <c r="AL336" s="30">
        <v>1</v>
      </c>
      <c r="AM336" s="30">
        <v>0.93333333333333324</v>
      </c>
      <c r="AN336" s="30">
        <v>1</v>
      </c>
      <c r="AO336" s="30">
        <v>1</v>
      </c>
      <c r="AP336" s="30">
        <v>0.98642951250076294</v>
      </c>
      <c r="AQ336" s="30">
        <v>1</v>
      </c>
      <c r="AR336" s="30">
        <v>1</v>
      </c>
      <c r="AS336" s="30">
        <v>0.945718116</v>
      </c>
      <c r="AT336" s="30">
        <v>1</v>
      </c>
      <c r="AU336" s="30">
        <v>1</v>
      </c>
      <c r="AV336" s="30">
        <v>1</v>
      </c>
      <c r="AW336" s="30">
        <v>1</v>
      </c>
      <c r="AX336" s="30">
        <v>1</v>
      </c>
      <c r="AY336" s="30">
        <v>1</v>
      </c>
      <c r="AZ336" s="30">
        <v>1</v>
      </c>
      <c r="BA336" s="30">
        <v>1</v>
      </c>
      <c r="BB336" s="30">
        <v>1</v>
      </c>
      <c r="BC336" s="30">
        <v>1</v>
      </c>
      <c r="BD336" s="30">
        <v>1</v>
      </c>
      <c r="BE336" s="30">
        <v>0.685333251953125</v>
      </c>
      <c r="BF336" s="30">
        <v>5.5999999999999994E-2</v>
      </c>
      <c r="BG336" s="30">
        <v>0.99999966957658815</v>
      </c>
      <c r="BH336" s="30">
        <v>1</v>
      </c>
      <c r="BI336" s="30">
        <v>1</v>
      </c>
      <c r="BJ336" s="30">
        <v>0.25</v>
      </c>
      <c r="BK336" s="30">
        <v>0</v>
      </c>
      <c r="BL336" s="30">
        <v>1</v>
      </c>
      <c r="BM336" s="30">
        <v>0</v>
      </c>
      <c r="BN336" s="30">
        <v>1</v>
      </c>
      <c r="BO336" s="30">
        <v>0.5</v>
      </c>
      <c r="BP336" s="30">
        <v>1</v>
      </c>
      <c r="BQ336" s="30">
        <v>1</v>
      </c>
      <c r="BR336" s="30">
        <v>1</v>
      </c>
      <c r="BS336" s="30">
        <v>0</v>
      </c>
      <c r="BT336" s="30">
        <v>1</v>
      </c>
      <c r="BU336" s="30">
        <v>0.3333333432674408</v>
      </c>
      <c r="BV336" s="30">
        <v>1</v>
      </c>
      <c r="BW336" s="30">
        <v>0</v>
      </c>
      <c r="BX336" s="30">
        <v>0</v>
      </c>
      <c r="BY336" s="30">
        <v>0</v>
      </c>
      <c r="BZ336" s="30">
        <v>0</v>
      </c>
      <c r="CA336" s="30">
        <v>0</v>
      </c>
      <c r="CB336" s="30">
        <v>0</v>
      </c>
      <c r="CC336" s="30">
        <v>0</v>
      </c>
      <c r="CD336" s="30">
        <v>0</v>
      </c>
      <c r="CE336" s="30">
        <v>0</v>
      </c>
      <c r="CF336" s="30">
        <v>1</v>
      </c>
      <c r="CG336" s="30">
        <v>0.75</v>
      </c>
      <c r="CH336" s="30">
        <v>1</v>
      </c>
      <c r="CI336" s="30">
        <v>1</v>
      </c>
      <c r="CJ336" s="30">
        <v>1</v>
      </c>
      <c r="CK336" s="30">
        <v>0</v>
      </c>
    </row>
    <row r="337" spans="1:89">
      <c r="A337" s="29">
        <v>5422</v>
      </c>
      <c r="B337" t="s">
        <v>445</v>
      </c>
      <c r="C337" t="s">
        <v>427</v>
      </c>
      <c r="D337" t="s">
        <v>428</v>
      </c>
      <c r="E337" s="29">
        <v>0.13905378665227558</v>
      </c>
      <c r="F337" s="29">
        <v>5559</v>
      </c>
      <c r="G337" s="29">
        <v>1.0299999713897705</v>
      </c>
      <c r="H337" s="29">
        <v>4</v>
      </c>
      <c r="I337" s="29">
        <v>560</v>
      </c>
      <c r="J337" t="s">
        <v>629</v>
      </c>
      <c r="K337" s="30">
        <v>0.25761774182319641</v>
      </c>
      <c r="L337" s="30">
        <v>-5.6938421912491322E-3</v>
      </c>
      <c r="M337" s="30">
        <v>0.77449077367782593</v>
      </c>
      <c r="N337" s="30">
        <v>0.79543459415435791</v>
      </c>
      <c r="O337" s="30">
        <v>0.93333333730697632</v>
      </c>
      <c r="P337" s="30">
        <v>0.88541668653488159</v>
      </c>
      <c r="Q337" s="30" t="s">
        <v>567</v>
      </c>
      <c r="R337" s="30">
        <v>1</v>
      </c>
      <c r="S337" s="30">
        <v>1</v>
      </c>
      <c r="T337" s="30">
        <v>1</v>
      </c>
      <c r="U337" s="30">
        <v>1</v>
      </c>
      <c r="V337" s="30">
        <v>1</v>
      </c>
      <c r="W337" s="30">
        <v>0</v>
      </c>
      <c r="X337" s="30">
        <v>1</v>
      </c>
      <c r="Y337" s="30">
        <v>1</v>
      </c>
      <c r="Z337" s="30">
        <v>1</v>
      </c>
      <c r="AA337" s="30">
        <v>0.91803000000000001</v>
      </c>
      <c r="AB337" s="30">
        <v>0.99447000000000008</v>
      </c>
      <c r="AC337" s="30">
        <v>1</v>
      </c>
      <c r="AD337" s="30">
        <v>1</v>
      </c>
      <c r="AE337" s="30">
        <v>1</v>
      </c>
      <c r="AF337" s="30">
        <v>0.88941711187362671</v>
      </c>
      <c r="AG337" s="30">
        <v>0.93299285950725874</v>
      </c>
      <c r="AH337" s="30">
        <v>0.92307692307692302</v>
      </c>
      <c r="AI337" s="30">
        <v>0.875</v>
      </c>
      <c r="AJ337" s="30">
        <v>0.74193548387096764</v>
      </c>
      <c r="AK337" s="30">
        <v>0.8</v>
      </c>
      <c r="AL337" s="30">
        <v>1</v>
      </c>
      <c r="AM337" s="30">
        <v>1</v>
      </c>
      <c r="AN337" s="30">
        <v>1</v>
      </c>
      <c r="AO337" s="30">
        <v>0.75</v>
      </c>
      <c r="AP337" s="30">
        <v>0.84507393836975098</v>
      </c>
      <c r="AQ337" s="30">
        <v>0.78125</v>
      </c>
      <c r="AR337" s="30" t="s">
        <v>567</v>
      </c>
      <c r="AS337" s="30">
        <v>0.90910000000000002</v>
      </c>
      <c r="AT337" s="30">
        <v>0.84487179499999998</v>
      </c>
      <c r="AU337" s="30">
        <v>1</v>
      </c>
      <c r="AV337" s="30">
        <v>1</v>
      </c>
      <c r="AW337" s="30">
        <v>1</v>
      </c>
      <c r="AX337" s="30">
        <v>1</v>
      </c>
      <c r="AY337" s="30">
        <v>1</v>
      </c>
      <c r="AZ337" s="30">
        <v>1</v>
      </c>
      <c r="BA337" s="30">
        <v>1</v>
      </c>
      <c r="BB337" s="30">
        <v>1</v>
      </c>
      <c r="BC337" s="30">
        <v>1</v>
      </c>
      <c r="BD337" s="30">
        <v>0.66666668653488159</v>
      </c>
      <c r="BE337" s="30">
        <v>1</v>
      </c>
      <c r="BF337" s="30" t="s">
        <v>567</v>
      </c>
      <c r="BG337" s="30">
        <v>0.99999999825317132</v>
      </c>
      <c r="BH337" s="30">
        <v>1</v>
      </c>
      <c r="BI337" s="30">
        <v>1</v>
      </c>
      <c r="BJ337" s="30">
        <v>1</v>
      </c>
      <c r="BK337" s="30">
        <v>1</v>
      </c>
      <c r="BL337" s="30">
        <v>1</v>
      </c>
      <c r="BM337" s="30">
        <v>1</v>
      </c>
      <c r="BN337" s="30">
        <v>1</v>
      </c>
      <c r="BO337" s="30">
        <v>1</v>
      </c>
      <c r="BP337" s="30">
        <v>1</v>
      </c>
      <c r="BQ337" s="30">
        <v>1</v>
      </c>
      <c r="BR337" s="30">
        <v>1</v>
      </c>
      <c r="BS337" s="30">
        <v>1</v>
      </c>
      <c r="BT337" s="30">
        <v>1</v>
      </c>
      <c r="BU337" s="30">
        <v>0.125</v>
      </c>
      <c r="BV337" s="30">
        <v>0</v>
      </c>
      <c r="BW337" s="30">
        <v>0</v>
      </c>
      <c r="BX337" s="30">
        <v>0</v>
      </c>
      <c r="BY337" s="30">
        <v>0</v>
      </c>
      <c r="BZ337" s="30">
        <v>0</v>
      </c>
      <c r="CA337" s="30">
        <v>1</v>
      </c>
      <c r="CB337" s="30">
        <v>1</v>
      </c>
      <c r="CC337" s="30">
        <v>0</v>
      </c>
      <c r="CD337" s="30">
        <v>1</v>
      </c>
      <c r="CE337" s="30">
        <v>0</v>
      </c>
      <c r="CF337" s="30">
        <v>0.5</v>
      </c>
      <c r="CG337" s="30">
        <v>0</v>
      </c>
      <c r="CH337" s="30">
        <v>0</v>
      </c>
      <c r="CI337" s="30" t="s">
        <v>567</v>
      </c>
      <c r="CJ337" s="30" t="s">
        <v>567</v>
      </c>
      <c r="CK337" s="30">
        <v>0</v>
      </c>
    </row>
    <row r="338" spans="1:89">
      <c r="A338" s="29">
        <v>5423</v>
      </c>
      <c r="B338" t="s">
        <v>446</v>
      </c>
      <c r="C338" t="s">
        <v>427</v>
      </c>
      <c r="D338" t="s">
        <v>428</v>
      </c>
      <c r="E338" s="29">
        <v>0.13363636363636364</v>
      </c>
      <c r="F338" s="29">
        <v>2200</v>
      </c>
      <c r="G338" s="29">
        <v>1.1699999570846558</v>
      </c>
      <c r="H338" s="29">
        <v>6</v>
      </c>
      <c r="I338" s="29">
        <v>441</v>
      </c>
      <c r="J338" t="s">
        <v>629</v>
      </c>
      <c r="K338" s="30">
        <v>0.23183390498161316</v>
      </c>
      <c r="L338" s="30">
        <v>-7.9001644626259804E-3</v>
      </c>
      <c r="M338" s="30">
        <v>0.74020880460739136</v>
      </c>
      <c r="N338" s="30">
        <v>0.73590648174285889</v>
      </c>
      <c r="O338" s="30">
        <v>0.86666667461395264</v>
      </c>
      <c r="P338" s="30">
        <v>0.83358669281005859</v>
      </c>
      <c r="Q338" s="30">
        <v>1</v>
      </c>
      <c r="R338" s="30" t="s">
        <v>567</v>
      </c>
      <c r="S338" s="30">
        <v>1</v>
      </c>
      <c r="T338" s="30">
        <v>1</v>
      </c>
      <c r="U338" s="30">
        <v>1</v>
      </c>
      <c r="V338" s="30">
        <v>1</v>
      </c>
      <c r="W338" s="30">
        <v>1</v>
      </c>
      <c r="X338" s="30">
        <v>1</v>
      </c>
      <c r="Y338" s="30">
        <v>0</v>
      </c>
      <c r="Z338" s="30" t="s">
        <v>567</v>
      </c>
      <c r="AA338" s="30">
        <v>1</v>
      </c>
      <c r="AB338" s="30">
        <v>0.77027000000000001</v>
      </c>
      <c r="AC338" s="30">
        <v>0.85</v>
      </c>
      <c r="AD338" s="30">
        <v>1</v>
      </c>
      <c r="AE338" s="30">
        <v>1</v>
      </c>
      <c r="AF338" s="30">
        <v>0.96566712856292725</v>
      </c>
      <c r="AG338" s="30">
        <v>0.98383907262188885</v>
      </c>
      <c r="AH338" s="30">
        <v>0.9375</v>
      </c>
      <c r="AI338" s="30">
        <v>1</v>
      </c>
      <c r="AJ338" s="30">
        <v>0.66666666666666674</v>
      </c>
      <c r="AK338" s="30">
        <v>1</v>
      </c>
      <c r="AL338" s="30">
        <v>1</v>
      </c>
      <c r="AM338" s="30">
        <v>1</v>
      </c>
      <c r="AN338" s="30">
        <v>1</v>
      </c>
      <c r="AO338" s="30">
        <v>0.75</v>
      </c>
      <c r="AP338" s="30">
        <v>1</v>
      </c>
      <c r="AQ338" s="30">
        <v>1</v>
      </c>
      <c r="AR338" s="30" t="s">
        <v>567</v>
      </c>
      <c r="AS338" s="30">
        <v>1</v>
      </c>
      <c r="AT338" s="30">
        <v>1</v>
      </c>
      <c r="AU338" s="30">
        <v>1</v>
      </c>
      <c r="AV338" s="30">
        <v>0.5</v>
      </c>
      <c r="AW338" s="30">
        <v>1</v>
      </c>
      <c r="AX338" s="30">
        <v>0</v>
      </c>
      <c r="AY338" s="30">
        <v>1</v>
      </c>
      <c r="AZ338" s="30">
        <v>0.5</v>
      </c>
      <c r="BA338" s="30">
        <v>0</v>
      </c>
      <c r="BB338" s="30">
        <v>1</v>
      </c>
      <c r="BC338" s="30">
        <v>1</v>
      </c>
      <c r="BD338" s="30">
        <v>1</v>
      </c>
      <c r="BE338" s="30">
        <v>0.68616777658462524</v>
      </c>
      <c r="BF338" s="30">
        <v>0.33299999999999996</v>
      </c>
      <c r="BG338" s="30">
        <v>1</v>
      </c>
      <c r="BH338" s="30">
        <v>0.72550335570469793</v>
      </c>
      <c r="BI338" s="30">
        <v>1</v>
      </c>
      <c r="BJ338" s="30">
        <v>0.75</v>
      </c>
      <c r="BK338" s="30">
        <v>1</v>
      </c>
      <c r="BL338" s="30">
        <v>1</v>
      </c>
      <c r="BM338" s="30">
        <v>0</v>
      </c>
      <c r="BN338" s="30">
        <v>0.83333331346511841</v>
      </c>
      <c r="BO338" s="30">
        <v>1</v>
      </c>
      <c r="BP338" s="30">
        <v>1</v>
      </c>
      <c r="BQ338" s="30">
        <v>1</v>
      </c>
      <c r="BR338" s="30" t="s">
        <v>567</v>
      </c>
      <c r="BS338" s="30">
        <v>1</v>
      </c>
      <c r="BT338" s="30">
        <v>1</v>
      </c>
      <c r="BU338" s="30">
        <v>0.66666668653488159</v>
      </c>
      <c r="BV338" s="30">
        <v>1</v>
      </c>
      <c r="BW338" s="30">
        <v>0</v>
      </c>
      <c r="BX338" s="30">
        <v>0</v>
      </c>
      <c r="BY338" s="30">
        <v>0</v>
      </c>
      <c r="BZ338" s="30">
        <v>0</v>
      </c>
      <c r="CA338" s="30">
        <v>0</v>
      </c>
      <c r="CB338" s="30">
        <v>0</v>
      </c>
      <c r="CC338" s="30">
        <v>0</v>
      </c>
      <c r="CD338" s="30">
        <v>0</v>
      </c>
      <c r="CE338" s="30">
        <v>1</v>
      </c>
      <c r="CF338" s="30">
        <v>1</v>
      </c>
      <c r="CG338" s="30">
        <v>0.5</v>
      </c>
      <c r="CH338" s="30">
        <v>1</v>
      </c>
      <c r="CI338" s="30">
        <v>0</v>
      </c>
      <c r="CJ338" s="30">
        <v>1</v>
      </c>
      <c r="CK338" s="30">
        <v>0</v>
      </c>
    </row>
    <row r="339" spans="1:89">
      <c r="A339" s="29">
        <v>5424</v>
      </c>
      <c r="B339" t="s">
        <v>447</v>
      </c>
      <c r="C339" t="s">
        <v>427</v>
      </c>
      <c r="D339" t="s">
        <v>428</v>
      </c>
      <c r="E339" s="29">
        <v>0.15998568360773086</v>
      </c>
      <c r="F339" s="29">
        <v>2794</v>
      </c>
      <c r="G339" s="29">
        <v>1.0900000333786011</v>
      </c>
      <c r="H339" s="29">
        <v>5</v>
      </c>
      <c r="I339" s="29">
        <v>472</v>
      </c>
      <c r="J339" t="s">
        <v>629</v>
      </c>
      <c r="K339" s="30">
        <v>0.19113573431968689</v>
      </c>
      <c r="L339" s="30">
        <v>-8.9188003912568092E-3</v>
      </c>
      <c r="M339" s="30">
        <v>0.82499164342880249</v>
      </c>
      <c r="N339" s="30">
        <v>0.74301749467849731</v>
      </c>
      <c r="O339" s="30">
        <v>0.93333333730697632</v>
      </c>
      <c r="P339" s="30">
        <v>0.86121106147766113</v>
      </c>
      <c r="Q339" s="30">
        <v>1</v>
      </c>
      <c r="R339" s="30">
        <v>1</v>
      </c>
      <c r="S339" s="30">
        <v>1</v>
      </c>
      <c r="T339" s="30">
        <v>1</v>
      </c>
      <c r="U339" s="30">
        <v>1</v>
      </c>
      <c r="V339" s="30">
        <v>1</v>
      </c>
      <c r="W339" s="30">
        <v>1</v>
      </c>
      <c r="X339" s="30">
        <v>0</v>
      </c>
      <c r="Y339" s="30">
        <v>1</v>
      </c>
      <c r="Z339" s="30" t="s">
        <v>567</v>
      </c>
      <c r="AA339" s="30">
        <v>1</v>
      </c>
      <c r="AB339" s="30">
        <v>0.98809999999999998</v>
      </c>
      <c r="AC339" s="30">
        <v>1</v>
      </c>
      <c r="AD339" s="30">
        <v>0.43332999999999999</v>
      </c>
      <c r="AE339" s="30">
        <v>1</v>
      </c>
      <c r="AF339" s="30">
        <v>0.92314517498016357</v>
      </c>
      <c r="AG339" s="30">
        <v>0.99613830264930403</v>
      </c>
      <c r="AH339" s="30">
        <v>0.87096774193548387</v>
      </c>
      <c r="AI339" s="30">
        <v>0.77272727272727271</v>
      </c>
      <c r="AJ339" s="30">
        <v>0.88235294117647056</v>
      </c>
      <c r="AK339" s="30">
        <v>1</v>
      </c>
      <c r="AL339" s="30">
        <v>0.66666666666666652</v>
      </c>
      <c r="AM339" s="30">
        <v>1</v>
      </c>
      <c r="AN339" s="30">
        <v>1</v>
      </c>
      <c r="AO339" s="30">
        <v>1</v>
      </c>
      <c r="AP339" s="30">
        <v>0.92395418882369995</v>
      </c>
      <c r="AQ339" s="30">
        <v>0.875</v>
      </c>
      <c r="AR339" s="30">
        <v>1</v>
      </c>
      <c r="AS339" s="30">
        <v>0.85414999999999996</v>
      </c>
      <c r="AT339" s="30">
        <v>0.96666666649999999</v>
      </c>
      <c r="AU339" s="30">
        <v>1</v>
      </c>
      <c r="AV339" s="30">
        <v>1</v>
      </c>
      <c r="AW339" s="30">
        <v>1</v>
      </c>
      <c r="AX339" s="30">
        <v>1</v>
      </c>
      <c r="AY339" s="30">
        <v>1</v>
      </c>
      <c r="AZ339" s="30">
        <v>1</v>
      </c>
      <c r="BA339" s="30">
        <v>1</v>
      </c>
      <c r="BB339" s="30">
        <v>1</v>
      </c>
      <c r="BC339" s="30">
        <v>1</v>
      </c>
      <c r="BD339" s="30">
        <v>0.66666668653488159</v>
      </c>
      <c r="BE339" s="30">
        <v>0.95827287435531616</v>
      </c>
      <c r="BF339" s="30" t="s">
        <v>567</v>
      </c>
      <c r="BG339" s="30">
        <v>0.99999999540314422</v>
      </c>
      <c r="BH339" s="30">
        <v>0.91654571843251087</v>
      </c>
      <c r="BI339" s="30">
        <v>1</v>
      </c>
      <c r="BJ339" s="30">
        <v>0.5</v>
      </c>
      <c r="BK339" s="30">
        <v>0</v>
      </c>
      <c r="BL339" s="30">
        <v>1</v>
      </c>
      <c r="BM339" s="30">
        <v>1</v>
      </c>
      <c r="BN339" s="30">
        <v>0.5</v>
      </c>
      <c r="BO339" s="30">
        <v>1</v>
      </c>
      <c r="BP339" s="30" t="s">
        <v>567</v>
      </c>
      <c r="BQ339" s="30" t="s">
        <v>567</v>
      </c>
      <c r="BR339" s="30" t="s">
        <v>567</v>
      </c>
      <c r="BS339" s="30">
        <v>1</v>
      </c>
      <c r="BT339" s="30">
        <v>1</v>
      </c>
      <c r="BU339" s="30">
        <v>0.58333331346511841</v>
      </c>
      <c r="BV339" s="30">
        <v>0</v>
      </c>
      <c r="BW339" s="30">
        <v>0</v>
      </c>
      <c r="BX339" s="30">
        <v>1</v>
      </c>
      <c r="BY339" s="30">
        <v>1</v>
      </c>
      <c r="BZ339" s="30">
        <v>0</v>
      </c>
      <c r="CA339" s="30">
        <v>1</v>
      </c>
      <c r="CB339" s="30">
        <v>1</v>
      </c>
      <c r="CC339" s="30">
        <v>1</v>
      </c>
      <c r="CD339" s="30">
        <v>1</v>
      </c>
      <c r="CE339" s="30">
        <v>1</v>
      </c>
      <c r="CF339" s="30">
        <v>1</v>
      </c>
      <c r="CG339" s="30">
        <v>0.5</v>
      </c>
      <c r="CH339" s="30">
        <v>1</v>
      </c>
      <c r="CI339" s="30">
        <v>0</v>
      </c>
      <c r="CJ339" s="30">
        <v>1</v>
      </c>
      <c r="CK339" s="30">
        <v>0</v>
      </c>
    </row>
    <row r="340" spans="1:89">
      <c r="A340" s="29">
        <v>5425</v>
      </c>
      <c r="B340" t="s">
        <v>448</v>
      </c>
      <c r="C340" t="s">
        <v>427</v>
      </c>
      <c r="D340" t="s">
        <v>428</v>
      </c>
      <c r="E340" s="29">
        <v>0.18097320940404593</v>
      </c>
      <c r="F340" s="29">
        <v>1829</v>
      </c>
      <c r="G340" s="29">
        <v>1.2699999809265137</v>
      </c>
      <c r="H340" s="29">
        <v>15</v>
      </c>
      <c r="I340" s="29">
        <v>505</v>
      </c>
      <c r="J340" t="s">
        <v>629</v>
      </c>
      <c r="K340" s="30">
        <v>0.314878910779953</v>
      </c>
      <c r="L340" s="30">
        <v>-7.3789074085652828E-3</v>
      </c>
      <c r="M340" s="30">
        <v>0.70892131328582764</v>
      </c>
      <c r="N340" s="30">
        <v>0.76283788681030273</v>
      </c>
      <c r="O340" s="30">
        <v>0.80000001192092896</v>
      </c>
      <c r="P340" s="30">
        <v>0.80199664831161499</v>
      </c>
      <c r="Q340" s="30" t="s">
        <v>567</v>
      </c>
      <c r="R340" s="30" t="s">
        <v>567</v>
      </c>
      <c r="S340" s="30">
        <v>1</v>
      </c>
      <c r="T340" s="30">
        <v>1</v>
      </c>
      <c r="U340" s="30">
        <v>1</v>
      </c>
      <c r="V340" s="30" t="s">
        <v>567</v>
      </c>
      <c r="W340" s="30">
        <v>1</v>
      </c>
      <c r="X340" s="30">
        <v>1</v>
      </c>
      <c r="Y340" s="30">
        <v>0</v>
      </c>
      <c r="Z340" s="30">
        <v>0</v>
      </c>
      <c r="AA340" s="30">
        <v>1</v>
      </c>
      <c r="AB340" s="30">
        <v>0.83637000000000006</v>
      </c>
      <c r="AC340" s="30">
        <v>1</v>
      </c>
      <c r="AD340" s="30">
        <v>0.75609999999999999</v>
      </c>
      <c r="AE340" s="30">
        <v>1</v>
      </c>
      <c r="AF340" s="30">
        <v>0.97699004411697388</v>
      </c>
      <c r="AG340" s="30">
        <v>0.98638067931186579</v>
      </c>
      <c r="AH340" s="30">
        <v>1</v>
      </c>
      <c r="AI340" s="30">
        <v>0.9375</v>
      </c>
      <c r="AJ340" s="30">
        <v>0.8</v>
      </c>
      <c r="AK340" s="30">
        <v>1</v>
      </c>
      <c r="AL340" s="30">
        <v>1</v>
      </c>
      <c r="AM340" s="30">
        <v>1</v>
      </c>
      <c r="AN340" s="30">
        <v>1</v>
      </c>
      <c r="AO340" s="30">
        <v>0.75</v>
      </c>
      <c r="AP340" s="30">
        <v>0.64355951547622681</v>
      </c>
      <c r="AQ340" s="30">
        <v>0.5</v>
      </c>
      <c r="AR340" s="30" t="s">
        <v>567</v>
      </c>
      <c r="AS340" s="30">
        <v>0.59067857150000003</v>
      </c>
      <c r="AT340" s="30">
        <v>0.84</v>
      </c>
      <c r="AU340" s="30">
        <v>1</v>
      </c>
      <c r="AV340" s="30">
        <v>0.5</v>
      </c>
      <c r="AW340" s="30">
        <v>1</v>
      </c>
      <c r="AX340" s="30">
        <v>0</v>
      </c>
      <c r="AY340" s="30">
        <v>1</v>
      </c>
      <c r="AZ340" s="30">
        <v>0.75</v>
      </c>
      <c r="BA340" s="30">
        <v>1</v>
      </c>
      <c r="BB340" s="30">
        <v>0</v>
      </c>
      <c r="BC340" s="30">
        <v>1</v>
      </c>
      <c r="BD340" s="30">
        <v>0.66666668653488159</v>
      </c>
      <c r="BE340" s="30">
        <v>1</v>
      </c>
      <c r="BF340" s="30">
        <v>1</v>
      </c>
      <c r="BG340" s="30">
        <v>1</v>
      </c>
      <c r="BH340" s="30" t="s">
        <v>567</v>
      </c>
      <c r="BI340" s="30">
        <v>1</v>
      </c>
      <c r="BJ340" s="30">
        <v>1</v>
      </c>
      <c r="BK340" s="30">
        <v>1</v>
      </c>
      <c r="BL340" s="30">
        <v>1</v>
      </c>
      <c r="BM340" s="30">
        <v>1</v>
      </c>
      <c r="BN340" s="30">
        <v>1</v>
      </c>
      <c r="BO340" s="30">
        <v>0.5</v>
      </c>
      <c r="BP340" s="30">
        <v>1</v>
      </c>
      <c r="BQ340" s="30">
        <v>1</v>
      </c>
      <c r="BR340" s="30">
        <v>1</v>
      </c>
      <c r="BS340" s="30">
        <v>0</v>
      </c>
      <c r="BT340" s="30">
        <v>1</v>
      </c>
      <c r="BU340" s="30">
        <v>0.1666666716337204</v>
      </c>
      <c r="BV340" s="30">
        <v>0</v>
      </c>
      <c r="BW340" s="30">
        <v>0</v>
      </c>
      <c r="BX340" s="30">
        <v>1</v>
      </c>
      <c r="BY340" s="30">
        <v>0</v>
      </c>
      <c r="BZ340" s="30">
        <v>0</v>
      </c>
      <c r="CA340" s="30">
        <v>1</v>
      </c>
      <c r="CB340" s="30">
        <v>1</v>
      </c>
      <c r="CC340" s="30">
        <v>0</v>
      </c>
      <c r="CD340" s="30">
        <v>1</v>
      </c>
      <c r="CE340" s="30">
        <v>0</v>
      </c>
      <c r="CF340" s="30">
        <v>1</v>
      </c>
      <c r="CG340" s="30">
        <v>0.75</v>
      </c>
      <c r="CH340" s="30">
        <v>1</v>
      </c>
      <c r="CI340" s="30">
        <v>0</v>
      </c>
      <c r="CJ340" s="30">
        <v>1</v>
      </c>
      <c r="CK340" s="30">
        <v>1</v>
      </c>
    </row>
    <row r="341" spans="1:89">
      <c r="A341" s="29">
        <v>5426</v>
      </c>
      <c r="B341" t="s">
        <v>449</v>
      </c>
      <c r="C341" t="s">
        <v>427</v>
      </c>
      <c r="D341" t="s">
        <v>428</v>
      </c>
      <c r="E341" s="29">
        <v>0.16562047320135201</v>
      </c>
      <c r="F341" s="29">
        <v>2071</v>
      </c>
      <c r="G341" s="29">
        <v>1.2200000286102295</v>
      </c>
      <c r="H341" s="29">
        <v>6</v>
      </c>
      <c r="I341" s="29">
        <v>431</v>
      </c>
      <c r="J341" t="s">
        <v>629</v>
      </c>
      <c r="K341" s="30">
        <v>0.30103805661201477</v>
      </c>
      <c r="L341" s="30">
        <v>-1.0387731716036797E-2</v>
      </c>
      <c r="M341" s="30">
        <v>0.87755656242370605</v>
      </c>
      <c r="N341" s="30">
        <v>0.74118530750274658</v>
      </c>
      <c r="O341" s="30">
        <v>0.83333331346511841</v>
      </c>
      <c r="P341" s="30">
        <v>0.70902776718139648</v>
      </c>
      <c r="Q341" s="30" t="s">
        <v>567</v>
      </c>
      <c r="R341" s="30" t="s">
        <v>567</v>
      </c>
      <c r="S341" s="30">
        <v>1</v>
      </c>
      <c r="T341" s="30">
        <v>1</v>
      </c>
      <c r="U341" s="30">
        <v>1</v>
      </c>
      <c r="V341" s="30">
        <v>1</v>
      </c>
      <c r="W341" s="30">
        <v>0</v>
      </c>
      <c r="X341" s="30">
        <v>1</v>
      </c>
      <c r="Y341" s="30">
        <v>1</v>
      </c>
      <c r="Z341" s="30">
        <v>0</v>
      </c>
      <c r="AA341" s="30">
        <v>1</v>
      </c>
      <c r="AB341" s="30">
        <v>0.33750000000000002</v>
      </c>
      <c r="AC341" s="30">
        <v>0.25</v>
      </c>
      <c r="AD341" s="30" t="s">
        <v>567</v>
      </c>
      <c r="AE341" s="30">
        <v>1</v>
      </c>
      <c r="AF341" s="30">
        <v>0.88026350736618042</v>
      </c>
      <c r="AG341" s="30">
        <v>0.91972774416594627</v>
      </c>
      <c r="AH341" s="30">
        <v>0.83333333333333348</v>
      </c>
      <c r="AI341" s="30">
        <v>0.8</v>
      </c>
      <c r="AJ341" s="30">
        <v>0.45454545454545459</v>
      </c>
      <c r="AK341" s="30">
        <v>1</v>
      </c>
      <c r="AL341" s="30">
        <v>0.66666666666666652</v>
      </c>
      <c r="AM341" s="30">
        <v>1</v>
      </c>
      <c r="AN341" s="30">
        <v>1</v>
      </c>
      <c r="AO341" s="30">
        <v>0.5</v>
      </c>
      <c r="AP341" s="30">
        <v>1</v>
      </c>
      <c r="AQ341" s="30" t="s">
        <v>567</v>
      </c>
      <c r="AR341" s="30" t="s">
        <v>567</v>
      </c>
      <c r="AS341" s="30">
        <v>1</v>
      </c>
      <c r="AT341" s="30">
        <v>1</v>
      </c>
      <c r="AU341" s="30">
        <v>1</v>
      </c>
      <c r="AV341" s="30">
        <v>1</v>
      </c>
      <c r="AW341" s="30">
        <v>1</v>
      </c>
      <c r="AX341" s="30">
        <v>1</v>
      </c>
      <c r="AY341" s="30">
        <v>1</v>
      </c>
      <c r="AZ341" s="30">
        <v>1</v>
      </c>
      <c r="BA341" s="30">
        <v>1</v>
      </c>
      <c r="BB341" s="30">
        <v>1</v>
      </c>
      <c r="BC341" s="30">
        <v>1</v>
      </c>
      <c r="BD341" s="30">
        <v>1</v>
      </c>
      <c r="BE341" s="30">
        <v>0.68627452850341797</v>
      </c>
      <c r="BF341" s="30">
        <v>1</v>
      </c>
      <c r="BG341" s="30">
        <v>0.99999999728976141</v>
      </c>
      <c r="BH341" s="30">
        <v>5.8823529411764698E-2</v>
      </c>
      <c r="BI341" s="30">
        <v>0.75</v>
      </c>
      <c r="BJ341" s="30">
        <v>0.5</v>
      </c>
      <c r="BK341" s="30">
        <v>0</v>
      </c>
      <c r="BL341" s="30" t="s">
        <v>567</v>
      </c>
      <c r="BM341" s="30">
        <v>1</v>
      </c>
      <c r="BN341" s="30">
        <v>1</v>
      </c>
      <c r="BO341" s="30">
        <v>1</v>
      </c>
      <c r="BP341" s="30">
        <v>1</v>
      </c>
      <c r="BQ341" s="30">
        <v>1</v>
      </c>
      <c r="BR341" s="30">
        <v>1</v>
      </c>
      <c r="BS341" s="30">
        <v>1</v>
      </c>
      <c r="BT341" s="30">
        <v>1</v>
      </c>
      <c r="BU341" s="30">
        <v>1</v>
      </c>
      <c r="BV341" s="30">
        <v>1</v>
      </c>
      <c r="BW341" s="30">
        <v>1</v>
      </c>
      <c r="BX341" s="30">
        <v>1</v>
      </c>
      <c r="BY341" s="30">
        <v>1</v>
      </c>
      <c r="BZ341" s="30">
        <v>1</v>
      </c>
      <c r="CA341" s="30">
        <v>1</v>
      </c>
      <c r="CB341" s="30">
        <v>1</v>
      </c>
      <c r="CC341" s="30">
        <v>1</v>
      </c>
      <c r="CD341" s="30">
        <v>1</v>
      </c>
      <c r="CE341" s="30">
        <v>1</v>
      </c>
      <c r="CF341" s="30">
        <v>1</v>
      </c>
      <c r="CG341" s="30">
        <v>1</v>
      </c>
      <c r="CH341" s="30">
        <v>1</v>
      </c>
      <c r="CI341" s="30">
        <v>1</v>
      </c>
      <c r="CJ341" s="30">
        <v>1</v>
      </c>
      <c r="CK341" s="30">
        <v>1</v>
      </c>
    </row>
    <row r="342" spans="1:89">
      <c r="A342" s="29">
        <v>5427</v>
      </c>
      <c r="B342" t="s">
        <v>450</v>
      </c>
      <c r="C342" t="s">
        <v>427</v>
      </c>
      <c r="D342" t="s">
        <v>428</v>
      </c>
      <c r="E342" s="29">
        <v>0.13700034164673727</v>
      </c>
      <c r="F342" s="29">
        <v>2927</v>
      </c>
      <c r="G342" s="29">
        <v>1.0700000524520874</v>
      </c>
      <c r="H342" s="29">
        <v>6</v>
      </c>
      <c r="I342" s="29">
        <v>564</v>
      </c>
      <c r="J342" t="s">
        <v>629</v>
      </c>
      <c r="K342" s="30">
        <v>0.21883654594421387</v>
      </c>
      <c r="L342" s="30">
        <v>2.2009979002177715E-3</v>
      </c>
      <c r="M342" s="30">
        <v>0.91044479608535767</v>
      </c>
      <c r="N342" s="30">
        <v>0.77446764707565308</v>
      </c>
      <c r="O342" s="30">
        <v>0.86666667461395264</v>
      </c>
      <c r="P342" s="30">
        <v>0.92562335729598999</v>
      </c>
      <c r="Q342" s="30" t="s">
        <v>567</v>
      </c>
      <c r="R342" s="30">
        <v>1</v>
      </c>
      <c r="S342" s="30">
        <v>1</v>
      </c>
      <c r="T342" s="30">
        <v>1</v>
      </c>
      <c r="U342" s="30">
        <v>1</v>
      </c>
      <c r="V342" s="30">
        <v>1</v>
      </c>
      <c r="W342" s="30">
        <v>1</v>
      </c>
      <c r="X342" s="30">
        <v>1</v>
      </c>
      <c r="Y342" s="30">
        <v>1</v>
      </c>
      <c r="Z342" s="30" t="s">
        <v>567</v>
      </c>
      <c r="AA342" s="30">
        <v>1</v>
      </c>
      <c r="AB342" s="30">
        <v>0.8037399999999999</v>
      </c>
      <c r="AC342" s="30">
        <v>1</v>
      </c>
      <c r="AD342" s="30">
        <v>1</v>
      </c>
      <c r="AE342" s="30">
        <v>1</v>
      </c>
      <c r="AF342" s="30">
        <v>0.92375063896179199</v>
      </c>
      <c r="AG342" s="30">
        <v>0.92212918660287069</v>
      </c>
      <c r="AH342" s="30">
        <v>0.78787878787878785</v>
      </c>
      <c r="AI342" s="30">
        <v>0.75</v>
      </c>
      <c r="AJ342" s="30">
        <v>0.625</v>
      </c>
      <c r="AK342" s="30">
        <v>1</v>
      </c>
      <c r="AL342" s="30">
        <v>1</v>
      </c>
      <c r="AM342" s="30">
        <v>1</v>
      </c>
      <c r="AN342" s="30">
        <v>1</v>
      </c>
      <c r="AO342" s="30">
        <v>1</v>
      </c>
      <c r="AP342" s="30">
        <v>0.83840787410736084</v>
      </c>
      <c r="AQ342" s="30">
        <v>0.58571428550000004</v>
      </c>
      <c r="AR342" s="30">
        <v>1</v>
      </c>
      <c r="AS342" s="30">
        <v>0.84616923099999997</v>
      </c>
      <c r="AT342" s="30">
        <v>0.92174796749999999</v>
      </c>
      <c r="AU342" s="30">
        <v>1</v>
      </c>
      <c r="AV342" s="30">
        <v>1</v>
      </c>
      <c r="AW342" s="30">
        <v>1</v>
      </c>
      <c r="AX342" s="30">
        <v>1</v>
      </c>
      <c r="AY342" s="30">
        <v>1</v>
      </c>
      <c r="AZ342" s="30">
        <v>1</v>
      </c>
      <c r="BA342" s="30">
        <v>1</v>
      </c>
      <c r="BB342" s="30">
        <v>1</v>
      </c>
      <c r="BC342" s="30">
        <v>1</v>
      </c>
      <c r="BD342" s="30">
        <v>1</v>
      </c>
      <c r="BE342" s="30">
        <v>0.99999964237213135</v>
      </c>
      <c r="BF342" s="30">
        <v>1</v>
      </c>
      <c r="BG342" s="30">
        <v>0.99999888083087118</v>
      </c>
      <c r="BH342" s="30">
        <v>1</v>
      </c>
      <c r="BI342" s="30">
        <v>1</v>
      </c>
      <c r="BJ342" s="30">
        <v>1</v>
      </c>
      <c r="BK342" s="30">
        <v>1</v>
      </c>
      <c r="BL342" s="30">
        <v>1</v>
      </c>
      <c r="BM342" s="30">
        <v>1</v>
      </c>
      <c r="BN342" s="30">
        <v>0.5</v>
      </c>
      <c r="BO342" s="30">
        <v>1</v>
      </c>
      <c r="BP342" s="30" t="s">
        <v>567</v>
      </c>
      <c r="BQ342" s="30" t="s">
        <v>567</v>
      </c>
      <c r="BR342" s="30" t="s">
        <v>567</v>
      </c>
      <c r="BS342" s="30">
        <v>1</v>
      </c>
      <c r="BT342" s="30">
        <v>1</v>
      </c>
      <c r="BU342" s="30">
        <v>0.4166666567325592</v>
      </c>
      <c r="BV342" s="30">
        <v>1</v>
      </c>
      <c r="BW342" s="30">
        <v>0</v>
      </c>
      <c r="BX342" s="30">
        <v>1</v>
      </c>
      <c r="BY342" s="30">
        <v>0</v>
      </c>
      <c r="BZ342" s="30">
        <v>0</v>
      </c>
      <c r="CA342" s="30">
        <v>0</v>
      </c>
      <c r="CB342" s="30">
        <v>0</v>
      </c>
      <c r="CC342" s="30">
        <v>0</v>
      </c>
      <c r="CD342" s="30">
        <v>1</v>
      </c>
      <c r="CE342" s="30">
        <v>0</v>
      </c>
      <c r="CF342" s="30">
        <v>1</v>
      </c>
      <c r="CG342" s="30">
        <v>1</v>
      </c>
      <c r="CH342" s="30">
        <v>1</v>
      </c>
      <c r="CI342" s="30">
        <v>1</v>
      </c>
      <c r="CJ342" s="30">
        <v>1</v>
      </c>
      <c r="CK342" s="30">
        <v>1</v>
      </c>
    </row>
    <row r="343" spans="1:89">
      <c r="A343" s="29">
        <v>5428</v>
      </c>
      <c r="B343" t="s">
        <v>451</v>
      </c>
      <c r="C343" t="s">
        <v>427</v>
      </c>
      <c r="D343" t="s">
        <v>428</v>
      </c>
      <c r="E343" s="29">
        <v>0.19296441061509978</v>
      </c>
      <c r="F343" s="29">
        <v>4861</v>
      </c>
      <c r="G343" s="29">
        <v>1.0099999904632568</v>
      </c>
      <c r="H343" s="29">
        <v>5</v>
      </c>
      <c r="I343" s="29">
        <v>573</v>
      </c>
      <c r="J343" t="s">
        <v>628</v>
      </c>
      <c r="K343" s="30">
        <v>0.18820860981941223</v>
      </c>
      <c r="L343" s="30">
        <v>-8.6178723722696304E-4</v>
      </c>
      <c r="M343" s="30">
        <v>0.83168399333953857</v>
      </c>
      <c r="N343" s="30">
        <v>0.78572875261306763</v>
      </c>
      <c r="O343" s="30">
        <v>0.76666665077209473</v>
      </c>
      <c r="P343" s="30">
        <v>0.87124216556549072</v>
      </c>
      <c r="Q343" s="30" t="s">
        <v>567</v>
      </c>
      <c r="R343" s="30" t="s">
        <v>567</v>
      </c>
      <c r="S343" s="30">
        <v>1</v>
      </c>
      <c r="T343" s="30">
        <v>1</v>
      </c>
      <c r="U343" s="30">
        <v>1</v>
      </c>
      <c r="V343" s="30">
        <v>1</v>
      </c>
      <c r="W343" s="30">
        <v>1</v>
      </c>
      <c r="X343" s="30">
        <v>1</v>
      </c>
      <c r="Y343" s="30">
        <v>1</v>
      </c>
      <c r="Z343" s="30" t="s">
        <v>567</v>
      </c>
      <c r="AA343" s="30">
        <v>0.90566000000000002</v>
      </c>
      <c r="AB343" s="30">
        <v>0.46465000000000001</v>
      </c>
      <c r="AC343" s="30">
        <v>1</v>
      </c>
      <c r="AD343" s="30" t="s">
        <v>567</v>
      </c>
      <c r="AE343" s="30">
        <v>1</v>
      </c>
      <c r="AF343" s="30">
        <v>0.90794491767883301</v>
      </c>
      <c r="AG343" s="30">
        <v>0.98525989138867343</v>
      </c>
      <c r="AH343" s="30">
        <v>0.75</v>
      </c>
      <c r="AI343" s="30">
        <v>0.68181818181818188</v>
      </c>
      <c r="AJ343" s="30">
        <v>0.47826086956521741</v>
      </c>
      <c r="AK343" s="30">
        <v>1</v>
      </c>
      <c r="AL343" s="30">
        <v>1</v>
      </c>
      <c r="AM343" s="30">
        <v>1</v>
      </c>
      <c r="AN343" s="30">
        <v>1</v>
      </c>
      <c r="AO343" s="30">
        <v>1</v>
      </c>
      <c r="AP343" s="30">
        <v>0.62098640203475952</v>
      </c>
      <c r="AQ343" s="30">
        <v>0.73557692299999999</v>
      </c>
      <c r="AR343" s="30">
        <v>0.2083333335</v>
      </c>
      <c r="AS343" s="30">
        <v>0.84551724149999996</v>
      </c>
      <c r="AT343" s="30">
        <v>0.69451812550000003</v>
      </c>
      <c r="AU343" s="30">
        <v>1</v>
      </c>
      <c r="AV343" s="30">
        <v>0.5</v>
      </c>
      <c r="AW343" s="30">
        <v>0</v>
      </c>
      <c r="AX343" s="30">
        <v>1</v>
      </c>
      <c r="AY343" s="30">
        <v>1</v>
      </c>
      <c r="AZ343" s="30">
        <v>1</v>
      </c>
      <c r="BA343" s="30">
        <v>1</v>
      </c>
      <c r="BB343" s="30">
        <v>1</v>
      </c>
      <c r="BC343" s="30">
        <v>1</v>
      </c>
      <c r="BD343" s="30">
        <v>1</v>
      </c>
      <c r="BE343" s="30">
        <v>0.99999994039535522</v>
      </c>
      <c r="BF343" s="30">
        <v>1</v>
      </c>
      <c r="BG343" s="30">
        <v>0.99999982183862535</v>
      </c>
      <c r="BH343" s="30">
        <v>1</v>
      </c>
      <c r="BI343" s="30">
        <v>1</v>
      </c>
      <c r="BJ343" s="30">
        <v>1</v>
      </c>
      <c r="BK343" s="30">
        <v>1</v>
      </c>
      <c r="BL343" s="30">
        <v>1</v>
      </c>
      <c r="BM343" s="30">
        <v>1</v>
      </c>
      <c r="BN343" s="30">
        <v>1</v>
      </c>
      <c r="BO343" s="30">
        <v>1</v>
      </c>
      <c r="BP343" s="30">
        <v>1</v>
      </c>
      <c r="BQ343" s="30">
        <v>1</v>
      </c>
      <c r="BR343" s="30">
        <v>1</v>
      </c>
      <c r="BS343" s="30">
        <v>1</v>
      </c>
      <c r="BT343" s="30">
        <v>1</v>
      </c>
      <c r="BU343" s="30">
        <v>0.66666668653488159</v>
      </c>
      <c r="BV343" s="30">
        <v>1</v>
      </c>
      <c r="BW343" s="30">
        <v>1</v>
      </c>
      <c r="BX343" s="30">
        <v>1</v>
      </c>
      <c r="BY343" s="30">
        <v>1</v>
      </c>
      <c r="BZ343" s="30">
        <v>1</v>
      </c>
      <c r="CA343" s="30">
        <v>1</v>
      </c>
      <c r="CB343" s="30">
        <v>1</v>
      </c>
      <c r="CC343" s="30">
        <v>1</v>
      </c>
      <c r="CD343" s="30">
        <v>1</v>
      </c>
      <c r="CE343" s="30">
        <v>0</v>
      </c>
      <c r="CF343" s="30">
        <v>1</v>
      </c>
      <c r="CG343" s="30">
        <v>0.75</v>
      </c>
      <c r="CH343" s="30">
        <v>1</v>
      </c>
      <c r="CI343" s="30">
        <v>1</v>
      </c>
      <c r="CJ343" s="30">
        <v>1</v>
      </c>
      <c r="CK343" s="30">
        <v>0</v>
      </c>
    </row>
    <row r="344" spans="1:89">
      <c r="A344" s="29">
        <v>5429</v>
      </c>
      <c r="B344" t="s">
        <v>452</v>
      </c>
      <c r="C344" t="s">
        <v>427</v>
      </c>
      <c r="D344" t="s">
        <v>428</v>
      </c>
      <c r="E344" s="29">
        <v>0.15869017632241814</v>
      </c>
      <c r="F344" s="29">
        <v>1191</v>
      </c>
      <c r="G344" s="29">
        <v>1.3899999856948853</v>
      </c>
      <c r="H344" s="29">
        <v>15</v>
      </c>
      <c r="I344" s="29">
        <v>437</v>
      </c>
      <c r="J344" t="s">
        <v>629</v>
      </c>
      <c r="K344" s="30">
        <v>0.25333330035209656</v>
      </c>
      <c r="L344" s="30">
        <v>-5.7759638875722885E-3</v>
      </c>
      <c r="M344" s="30" t="s">
        <v>567</v>
      </c>
      <c r="N344" s="30">
        <v>0.72728157043457031</v>
      </c>
      <c r="O344" s="30">
        <v>0.80000001192092896</v>
      </c>
      <c r="P344" s="30">
        <v>0.82716000080108643</v>
      </c>
      <c r="Q344" s="30" t="s">
        <v>567</v>
      </c>
      <c r="R344" s="30" t="s">
        <v>567</v>
      </c>
      <c r="S344" s="30">
        <v>1</v>
      </c>
      <c r="T344" s="30">
        <v>1</v>
      </c>
      <c r="U344" s="30">
        <v>1</v>
      </c>
      <c r="V344" s="30">
        <v>1</v>
      </c>
      <c r="W344" s="30">
        <v>0</v>
      </c>
      <c r="X344" s="30">
        <v>1</v>
      </c>
      <c r="Y344" s="30">
        <v>1</v>
      </c>
      <c r="Z344" s="30">
        <v>0</v>
      </c>
      <c r="AA344" s="30">
        <v>1</v>
      </c>
      <c r="AB344" s="30">
        <v>0.96296000000000004</v>
      </c>
      <c r="AC344" s="30" t="s">
        <v>567</v>
      </c>
      <c r="AD344" s="30" t="s">
        <v>567</v>
      </c>
      <c r="AE344" s="30">
        <v>1</v>
      </c>
      <c r="AF344" s="30">
        <v>0.89498555660247803</v>
      </c>
      <c r="AG344" s="30">
        <v>1</v>
      </c>
      <c r="AH344" s="30">
        <v>0.73333333333333339</v>
      </c>
      <c r="AI344" s="30">
        <v>0.64285714285714279</v>
      </c>
      <c r="AJ344" s="30">
        <v>0.36363636363636365</v>
      </c>
      <c r="AK344" s="30">
        <v>1</v>
      </c>
      <c r="AL344" s="30">
        <v>1</v>
      </c>
      <c r="AM344" s="30">
        <v>1</v>
      </c>
      <c r="AN344" s="30">
        <v>1</v>
      </c>
      <c r="AO344" s="30">
        <v>0.5</v>
      </c>
      <c r="AP344" s="30">
        <v>1</v>
      </c>
      <c r="AQ344" s="30" t="s">
        <v>567</v>
      </c>
      <c r="AR344" s="30" t="s">
        <v>567</v>
      </c>
      <c r="AS344" s="30">
        <v>1</v>
      </c>
      <c r="AT344" s="30">
        <v>1</v>
      </c>
      <c r="AU344" s="30">
        <v>1</v>
      </c>
      <c r="AV344" s="30">
        <v>0.5</v>
      </c>
      <c r="AW344" s="30">
        <v>0</v>
      </c>
      <c r="AX344" s="30">
        <v>1</v>
      </c>
      <c r="AY344" s="30">
        <v>1</v>
      </c>
      <c r="AZ344" s="30">
        <v>1</v>
      </c>
      <c r="BA344" s="30">
        <v>1</v>
      </c>
      <c r="BB344" s="30">
        <v>1</v>
      </c>
      <c r="BC344" s="30">
        <v>1</v>
      </c>
      <c r="BD344" s="30">
        <v>0.66666668653488159</v>
      </c>
      <c r="BE344" s="30">
        <v>1</v>
      </c>
      <c r="BF344" s="30" t="s">
        <v>567</v>
      </c>
      <c r="BG344" s="30">
        <v>1</v>
      </c>
      <c r="BH344" s="30">
        <v>1</v>
      </c>
      <c r="BI344" s="30">
        <v>1</v>
      </c>
      <c r="BJ344" s="30">
        <v>0.5</v>
      </c>
      <c r="BK344" s="30">
        <v>0</v>
      </c>
      <c r="BL344" s="30">
        <v>1</v>
      </c>
      <c r="BM344" s="30">
        <v>1</v>
      </c>
      <c r="BN344" s="30">
        <v>1</v>
      </c>
      <c r="BO344" s="30">
        <v>1</v>
      </c>
      <c r="BP344" s="30">
        <v>1</v>
      </c>
      <c r="BQ344" s="30">
        <v>1</v>
      </c>
      <c r="BR344" s="30">
        <v>1</v>
      </c>
      <c r="BS344" s="30">
        <v>1</v>
      </c>
      <c r="BT344" s="30">
        <v>1</v>
      </c>
      <c r="BU344" s="30">
        <v>0.375</v>
      </c>
      <c r="BV344" s="30">
        <v>1</v>
      </c>
      <c r="BW344" s="30">
        <v>0</v>
      </c>
      <c r="BX344" s="30">
        <v>1</v>
      </c>
      <c r="BY344" s="30">
        <v>0</v>
      </c>
      <c r="BZ344" s="30">
        <v>0</v>
      </c>
      <c r="CA344" s="30">
        <v>0</v>
      </c>
      <c r="CB344" s="30">
        <v>0</v>
      </c>
      <c r="CC344" s="30">
        <v>0</v>
      </c>
      <c r="CD344" s="30">
        <v>0</v>
      </c>
      <c r="CE344" s="30">
        <v>0</v>
      </c>
      <c r="CF344" s="30">
        <v>0</v>
      </c>
      <c r="CG344" s="30" t="s">
        <v>567</v>
      </c>
      <c r="CH344" s="30" t="s">
        <v>567</v>
      </c>
      <c r="CI344" s="30" t="s">
        <v>567</v>
      </c>
      <c r="CJ344" s="30" t="s">
        <v>567</v>
      </c>
      <c r="CK344" s="30" t="s">
        <v>567</v>
      </c>
    </row>
    <row r="345" spans="1:89">
      <c r="A345" s="29">
        <v>5430</v>
      </c>
      <c r="B345" t="s">
        <v>453</v>
      </c>
      <c r="C345" t="s">
        <v>427</v>
      </c>
      <c r="D345" t="s">
        <v>428</v>
      </c>
      <c r="E345" s="29">
        <v>0.23230240549828179</v>
      </c>
      <c r="F345" s="29">
        <v>2910</v>
      </c>
      <c r="G345" s="29">
        <v>1.1499999761581421</v>
      </c>
      <c r="H345" s="29">
        <v>6</v>
      </c>
      <c r="I345" s="29">
        <v>481</v>
      </c>
      <c r="J345" t="s">
        <v>629</v>
      </c>
      <c r="K345" s="30">
        <v>0.38504153490066528</v>
      </c>
      <c r="L345" s="30">
        <v>-2.746875979937613E-4</v>
      </c>
      <c r="M345" s="30">
        <v>0.77017080783843994</v>
      </c>
      <c r="N345" s="30">
        <v>0.77866154909133911</v>
      </c>
      <c r="O345" s="30">
        <v>0.89999997615814209</v>
      </c>
      <c r="P345" s="30">
        <v>0.79052406549453735</v>
      </c>
      <c r="Q345" s="30" t="s">
        <v>567</v>
      </c>
      <c r="R345" s="30">
        <v>1</v>
      </c>
      <c r="S345" s="30">
        <v>1</v>
      </c>
      <c r="T345" s="30">
        <v>1</v>
      </c>
      <c r="U345" s="30">
        <v>1</v>
      </c>
      <c r="V345" s="30">
        <v>1</v>
      </c>
      <c r="W345" s="30">
        <v>1</v>
      </c>
      <c r="X345" s="30">
        <v>1</v>
      </c>
      <c r="Y345" s="30">
        <v>0</v>
      </c>
      <c r="Z345" s="30">
        <v>1</v>
      </c>
      <c r="AA345" s="30">
        <v>1</v>
      </c>
      <c r="AB345" s="30">
        <v>0.29870000000000002</v>
      </c>
      <c r="AC345" s="30">
        <v>1</v>
      </c>
      <c r="AD345" s="30" t="s">
        <v>567</v>
      </c>
      <c r="AE345" s="30">
        <v>1</v>
      </c>
      <c r="AF345" s="30">
        <v>0.8278505802154541</v>
      </c>
      <c r="AG345" s="30">
        <v>0.92825441696113076</v>
      </c>
      <c r="AH345" s="30">
        <v>0.95833333333333348</v>
      </c>
      <c r="AI345" s="30">
        <v>0.33333333333333337</v>
      </c>
      <c r="AJ345" s="30">
        <v>0.7142857142857143</v>
      </c>
      <c r="AK345" s="30">
        <v>0.75</v>
      </c>
      <c r="AL345" s="30">
        <v>1</v>
      </c>
      <c r="AM345" s="30">
        <v>1</v>
      </c>
      <c r="AN345" s="30">
        <v>1</v>
      </c>
      <c r="AO345" s="30">
        <v>1</v>
      </c>
      <c r="AP345" s="30">
        <v>0.875</v>
      </c>
      <c r="AQ345" s="30">
        <v>0.91666666649999995</v>
      </c>
      <c r="AR345" s="30">
        <v>0.58333333349999994</v>
      </c>
      <c r="AS345" s="30">
        <v>1</v>
      </c>
      <c r="AT345" s="30">
        <v>1</v>
      </c>
      <c r="AU345" s="30">
        <v>1</v>
      </c>
      <c r="AV345" s="30">
        <v>0.5</v>
      </c>
      <c r="AW345" s="30">
        <v>1</v>
      </c>
      <c r="AX345" s="30">
        <v>0</v>
      </c>
      <c r="AY345" s="30">
        <v>1</v>
      </c>
      <c r="AZ345" s="30">
        <v>1</v>
      </c>
      <c r="BA345" s="30">
        <v>1</v>
      </c>
      <c r="BB345" s="30">
        <v>1</v>
      </c>
      <c r="BC345" s="30">
        <v>1</v>
      </c>
      <c r="BD345" s="30">
        <v>1</v>
      </c>
      <c r="BE345" s="30">
        <v>0.99999982118606567</v>
      </c>
      <c r="BF345" s="30">
        <v>1</v>
      </c>
      <c r="BG345" s="30">
        <v>0.99999949488826934</v>
      </c>
      <c r="BH345" s="30">
        <v>1</v>
      </c>
      <c r="BI345" s="30">
        <v>0.75</v>
      </c>
      <c r="BJ345" s="30">
        <v>0.5</v>
      </c>
      <c r="BK345" s="30">
        <v>0</v>
      </c>
      <c r="BL345" s="30" t="s">
        <v>567</v>
      </c>
      <c r="BM345" s="30">
        <v>1</v>
      </c>
      <c r="BN345" s="30">
        <v>1</v>
      </c>
      <c r="BO345" s="30">
        <v>1</v>
      </c>
      <c r="BP345" s="30">
        <v>1</v>
      </c>
      <c r="BQ345" s="30">
        <v>1</v>
      </c>
      <c r="BR345" s="30">
        <v>1</v>
      </c>
      <c r="BS345" s="30">
        <v>1</v>
      </c>
      <c r="BT345" s="30">
        <v>1</v>
      </c>
      <c r="BU345" s="30">
        <v>0.70833331346511841</v>
      </c>
      <c r="BV345" s="30">
        <v>1</v>
      </c>
      <c r="BW345" s="30">
        <v>0</v>
      </c>
      <c r="BX345" s="30">
        <v>0</v>
      </c>
      <c r="BY345" s="30">
        <v>0</v>
      </c>
      <c r="BZ345" s="30">
        <v>0</v>
      </c>
      <c r="CA345" s="30">
        <v>0</v>
      </c>
      <c r="CB345" s="30">
        <v>1</v>
      </c>
      <c r="CC345" s="30">
        <v>0</v>
      </c>
      <c r="CD345" s="30">
        <v>0</v>
      </c>
      <c r="CE345" s="30">
        <v>1</v>
      </c>
      <c r="CF345" s="30">
        <v>1</v>
      </c>
      <c r="CG345" s="30">
        <v>0.5</v>
      </c>
      <c r="CH345" s="30">
        <v>1</v>
      </c>
      <c r="CI345" s="30">
        <v>0</v>
      </c>
      <c r="CJ345" s="30">
        <v>1</v>
      </c>
      <c r="CK345" s="30">
        <v>0</v>
      </c>
    </row>
    <row r="346" spans="1:89">
      <c r="A346" s="29">
        <v>5432</v>
      </c>
      <c r="B346" t="s">
        <v>454</v>
      </c>
      <c r="C346" t="s">
        <v>427</v>
      </c>
      <c r="D346" t="s">
        <v>428</v>
      </c>
      <c r="E346" s="29">
        <v>0.14752252252252251</v>
      </c>
      <c r="F346" s="29">
        <v>888</v>
      </c>
      <c r="G346" s="29">
        <v>1.2999999523162842</v>
      </c>
      <c r="H346" s="29">
        <v>15</v>
      </c>
      <c r="I346" s="29">
        <v>368</v>
      </c>
      <c r="J346" t="s">
        <v>629</v>
      </c>
      <c r="K346" s="30">
        <v>0.2800000011920929</v>
      </c>
      <c r="L346" s="30">
        <v>-2.1314091980457306E-2</v>
      </c>
      <c r="M346" s="30">
        <v>0.60911011695861816</v>
      </c>
      <c r="N346" s="30">
        <v>0.6782606840133667</v>
      </c>
      <c r="O346" s="30">
        <v>0.86666667461395264</v>
      </c>
      <c r="P346" s="30">
        <v>0.68361169099807739</v>
      </c>
      <c r="Q346" s="30">
        <v>1</v>
      </c>
      <c r="R346" s="30" t="s">
        <v>567</v>
      </c>
      <c r="S346" s="30">
        <v>1</v>
      </c>
      <c r="T346" s="30">
        <v>1</v>
      </c>
      <c r="U346" s="30">
        <v>1</v>
      </c>
      <c r="V346" s="30">
        <v>1</v>
      </c>
      <c r="W346" s="30">
        <v>1</v>
      </c>
      <c r="X346" s="30">
        <v>0</v>
      </c>
      <c r="Y346" s="30">
        <v>1</v>
      </c>
      <c r="Z346" s="30">
        <v>1</v>
      </c>
      <c r="AA346" s="30">
        <v>5.8820000000000053E-2</v>
      </c>
      <c r="AB346" s="30">
        <v>0.54284999999999994</v>
      </c>
      <c r="AC346" s="30" t="s">
        <v>567</v>
      </c>
      <c r="AD346" s="30" t="s">
        <v>567</v>
      </c>
      <c r="AE346" s="30">
        <v>1</v>
      </c>
      <c r="AF346" s="30">
        <v>0.89499038457870483</v>
      </c>
      <c r="AG346" s="30">
        <v>0.88274143302180685</v>
      </c>
      <c r="AH346" s="30">
        <v>0.85714285714285721</v>
      </c>
      <c r="AI346" s="30">
        <v>1</v>
      </c>
      <c r="AJ346" s="30">
        <v>0</v>
      </c>
      <c r="AK346" s="30">
        <v>1</v>
      </c>
      <c r="AL346" s="30">
        <v>1</v>
      </c>
      <c r="AM346" s="30">
        <v>1</v>
      </c>
      <c r="AN346" s="30">
        <v>1</v>
      </c>
      <c r="AO346" s="30">
        <v>0.75</v>
      </c>
      <c r="AP346" s="30">
        <v>0.67916667461395264</v>
      </c>
      <c r="AQ346" s="30">
        <v>1</v>
      </c>
      <c r="AR346" s="30" t="s">
        <v>567</v>
      </c>
      <c r="AS346" s="30">
        <v>0.1</v>
      </c>
      <c r="AT346" s="30">
        <v>0.9375</v>
      </c>
      <c r="AU346" s="30">
        <v>1</v>
      </c>
      <c r="AV346" s="30">
        <v>0.5</v>
      </c>
      <c r="AW346" s="30">
        <v>0</v>
      </c>
      <c r="AX346" s="30">
        <v>1</v>
      </c>
      <c r="AY346" s="30">
        <v>1</v>
      </c>
      <c r="AZ346" s="30">
        <v>0.75</v>
      </c>
      <c r="BA346" s="30">
        <v>1</v>
      </c>
      <c r="BB346" s="30">
        <v>0</v>
      </c>
      <c r="BC346" s="30">
        <v>1</v>
      </c>
      <c r="BD346" s="30">
        <v>0.66666668653488159</v>
      </c>
      <c r="BE346" s="30">
        <v>0.99999904632568359</v>
      </c>
      <c r="BF346" s="30" t="s">
        <v>567</v>
      </c>
      <c r="BG346" s="30">
        <v>0.99999813040532815</v>
      </c>
      <c r="BH346" s="30">
        <v>1</v>
      </c>
      <c r="BI346" s="30">
        <v>1</v>
      </c>
      <c r="BJ346" s="30">
        <v>0.5</v>
      </c>
      <c r="BK346" s="30">
        <v>0</v>
      </c>
      <c r="BL346" s="30">
        <v>1</v>
      </c>
      <c r="BM346" s="30">
        <v>1</v>
      </c>
      <c r="BN346" s="30">
        <v>1</v>
      </c>
      <c r="BO346" s="30">
        <v>0.5</v>
      </c>
      <c r="BP346" s="30">
        <v>1</v>
      </c>
      <c r="BQ346" s="30">
        <v>1</v>
      </c>
      <c r="BR346" s="30">
        <v>1</v>
      </c>
      <c r="BS346" s="30">
        <v>0</v>
      </c>
      <c r="BT346" s="30">
        <v>1</v>
      </c>
      <c r="BU346" s="30">
        <v>8.3333335816860199E-2</v>
      </c>
      <c r="BV346" s="30">
        <v>0</v>
      </c>
      <c r="BW346" s="30">
        <v>0</v>
      </c>
      <c r="BX346" s="30">
        <v>1</v>
      </c>
      <c r="BY346" s="30">
        <v>0</v>
      </c>
      <c r="BZ346" s="30">
        <v>0</v>
      </c>
      <c r="CA346" s="30">
        <v>0</v>
      </c>
      <c r="CB346" s="30">
        <v>1</v>
      </c>
      <c r="CC346" s="30">
        <v>0</v>
      </c>
      <c r="CD346" s="30">
        <v>0</v>
      </c>
      <c r="CE346" s="30">
        <v>0</v>
      </c>
      <c r="CF346" s="30">
        <v>1</v>
      </c>
      <c r="CG346" s="30">
        <v>0.5</v>
      </c>
      <c r="CH346" s="30">
        <v>0</v>
      </c>
      <c r="CI346" s="30">
        <v>1</v>
      </c>
      <c r="CJ346" s="30">
        <v>1</v>
      </c>
      <c r="CK346" s="30">
        <v>0</v>
      </c>
    </row>
    <row r="347" spans="1:89">
      <c r="A347" s="29">
        <v>5433</v>
      </c>
      <c r="B347" t="s">
        <v>455</v>
      </c>
      <c r="C347" t="s">
        <v>427</v>
      </c>
      <c r="D347" t="s">
        <v>428</v>
      </c>
      <c r="E347" s="29">
        <v>0.14129353233830846</v>
      </c>
      <c r="F347" s="29">
        <v>1005</v>
      </c>
      <c r="G347" s="29">
        <v>1.2599999904632568</v>
      </c>
      <c r="H347" s="29">
        <v>15</v>
      </c>
      <c r="I347" s="29">
        <v>351</v>
      </c>
      <c r="J347" t="s">
        <v>629</v>
      </c>
      <c r="K347" s="30">
        <v>0.47959184646606445</v>
      </c>
      <c r="L347" s="30">
        <v>-7.0141348987817764E-3</v>
      </c>
      <c r="M347" s="30" t="s">
        <v>567</v>
      </c>
      <c r="N347" s="30">
        <v>0.70627671480178833</v>
      </c>
      <c r="O347" s="30">
        <v>0.80000001192092896</v>
      </c>
      <c r="P347" s="30">
        <v>0.822368323802948</v>
      </c>
      <c r="Q347" s="30" t="s">
        <v>567</v>
      </c>
      <c r="R347" s="30" t="s">
        <v>567</v>
      </c>
      <c r="S347" s="30">
        <v>1</v>
      </c>
      <c r="T347" s="30">
        <v>0</v>
      </c>
      <c r="U347" s="30">
        <v>1</v>
      </c>
      <c r="V347" s="30">
        <v>1</v>
      </c>
      <c r="W347" s="30">
        <v>0</v>
      </c>
      <c r="X347" s="30">
        <v>1</v>
      </c>
      <c r="Y347" s="30">
        <v>1</v>
      </c>
      <c r="Z347" s="30" t="s">
        <v>567</v>
      </c>
      <c r="AA347" s="30">
        <v>0.68420999999999987</v>
      </c>
      <c r="AB347" s="30">
        <v>1</v>
      </c>
      <c r="AC347" s="30">
        <v>1</v>
      </c>
      <c r="AD347" s="30">
        <v>1</v>
      </c>
      <c r="AE347" s="30">
        <v>1</v>
      </c>
      <c r="AF347" s="30">
        <v>0.77642399072647095</v>
      </c>
      <c r="AG347" s="30">
        <v>0.85308808372314293</v>
      </c>
      <c r="AH347" s="30">
        <v>0.73333333333333339</v>
      </c>
      <c r="AI347" s="30">
        <v>0.66666666666666674</v>
      </c>
      <c r="AJ347" s="30">
        <v>0.4</v>
      </c>
      <c r="AK347" s="30">
        <v>0.66600000000000004</v>
      </c>
      <c r="AL347" s="30">
        <v>1</v>
      </c>
      <c r="AM347" s="30">
        <v>1</v>
      </c>
      <c r="AN347" s="30">
        <v>1</v>
      </c>
      <c r="AO347" s="30">
        <v>1</v>
      </c>
      <c r="AP347" s="30">
        <v>1</v>
      </c>
      <c r="AQ347" s="30">
        <v>1</v>
      </c>
      <c r="AR347" s="30">
        <v>1</v>
      </c>
      <c r="AS347" s="30">
        <v>1</v>
      </c>
      <c r="AT347" s="30">
        <v>1</v>
      </c>
      <c r="AU347" s="30">
        <v>1</v>
      </c>
      <c r="AV347" s="30">
        <v>0.5</v>
      </c>
      <c r="AW347" s="30">
        <v>0</v>
      </c>
      <c r="AX347" s="30">
        <v>1</v>
      </c>
      <c r="AY347" s="30">
        <v>1</v>
      </c>
      <c r="AZ347" s="30">
        <v>0.75</v>
      </c>
      <c r="BA347" s="30">
        <v>1</v>
      </c>
      <c r="BB347" s="30">
        <v>1</v>
      </c>
      <c r="BC347" s="30">
        <v>0</v>
      </c>
      <c r="BD347" s="30">
        <v>0.66666668653488159</v>
      </c>
      <c r="BE347" s="30">
        <v>0.99999237060546875</v>
      </c>
      <c r="BF347" s="30" t="s">
        <v>567</v>
      </c>
      <c r="BG347" s="30">
        <v>0.9999847479169609</v>
      </c>
      <c r="BH347" s="30">
        <v>1</v>
      </c>
      <c r="BI347" s="30">
        <v>0.75</v>
      </c>
      <c r="BJ347" s="30">
        <v>0.5</v>
      </c>
      <c r="BK347" s="30">
        <v>0</v>
      </c>
      <c r="BL347" s="30" t="s">
        <v>567</v>
      </c>
      <c r="BM347" s="30">
        <v>1</v>
      </c>
      <c r="BN347" s="30">
        <v>1</v>
      </c>
      <c r="BO347" s="30">
        <v>0.5</v>
      </c>
      <c r="BP347" s="30">
        <v>1</v>
      </c>
      <c r="BQ347" s="30">
        <v>1</v>
      </c>
      <c r="BR347" s="30">
        <v>1</v>
      </c>
      <c r="BS347" s="30">
        <v>0</v>
      </c>
      <c r="BT347" s="30">
        <v>1</v>
      </c>
      <c r="BU347" s="30">
        <v>0.4583333432674408</v>
      </c>
      <c r="BV347" s="30">
        <v>1</v>
      </c>
      <c r="BW347" s="30">
        <v>0</v>
      </c>
      <c r="BX347" s="30">
        <v>1</v>
      </c>
      <c r="BY347" s="30">
        <v>0</v>
      </c>
      <c r="BZ347" s="30">
        <v>0</v>
      </c>
      <c r="CA347" s="30">
        <v>0</v>
      </c>
      <c r="CB347" s="30">
        <v>0</v>
      </c>
      <c r="CC347" s="30">
        <v>1</v>
      </c>
      <c r="CD347" s="30">
        <v>1</v>
      </c>
      <c r="CE347" s="30">
        <v>0</v>
      </c>
      <c r="CF347" s="30">
        <v>0</v>
      </c>
      <c r="CG347" s="30" t="s">
        <v>567</v>
      </c>
      <c r="CH347" s="30" t="s">
        <v>567</v>
      </c>
      <c r="CI347" s="30" t="s">
        <v>567</v>
      </c>
      <c r="CJ347" s="30" t="s">
        <v>567</v>
      </c>
      <c r="CK347" s="30" t="s">
        <v>567</v>
      </c>
    </row>
    <row r="348" spans="1:89">
      <c r="A348" s="29">
        <v>5434</v>
      </c>
      <c r="B348" t="s">
        <v>456</v>
      </c>
      <c r="C348" t="s">
        <v>427</v>
      </c>
      <c r="D348" t="s">
        <v>428</v>
      </c>
      <c r="E348" s="29">
        <v>0.12081632653061225</v>
      </c>
      <c r="F348" s="29">
        <v>1225</v>
      </c>
      <c r="G348" s="29">
        <v>1.2699999809265137</v>
      </c>
      <c r="H348" s="29">
        <v>15</v>
      </c>
      <c r="I348" s="29">
        <v>402</v>
      </c>
      <c r="J348" t="s">
        <v>629</v>
      </c>
      <c r="K348" s="30">
        <v>0.31555554270744324</v>
      </c>
      <c r="L348" s="30">
        <v>-2.5919675827026367E-3</v>
      </c>
      <c r="M348" s="30">
        <v>0.63969945907592773</v>
      </c>
      <c r="N348" s="30">
        <v>0.71679776906967163</v>
      </c>
      <c r="O348" s="30">
        <v>0.76666665077209473</v>
      </c>
      <c r="P348" s="30">
        <v>0.72562998533248901</v>
      </c>
      <c r="Q348" s="30" t="s">
        <v>567</v>
      </c>
      <c r="R348" s="30" t="s">
        <v>567</v>
      </c>
      <c r="S348" s="30">
        <v>1</v>
      </c>
      <c r="T348" s="30">
        <v>1</v>
      </c>
      <c r="U348" s="30">
        <v>1</v>
      </c>
      <c r="V348" s="30" t="s">
        <v>567</v>
      </c>
      <c r="W348" s="30">
        <v>1</v>
      </c>
      <c r="X348" s="30">
        <v>1</v>
      </c>
      <c r="Y348" s="30">
        <v>1</v>
      </c>
      <c r="Z348" s="30">
        <v>0</v>
      </c>
      <c r="AA348" s="30">
        <v>6.6670000000000021E-2</v>
      </c>
      <c r="AB348" s="30">
        <v>0.87837999999999994</v>
      </c>
      <c r="AC348" s="30">
        <v>0.67857000000000001</v>
      </c>
      <c r="AD348" s="30" t="s">
        <v>567</v>
      </c>
      <c r="AE348" s="30">
        <v>1</v>
      </c>
      <c r="AF348" s="30">
        <v>0.92553114891052246</v>
      </c>
      <c r="AG348" s="30">
        <v>0.88415124698310554</v>
      </c>
      <c r="AH348" s="30">
        <v>0.83333333333333348</v>
      </c>
      <c r="AI348" s="30">
        <v>0.88888888888888884</v>
      </c>
      <c r="AJ348" s="30">
        <v>0.5</v>
      </c>
      <c r="AK348" s="30">
        <v>1</v>
      </c>
      <c r="AL348" s="30">
        <v>1</v>
      </c>
      <c r="AM348" s="30">
        <v>1</v>
      </c>
      <c r="AN348" s="30">
        <v>1</v>
      </c>
      <c r="AO348" s="30">
        <v>0.75</v>
      </c>
      <c r="AP348" s="30">
        <v>0.57916665077209473</v>
      </c>
      <c r="AQ348" s="30">
        <v>0</v>
      </c>
      <c r="AR348" s="30" t="s">
        <v>567</v>
      </c>
      <c r="AS348" s="30">
        <v>0.8</v>
      </c>
      <c r="AT348" s="30">
        <v>0.9375</v>
      </c>
      <c r="AU348" s="30">
        <v>1</v>
      </c>
      <c r="AV348" s="30">
        <v>0.5</v>
      </c>
      <c r="AW348" s="30">
        <v>0</v>
      </c>
      <c r="AX348" s="30">
        <v>1</v>
      </c>
      <c r="AY348" s="30">
        <v>1</v>
      </c>
      <c r="AZ348" s="30">
        <v>1</v>
      </c>
      <c r="BA348" s="30">
        <v>1</v>
      </c>
      <c r="BB348" s="30">
        <v>1</v>
      </c>
      <c r="BC348" s="30">
        <v>1</v>
      </c>
      <c r="BD348" s="30">
        <v>0.66666668653488159</v>
      </c>
      <c r="BE348" s="30">
        <v>1</v>
      </c>
      <c r="BF348" s="30" t="s">
        <v>567</v>
      </c>
      <c r="BG348" s="30">
        <v>1</v>
      </c>
      <c r="BH348" s="30">
        <v>1</v>
      </c>
      <c r="BI348" s="30">
        <v>0.75</v>
      </c>
      <c r="BJ348" s="30">
        <v>0.5</v>
      </c>
      <c r="BK348" s="30">
        <v>0</v>
      </c>
      <c r="BL348" s="30">
        <v>1</v>
      </c>
      <c r="BM348" s="30" t="s">
        <v>567</v>
      </c>
      <c r="BN348" s="30">
        <v>1</v>
      </c>
      <c r="BO348" s="30">
        <v>0.3333333432674408</v>
      </c>
      <c r="BP348" s="30">
        <v>1</v>
      </c>
      <c r="BQ348" s="30">
        <v>1</v>
      </c>
      <c r="BR348" s="30">
        <v>0</v>
      </c>
      <c r="BS348" s="30">
        <v>0</v>
      </c>
      <c r="BT348" s="30">
        <v>1</v>
      </c>
      <c r="BU348" s="30">
        <v>0.3333333432674408</v>
      </c>
      <c r="BV348" s="30">
        <v>1</v>
      </c>
      <c r="BW348" s="30">
        <v>0</v>
      </c>
      <c r="BX348" s="30">
        <v>0</v>
      </c>
      <c r="BY348" s="30">
        <v>0</v>
      </c>
      <c r="BZ348" s="30">
        <v>0</v>
      </c>
      <c r="CA348" s="30">
        <v>0</v>
      </c>
      <c r="CB348" s="30">
        <v>0</v>
      </c>
      <c r="CC348" s="30">
        <v>0</v>
      </c>
      <c r="CD348" s="30">
        <v>0</v>
      </c>
      <c r="CE348" s="30">
        <v>0</v>
      </c>
      <c r="CF348" s="30">
        <v>1</v>
      </c>
      <c r="CG348" s="30">
        <v>0.5</v>
      </c>
      <c r="CH348" s="30">
        <v>0</v>
      </c>
      <c r="CI348" s="30">
        <v>0</v>
      </c>
      <c r="CJ348" s="30">
        <v>1</v>
      </c>
      <c r="CK348" s="30">
        <v>1</v>
      </c>
    </row>
    <row r="349" spans="1:89">
      <c r="A349" s="29">
        <v>5435</v>
      </c>
      <c r="B349" t="s">
        <v>457</v>
      </c>
      <c r="C349" t="s">
        <v>427</v>
      </c>
      <c r="D349" t="s">
        <v>428</v>
      </c>
      <c r="E349" s="29">
        <v>0.1685641998734978</v>
      </c>
      <c r="F349" s="29">
        <v>3162</v>
      </c>
      <c r="G349" s="29">
        <v>1.0900000333786011</v>
      </c>
      <c r="H349" s="29">
        <v>3</v>
      </c>
      <c r="I349" s="29">
        <v>533</v>
      </c>
      <c r="J349" t="s">
        <v>629</v>
      </c>
      <c r="K349" s="30">
        <v>0.28531855344772339</v>
      </c>
      <c r="L349" s="30">
        <v>-7.1798493154346943E-3</v>
      </c>
      <c r="M349" s="30" t="s">
        <v>567</v>
      </c>
      <c r="N349" s="30">
        <v>0.77464741468429565</v>
      </c>
      <c r="O349" s="30">
        <v>1</v>
      </c>
      <c r="P349" s="30">
        <v>0.884743332862854</v>
      </c>
      <c r="Q349" s="30">
        <v>1</v>
      </c>
      <c r="R349" s="30">
        <v>1</v>
      </c>
      <c r="S349" s="30">
        <v>1</v>
      </c>
      <c r="T349" s="30">
        <v>1</v>
      </c>
      <c r="U349" s="30">
        <v>1</v>
      </c>
      <c r="V349" s="30">
        <v>1</v>
      </c>
      <c r="W349" s="30">
        <v>1</v>
      </c>
      <c r="X349" s="30">
        <v>1</v>
      </c>
      <c r="Y349" s="30">
        <v>1</v>
      </c>
      <c r="Z349" s="30">
        <v>1</v>
      </c>
      <c r="AA349" s="30">
        <v>1</v>
      </c>
      <c r="AB349" s="30">
        <v>0.53845999999999994</v>
      </c>
      <c r="AC349" s="30">
        <v>1</v>
      </c>
      <c r="AD349" s="30">
        <v>0.7</v>
      </c>
      <c r="AE349" s="30">
        <v>1</v>
      </c>
      <c r="AF349" s="30">
        <v>0.64784860610961914</v>
      </c>
      <c r="AG349" s="30">
        <v>0.95816624585375509</v>
      </c>
      <c r="AH349" s="30">
        <v>0.95238095238095222</v>
      </c>
      <c r="AI349" s="30">
        <v>0.95454545454545459</v>
      </c>
      <c r="AJ349" s="30">
        <v>0.90909090909090906</v>
      </c>
      <c r="AK349" s="30">
        <v>0</v>
      </c>
      <c r="AL349" s="30">
        <v>1</v>
      </c>
      <c r="AM349" s="30">
        <v>1</v>
      </c>
      <c r="AN349" s="30">
        <v>1</v>
      </c>
      <c r="AO349" s="30">
        <v>1</v>
      </c>
      <c r="AP349" s="30">
        <v>0.76508474349975586</v>
      </c>
      <c r="AQ349" s="30">
        <v>0.95</v>
      </c>
      <c r="AR349" s="30">
        <v>0.5</v>
      </c>
      <c r="AS349" s="30">
        <v>0.71033888899999997</v>
      </c>
      <c r="AT349" s="30">
        <v>0.9</v>
      </c>
      <c r="AU349" s="30">
        <v>1</v>
      </c>
      <c r="AV349" s="30">
        <v>1</v>
      </c>
      <c r="AW349" s="30">
        <v>1</v>
      </c>
      <c r="AX349" s="30">
        <v>1</v>
      </c>
      <c r="AY349" s="30">
        <v>1</v>
      </c>
      <c r="AZ349" s="30">
        <v>1</v>
      </c>
      <c r="BA349" s="30">
        <v>1</v>
      </c>
      <c r="BB349" s="30">
        <v>1</v>
      </c>
      <c r="BC349" s="30">
        <v>1</v>
      </c>
      <c r="BD349" s="30">
        <v>0.66666668653488159</v>
      </c>
      <c r="BE349" s="30">
        <v>1</v>
      </c>
      <c r="BF349" s="30" t="s">
        <v>567</v>
      </c>
      <c r="BG349" s="30">
        <v>0.99999998014691283</v>
      </c>
      <c r="BH349" s="30">
        <v>1</v>
      </c>
      <c r="BI349" s="30">
        <v>1</v>
      </c>
      <c r="BJ349" s="30">
        <v>1</v>
      </c>
      <c r="BK349" s="30">
        <v>1</v>
      </c>
      <c r="BL349" s="30">
        <v>1</v>
      </c>
      <c r="BM349" s="30">
        <v>1</v>
      </c>
      <c r="BN349" s="30">
        <v>0.5</v>
      </c>
      <c r="BO349" s="30">
        <v>1</v>
      </c>
      <c r="BP349" s="30" t="s">
        <v>567</v>
      </c>
      <c r="BQ349" s="30" t="s">
        <v>567</v>
      </c>
      <c r="BR349" s="30" t="s">
        <v>567</v>
      </c>
      <c r="BS349" s="30">
        <v>1</v>
      </c>
      <c r="BT349" s="30">
        <v>1</v>
      </c>
      <c r="BU349" s="30">
        <v>0.3333333432674408</v>
      </c>
      <c r="BV349" s="30">
        <v>1</v>
      </c>
      <c r="BW349" s="30">
        <v>0</v>
      </c>
      <c r="BX349" s="30">
        <v>0</v>
      </c>
      <c r="BY349" s="30">
        <v>0</v>
      </c>
      <c r="BZ349" s="30">
        <v>0</v>
      </c>
      <c r="CA349" s="30">
        <v>0</v>
      </c>
      <c r="CB349" s="30">
        <v>0</v>
      </c>
      <c r="CC349" s="30">
        <v>0</v>
      </c>
      <c r="CD349" s="30">
        <v>0</v>
      </c>
      <c r="CE349" s="30">
        <v>0</v>
      </c>
      <c r="CF349" s="30">
        <v>0.25</v>
      </c>
      <c r="CG349" s="30" t="s">
        <v>567</v>
      </c>
      <c r="CH349" s="30">
        <v>0</v>
      </c>
      <c r="CI349" s="30" t="s">
        <v>567</v>
      </c>
      <c r="CJ349" s="30" t="s">
        <v>567</v>
      </c>
      <c r="CK349" s="30" t="s">
        <v>567</v>
      </c>
    </row>
    <row r="350" spans="1:89">
      <c r="A350" s="29">
        <v>5436</v>
      </c>
      <c r="B350" t="s">
        <v>458</v>
      </c>
      <c r="C350" t="s">
        <v>427</v>
      </c>
      <c r="D350" t="s">
        <v>428</v>
      </c>
      <c r="E350" s="29">
        <v>0.20235117558779389</v>
      </c>
      <c r="F350" s="29">
        <v>3998</v>
      </c>
      <c r="G350" s="29">
        <v>1.1299999952316284</v>
      </c>
      <c r="H350" s="29">
        <v>3</v>
      </c>
      <c r="I350" s="29">
        <v>539</v>
      </c>
      <c r="J350" t="s">
        <v>629</v>
      </c>
      <c r="K350" s="30">
        <v>0.20221605896949768</v>
      </c>
      <c r="L350" s="30">
        <v>3.6923771258443594E-3</v>
      </c>
      <c r="M350" s="30">
        <v>0.60396981239318848</v>
      </c>
      <c r="N350" s="30">
        <v>0.7848052978515625</v>
      </c>
      <c r="O350" s="30">
        <v>0.83333331346511841</v>
      </c>
      <c r="P350" s="30">
        <v>0.77935349941253662</v>
      </c>
      <c r="Q350" s="30">
        <v>1</v>
      </c>
      <c r="R350" s="30" t="s">
        <v>567</v>
      </c>
      <c r="S350" s="30">
        <v>1</v>
      </c>
      <c r="T350" s="30">
        <v>1</v>
      </c>
      <c r="U350" s="30">
        <v>1</v>
      </c>
      <c r="V350" s="30" t="s">
        <v>567</v>
      </c>
      <c r="W350" s="30">
        <v>1</v>
      </c>
      <c r="X350" s="30">
        <v>1</v>
      </c>
      <c r="Y350" s="30">
        <v>1</v>
      </c>
      <c r="Z350" s="30">
        <v>1</v>
      </c>
      <c r="AA350" s="30">
        <v>0.68966000000000005</v>
      </c>
      <c r="AB350" s="30">
        <v>0.16189999999999999</v>
      </c>
      <c r="AC350" s="30" t="s">
        <v>567</v>
      </c>
      <c r="AD350" s="30">
        <v>0.42104999999999998</v>
      </c>
      <c r="AE350" s="30">
        <v>1</v>
      </c>
      <c r="AF350" s="30">
        <v>0.88694924116134644</v>
      </c>
      <c r="AG350" s="30">
        <v>0.94107109435576586</v>
      </c>
      <c r="AH350" s="30">
        <v>0.61111111111111116</v>
      </c>
      <c r="AI350" s="30">
        <v>0.57692307692307687</v>
      </c>
      <c r="AJ350" s="30">
        <v>0.51428571428571423</v>
      </c>
      <c r="AK350" s="30">
        <v>1</v>
      </c>
      <c r="AL350" s="30">
        <v>1</v>
      </c>
      <c r="AM350" s="30">
        <v>1</v>
      </c>
      <c r="AN350" s="30">
        <v>1</v>
      </c>
      <c r="AO350" s="30">
        <v>1</v>
      </c>
      <c r="AP350" s="30">
        <v>0.76239520311355591</v>
      </c>
      <c r="AQ350" s="30">
        <v>0.84742647049999997</v>
      </c>
      <c r="AR350" s="30">
        <v>0.43333333349999997</v>
      </c>
      <c r="AS350" s="30">
        <v>0.93771724150000002</v>
      </c>
      <c r="AT350" s="30">
        <v>0.83110367900000004</v>
      </c>
      <c r="AU350" s="30">
        <v>1</v>
      </c>
      <c r="AV350" s="30">
        <v>0.5</v>
      </c>
      <c r="AW350" s="30">
        <v>0</v>
      </c>
      <c r="AX350" s="30">
        <v>1</v>
      </c>
      <c r="AY350" s="30">
        <v>1</v>
      </c>
      <c r="AZ350" s="30">
        <v>0.25</v>
      </c>
      <c r="BA350" s="30">
        <v>0</v>
      </c>
      <c r="BB350" s="30">
        <v>0</v>
      </c>
      <c r="BC350" s="30">
        <v>1</v>
      </c>
      <c r="BD350" s="30">
        <v>1</v>
      </c>
      <c r="BE350" s="30">
        <v>0.77766662836074829</v>
      </c>
      <c r="BF350" s="30">
        <v>0.33299999999999996</v>
      </c>
      <c r="BG350" s="30">
        <v>0.99999992480791844</v>
      </c>
      <c r="BH350" s="30">
        <v>1</v>
      </c>
      <c r="BI350" s="30">
        <v>1</v>
      </c>
      <c r="BJ350" s="30">
        <v>0.5</v>
      </c>
      <c r="BK350" s="30">
        <v>0</v>
      </c>
      <c r="BL350" s="30">
        <v>1</v>
      </c>
      <c r="BM350" s="30">
        <v>1</v>
      </c>
      <c r="BN350" s="30">
        <v>1</v>
      </c>
      <c r="BO350" s="30">
        <v>1</v>
      </c>
      <c r="BP350" s="30">
        <v>1</v>
      </c>
      <c r="BQ350" s="30">
        <v>1</v>
      </c>
      <c r="BR350" s="30">
        <v>1</v>
      </c>
      <c r="BS350" s="30">
        <v>1</v>
      </c>
      <c r="BT350" s="30">
        <v>1</v>
      </c>
      <c r="BU350" s="30">
        <v>0.3333333432674408</v>
      </c>
      <c r="BV350" s="30">
        <v>1</v>
      </c>
      <c r="BW350" s="30">
        <v>0</v>
      </c>
      <c r="BX350" s="30">
        <v>0</v>
      </c>
      <c r="BY350" s="30">
        <v>0</v>
      </c>
      <c r="BZ350" s="30">
        <v>0</v>
      </c>
      <c r="CA350" s="30">
        <v>0</v>
      </c>
      <c r="CB350" s="30">
        <v>0</v>
      </c>
      <c r="CC350" s="30">
        <v>0</v>
      </c>
      <c r="CD350" s="30">
        <v>0</v>
      </c>
      <c r="CE350" s="30">
        <v>0</v>
      </c>
      <c r="CF350" s="30">
        <v>1</v>
      </c>
      <c r="CG350" s="30">
        <v>0.25</v>
      </c>
      <c r="CH350" s="30">
        <v>0</v>
      </c>
      <c r="CI350" s="30">
        <v>1</v>
      </c>
      <c r="CJ350" s="30">
        <v>0</v>
      </c>
      <c r="CK350" s="30">
        <v>0</v>
      </c>
    </row>
    <row r="351" spans="1:89">
      <c r="A351" s="29">
        <v>5437</v>
      </c>
      <c r="B351" t="s">
        <v>459</v>
      </c>
      <c r="C351" t="s">
        <v>427</v>
      </c>
      <c r="D351" t="s">
        <v>428</v>
      </c>
      <c r="E351" s="29">
        <v>0.25837138508371388</v>
      </c>
      <c r="F351" s="29">
        <v>2628</v>
      </c>
      <c r="G351" s="29">
        <v>1.1299999952316284</v>
      </c>
      <c r="H351" s="29">
        <v>5</v>
      </c>
      <c r="I351" s="29">
        <v>565</v>
      </c>
      <c r="J351" t="s">
        <v>628</v>
      </c>
      <c r="K351" s="30">
        <v>0.27423819899559021</v>
      </c>
      <c r="L351" s="30">
        <v>-5.9795021079480648E-3</v>
      </c>
      <c r="M351" s="30">
        <v>0.61453455686569214</v>
      </c>
      <c r="N351" s="30">
        <v>0.77772825956344604</v>
      </c>
      <c r="O351" s="30">
        <v>0.89999997615814209</v>
      </c>
      <c r="P351" s="30">
        <v>0.67605149745941162</v>
      </c>
      <c r="Q351" s="30" t="s">
        <v>567</v>
      </c>
      <c r="R351" s="30">
        <v>1</v>
      </c>
      <c r="S351" s="30">
        <v>1</v>
      </c>
      <c r="T351" s="30">
        <v>1</v>
      </c>
      <c r="U351" s="30">
        <v>1</v>
      </c>
      <c r="V351" s="30">
        <v>1</v>
      </c>
      <c r="W351" s="30">
        <v>1</v>
      </c>
      <c r="X351" s="30">
        <v>1</v>
      </c>
      <c r="Y351" s="30">
        <v>1</v>
      </c>
      <c r="Z351" s="30">
        <v>1</v>
      </c>
      <c r="AA351" s="30">
        <v>0.1</v>
      </c>
      <c r="AB351" s="30">
        <v>6.7420000000000049E-2</v>
      </c>
      <c r="AC351" s="30" t="s">
        <v>567</v>
      </c>
      <c r="AD351" s="30">
        <v>1</v>
      </c>
      <c r="AE351" s="30">
        <v>1</v>
      </c>
      <c r="AF351" s="30">
        <v>0.9429054856300354</v>
      </c>
      <c r="AG351" s="30">
        <v>0.88431061806656108</v>
      </c>
      <c r="AH351" s="30">
        <v>0.625</v>
      </c>
      <c r="AI351" s="30">
        <v>0.91666666666666652</v>
      </c>
      <c r="AJ351" s="30">
        <v>0.88888888888888884</v>
      </c>
      <c r="AK351" s="30">
        <v>1</v>
      </c>
      <c r="AL351" s="30">
        <v>1</v>
      </c>
      <c r="AM351" s="30">
        <v>1</v>
      </c>
      <c r="AN351" s="30">
        <v>1</v>
      </c>
      <c r="AO351" s="30">
        <v>0.75</v>
      </c>
      <c r="AP351" s="30">
        <v>0.97916668653488159</v>
      </c>
      <c r="AQ351" s="30">
        <v>1</v>
      </c>
      <c r="AR351" s="30" t="s">
        <v>567</v>
      </c>
      <c r="AS351" s="30">
        <v>0.9375</v>
      </c>
      <c r="AT351" s="30">
        <v>1</v>
      </c>
      <c r="AU351" s="30">
        <v>1</v>
      </c>
      <c r="AV351" s="30">
        <v>0.5</v>
      </c>
      <c r="AW351" s="30">
        <v>0</v>
      </c>
      <c r="AX351" s="30">
        <v>1</v>
      </c>
      <c r="AY351" s="30">
        <v>1</v>
      </c>
      <c r="AZ351" s="30">
        <v>0</v>
      </c>
      <c r="BA351" s="30">
        <v>0</v>
      </c>
      <c r="BB351" s="30">
        <v>0</v>
      </c>
      <c r="BC351" s="30">
        <v>0</v>
      </c>
      <c r="BD351" s="30">
        <v>0.66666668653488159</v>
      </c>
      <c r="BE351" s="30">
        <v>0.96388852596282959</v>
      </c>
      <c r="BF351" s="30" t="s">
        <v>567</v>
      </c>
      <c r="BG351" s="30">
        <v>0.99999923717432182</v>
      </c>
      <c r="BH351" s="30">
        <v>0.92777777777777781</v>
      </c>
      <c r="BI351" s="30">
        <v>0.75</v>
      </c>
      <c r="BJ351" s="30">
        <v>0.5</v>
      </c>
      <c r="BK351" s="30">
        <v>0</v>
      </c>
      <c r="BL351" s="30" t="s">
        <v>567</v>
      </c>
      <c r="BM351" s="30">
        <v>1</v>
      </c>
      <c r="BN351" s="30">
        <v>0.5</v>
      </c>
      <c r="BO351" s="30">
        <v>1</v>
      </c>
      <c r="BP351" s="30" t="s">
        <v>567</v>
      </c>
      <c r="BQ351" s="30" t="s">
        <v>567</v>
      </c>
      <c r="BR351" s="30" t="s">
        <v>567</v>
      </c>
      <c r="BS351" s="30">
        <v>1</v>
      </c>
      <c r="BT351" s="30">
        <v>1</v>
      </c>
      <c r="BU351" s="30">
        <v>0.3333333432674408</v>
      </c>
      <c r="BV351" s="30">
        <v>1</v>
      </c>
      <c r="BW351" s="30">
        <v>0</v>
      </c>
      <c r="BX351" s="30">
        <v>0</v>
      </c>
      <c r="BY351" s="30">
        <v>0</v>
      </c>
      <c r="BZ351" s="30">
        <v>0</v>
      </c>
      <c r="CA351" s="30">
        <v>0</v>
      </c>
      <c r="CB351" s="30">
        <v>0</v>
      </c>
      <c r="CC351" s="30">
        <v>0</v>
      </c>
      <c r="CD351" s="30">
        <v>0</v>
      </c>
      <c r="CE351" s="30">
        <v>0</v>
      </c>
      <c r="CF351" s="30">
        <v>1</v>
      </c>
      <c r="CG351" s="30">
        <v>0.25</v>
      </c>
      <c r="CH351" s="30">
        <v>0</v>
      </c>
      <c r="CI351" s="30">
        <v>1</v>
      </c>
      <c r="CJ351" s="30">
        <v>0</v>
      </c>
      <c r="CK351" s="30">
        <v>0</v>
      </c>
    </row>
    <row r="352" spans="1:89">
      <c r="A352" s="29">
        <v>5438</v>
      </c>
      <c r="B352" t="s">
        <v>460</v>
      </c>
      <c r="C352" t="s">
        <v>427</v>
      </c>
      <c r="D352" t="s">
        <v>428</v>
      </c>
      <c r="E352" s="29">
        <v>0.16976744186046511</v>
      </c>
      <c r="F352" s="29">
        <v>1290</v>
      </c>
      <c r="G352" s="29">
        <v>1.4900000095367432</v>
      </c>
      <c r="H352" s="29">
        <v>15</v>
      </c>
      <c r="I352" s="29">
        <v>435</v>
      </c>
      <c r="J352" t="s">
        <v>629</v>
      </c>
      <c r="K352" s="30">
        <v>0.30795848369598389</v>
      </c>
      <c r="L352" s="30">
        <v>-8.0204037949442863E-3</v>
      </c>
      <c r="M352" s="30">
        <v>0.87188267707824707</v>
      </c>
      <c r="N352" s="30">
        <v>0.74388653039932251</v>
      </c>
      <c r="O352" s="30">
        <v>0.76666665077209473</v>
      </c>
      <c r="P352" s="30">
        <v>0.61683017015457153</v>
      </c>
      <c r="Q352" s="30" t="s">
        <v>567</v>
      </c>
      <c r="R352" s="30" t="s">
        <v>567</v>
      </c>
      <c r="S352" s="30">
        <v>1</v>
      </c>
      <c r="T352" s="30">
        <v>1</v>
      </c>
      <c r="U352" s="30">
        <v>1</v>
      </c>
      <c r="V352" s="30" t="s">
        <v>567</v>
      </c>
      <c r="W352" s="30">
        <v>0</v>
      </c>
      <c r="X352" s="30">
        <v>1</v>
      </c>
      <c r="Y352" s="30">
        <v>1</v>
      </c>
      <c r="Z352" s="30">
        <v>0</v>
      </c>
      <c r="AA352" s="30">
        <v>0.36363999999999996</v>
      </c>
      <c r="AB352" s="30">
        <v>0.42623</v>
      </c>
      <c r="AC352" s="30">
        <v>0.2</v>
      </c>
      <c r="AD352" s="30" t="s">
        <v>567</v>
      </c>
      <c r="AE352" s="30">
        <v>1</v>
      </c>
      <c r="AF352" s="30">
        <v>0.94040226936340332</v>
      </c>
      <c r="AG352" s="30">
        <v>0.77200645074586749</v>
      </c>
      <c r="AH352" s="30">
        <v>0.75</v>
      </c>
      <c r="AI352" s="30">
        <v>0.84615384615384615</v>
      </c>
      <c r="AJ352" s="30">
        <v>0.91666666666666652</v>
      </c>
      <c r="AK352" s="30">
        <v>1</v>
      </c>
      <c r="AL352" s="30">
        <v>1</v>
      </c>
      <c r="AM352" s="30">
        <v>1</v>
      </c>
      <c r="AN352" s="30">
        <v>1</v>
      </c>
      <c r="AO352" s="30">
        <v>0.75</v>
      </c>
      <c r="AP352" s="30">
        <v>0.82826089859008789</v>
      </c>
      <c r="AQ352" s="30">
        <v>1</v>
      </c>
      <c r="AR352" s="30" t="s">
        <v>567</v>
      </c>
      <c r="AS352" s="30">
        <v>0.55000000000000004</v>
      </c>
      <c r="AT352" s="30">
        <v>0.93478260849999995</v>
      </c>
      <c r="AU352" s="30">
        <v>1</v>
      </c>
      <c r="AV352" s="30">
        <v>1</v>
      </c>
      <c r="AW352" s="30">
        <v>1</v>
      </c>
      <c r="AX352" s="30">
        <v>1</v>
      </c>
      <c r="AY352" s="30">
        <v>1</v>
      </c>
      <c r="AZ352" s="30">
        <v>1</v>
      </c>
      <c r="BA352" s="30">
        <v>1</v>
      </c>
      <c r="BB352" s="30">
        <v>1</v>
      </c>
      <c r="BC352" s="30">
        <v>1</v>
      </c>
      <c r="BD352" s="30">
        <v>0.66666668653488159</v>
      </c>
      <c r="BE352" s="30">
        <v>1</v>
      </c>
      <c r="BF352" s="30" t="s">
        <v>567</v>
      </c>
      <c r="BG352" s="30">
        <v>0.99999996617622189</v>
      </c>
      <c r="BH352" s="30">
        <v>1</v>
      </c>
      <c r="BI352" s="30">
        <v>1</v>
      </c>
      <c r="BJ352" s="30">
        <v>1</v>
      </c>
      <c r="BK352" s="30">
        <v>1</v>
      </c>
      <c r="BL352" s="30">
        <v>1</v>
      </c>
      <c r="BM352" s="30">
        <v>1</v>
      </c>
      <c r="BN352" s="30">
        <v>0.5</v>
      </c>
      <c r="BO352" s="30">
        <v>1</v>
      </c>
      <c r="BP352" s="30" t="s">
        <v>567</v>
      </c>
      <c r="BQ352" s="30" t="s">
        <v>567</v>
      </c>
      <c r="BR352" s="30" t="s">
        <v>567</v>
      </c>
      <c r="BS352" s="30">
        <v>1</v>
      </c>
      <c r="BT352" s="30">
        <v>1</v>
      </c>
      <c r="BU352" s="30">
        <v>0.3333333432674408</v>
      </c>
      <c r="BV352" s="30">
        <v>1</v>
      </c>
      <c r="BW352" s="30">
        <v>0</v>
      </c>
      <c r="BX352" s="30">
        <v>0</v>
      </c>
      <c r="BY352" s="30">
        <v>0</v>
      </c>
      <c r="BZ352" s="30">
        <v>0</v>
      </c>
      <c r="CA352" s="30">
        <v>0</v>
      </c>
      <c r="CB352" s="30">
        <v>0</v>
      </c>
      <c r="CC352" s="30">
        <v>0</v>
      </c>
      <c r="CD352" s="30">
        <v>0</v>
      </c>
      <c r="CE352" s="30">
        <v>0</v>
      </c>
      <c r="CF352" s="30">
        <v>1</v>
      </c>
      <c r="CG352" s="30">
        <v>1</v>
      </c>
      <c r="CH352" s="30">
        <v>1</v>
      </c>
      <c r="CI352" s="30">
        <v>1</v>
      </c>
      <c r="CJ352" s="30">
        <v>1</v>
      </c>
      <c r="CK352" s="30">
        <v>1</v>
      </c>
    </row>
    <row r="353" spans="1:89">
      <c r="A353" s="29">
        <v>5439</v>
      </c>
      <c r="B353" t="s">
        <v>461</v>
      </c>
      <c r="C353" t="s">
        <v>427</v>
      </c>
      <c r="D353" t="s">
        <v>428</v>
      </c>
      <c r="E353" s="29">
        <v>0.12544169611307421</v>
      </c>
      <c r="F353" s="29">
        <v>1132</v>
      </c>
      <c r="G353" s="29">
        <v>1.309999942779541</v>
      </c>
      <c r="H353" s="29">
        <v>15</v>
      </c>
      <c r="I353" s="29">
        <v>408</v>
      </c>
      <c r="J353" t="s">
        <v>629</v>
      </c>
      <c r="K353" s="30">
        <v>0.3372780978679657</v>
      </c>
      <c r="L353" s="30">
        <v>2.8510796837508678E-3</v>
      </c>
      <c r="M353" s="30" t="s">
        <v>567</v>
      </c>
      <c r="N353" s="30">
        <v>0.72326505184173584</v>
      </c>
      <c r="O353" s="30">
        <v>0.76666665077209473</v>
      </c>
      <c r="P353" s="30">
        <v>0.72342115640640259</v>
      </c>
      <c r="Q353" s="30">
        <v>1</v>
      </c>
      <c r="R353" s="30" t="s">
        <v>567</v>
      </c>
      <c r="S353" s="30">
        <v>1</v>
      </c>
      <c r="T353" s="30">
        <v>1</v>
      </c>
      <c r="U353" s="30">
        <v>1</v>
      </c>
      <c r="V353" s="30" t="s">
        <v>567</v>
      </c>
      <c r="W353" s="30">
        <v>0</v>
      </c>
      <c r="X353" s="30">
        <v>0</v>
      </c>
      <c r="Y353" s="30">
        <v>1</v>
      </c>
      <c r="Z353" s="30" t="s">
        <v>567</v>
      </c>
      <c r="AA353" s="30">
        <v>1</v>
      </c>
      <c r="AB353" s="30">
        <v>0.69767000000000001</v>
      </c>
      <c r="AC353" s="30">
        <v>0.5</v>
      </c>
      <c r="AD353" s="30" t="s">
        <v>567</v>
      </c>
      <c r="AE353" s="30">
        <v>1</v>
      </c>
      <c r="AF353" s="30">
        <v>0.93091320991516113</v>
      </c>
      <c r="AG353" s="30">
        <v>0.61540298507462687</v>
      </c>
      <c r="AH353" s="30">
        <v>1</v>
      </c>
      <c r="AI353" s="30">
        <v>1</v>
      </c>
      <c r="AJ353" s="30">
        <v>1</v>
      </c>
      <c r="AK353" s="30">
        <v>1</v>
      </c>
      <c r="AL353" s="30">
        <v>1</v>
      </c>
      <c r="AM353" s="30">
        <v>0.66666666666666652</v>
      </c>
      <c r="AN353" s="30">
        <v>1</v>
      </c>
      <c r="AO353" s="30">
        <v>0.75</v>
      </c>
      <c r="AP353" s="30">
        <v>0.60793888568878174</v>
      </c>
      <c r="AQ353" s="30">
        <v>0.53333333350000001</v>
      </c>
      <c r="AR353" s="30" t="s">
        <v>567</v>
      </c>
      <c r="AS353" s="30">
        <v>0.55715000000000003</v>
      </c>
      <c r="AT353" s="30">
        <v>0.73333333350000007</v>
      </c>
      <c r="AU353" s="30">
        <v>1</v>
      </c>
      <c r="AV353" s="30">
        <v>1</v>
      </c>
      <c r="AW353" s="30">
        <v>1</v>
      </c>
      <c r="AX353" s="30">
        <v>1</v>
      </c>
      <c r="AY353" s="30">
        <v>1</v>
      </c>
      <c r="AZ353" s="30">
        <v>0.5</v>
      </c>
      <c r="BA353" s="30">
        <v>0</v>
      </c>
      <c r="BB353" s="30">
        <v>1</v>
      </c>
      <c r="BC353" s="30">
        <v>1</v>
      </c>
      <c r="BD353" s="30">
        <v>0.66666668653488159</v>
      </c>
      <c r="BE353" s="30">
        <v>0.51877933740615845</v>
      </c>
      <c r="BF353" s="30" t="s">
        <v>567</v>
      </c>
      <c r="BG353" s="30">
        <v>1</v>
      </c>
      <c r="BH353" s="30">
        <v>3.7558685446009391E-2</v>
      </c>
      <c r="BI353" s="30">
        <v>0</v>
      </c>
      <c r="BJ353" s="30" t="s">
        <v>567</v>
      </c>
      <c r="BK353" s="30" t="s">
        <v>567</v>
      </c>
      <c r="BL353" s="30" t="s">
        <v>567</v>
      </c>
      <c r="BM353" s="30" t="s">
        <v>567</v>
      </c>
      <c r="BN353" s="30">
        <v>0.5</v>
      </c>
      <c r="BO353" s="30">
        <v>1</v>
      </c>
      <c r="BP353" s="30" t="s">
        <v>567</v>
      </c>
      <c r="BQ353" s="30" t="s">
        <v>567</v>
      </c>
      <c r="BR353" s="30" t="s">
        <v>567</v>
      </c>
      <c r="BS353" s="30">
        <v>1</v>
      </c>
      <c r="BT353" s="30">
        <v>0</v>
      </c>
      <c r="BU353" s="30" t="s">
        <v>567</v>
      </c>
      <c r="BV353" s="30" t="s">
        <v>567</v>
      </c>
      <c r="BW353" s="30" t="s">
        <v>567</v>
      </c>
      <c r="BX353" s="30" t="s">
        <v>567</v>
      </c>
      <c r="BY353" s="30" t="s">
        <v>567</v>
      </c>
      <c r="BZ353" s="30" t="s">
        <v>567</v>
      </c>
      <c r="CA353" s="30" t="s">
        <v>567</v>
      </c>
      <c r="CB353" s="30" t="s">
        <v>567</v>
      </c>
      <c r="CC353" s="30" t="s">
        <v>567</v>
      </c>
      <c r="CD353" s="30" t="s">
        <v>567</v>
      </c>
      <c r="CE353" s="30" t="s">
        <v>567</v>
      </c>
      <c r="CF353" s="30">
        <v>1</v>
      </c>
      <c r="CG353" s="30">
        <v>0.75</v>
      </c>
      <c r="CH353" s="30">
        <v>1</v>
      </c>
      <c r="CI353" s="30">
        <v>0</v>
      </c>
      <c r="CJ353" s="30">
        <v>1</v>
      </c>
      <c r="CK353" s="30">
        <v>1</v>
      </c>
    </row>
    <row r="354" spans="1:89">
      <c r="A354" s="29">
        <v>5440</v>
      </c>
      <c r="B354" t="s">
        <v>462</v>
      </c>
      <c r="C354" t="s">
        <v>427</v>
      </c>
      <c r="D354" t="s">
        <v>428</v>
      </c>
      <c r="E354" s="29">
        <v>0.13479623824451412</v>
      </c>
      <c r="F354" s="29">
        <v>957</v>
      </c>
      <c r="G354" s="29">
        <v>1.4600000381469727</v>
      </c>
      <c r="H354" s="29">
        <v>15</v>
      </c>
      <c r="I354" s="29">
        <v>432</v>
      </c>
      <c r="J354" t="s">
        <v>629</v>
      </c>
      <c r="K354" s="30">
        <v>0.32544377446174622</v>
      </c>
      <c r="L354" s="30">
        <v>-1.266995444893837E-2</v>
      </c>
      <c r="M354" s="30" t="s">
        <v>567</v>
      </c>
      <c r="N354" s="30">
        <v>0.72576498985290527</v>
      </c>
      <c r="O354" s="30">
        <v>0.69999998807907104</v>
      </c>
      <c r="P354" s="30">
        <v>0.82873451709747314</v>
      </c>
      <c r="Q354" s="30" t="s">
        <v>567</v>
      </c>
      <c r="R354" s="30" t="s">
        <v>567</v>
      </c>
      <c r="S354" s="30">
        <v>1</v>
      </c>
      <c r="T354" s="30">
        <v>1</v>
      </c>
      <c r="U354" s="30">
        <v>1</v>
      </c>
      <c r="V354" s="30" t="s">
        <v>567</v>
      </c>
      <c r="W354" s="30">
        <v>1</v>
      </c>
      <c r="X354" s="30">
        <v>1</v>
      </c>
      <c r="Y354" s="30">
        <v>1</v>
      </c>
      <c r="Z354" s="30" t="s">
        <v>567</v>
      </c>
      <c r="AA354" s="30">
        <v>0.45455000000000001</v>
      </c>
      <c r="AB354" s="30">
        <v>0.75</v>
      </c>
      <c r="AC354" s="30">
        <v>0.375</v>
      </c>
      <c r="AD354" s="30" t="s">
        <v>567</v>
      </c>
      <c r="AE354" s="30">
        <v>1</v>
      </c>
      <c r="AF354" s="30">
        <v>0.88446968793869019</v>
      </c>
      <c r="AG354" s="30">
        <v>1</v>
      </c>
      <c r="AH354" s="30">
        <v>0.36363636363636365</v>
      </c>
      <c r="AI354" s="30">
        <v>0.5</v>
      </c>
      <c r="AJ354" s="30">
        <v>0.75</v>
      </c>
      <c r="AK354" s="30">
        <v>1</v>
      </c>
      <c r="AL354" s="30">
        <v>1</v>
      </c>
      <c r="AM354" s="30">
        <v>1</v>
      </c>
      <c r="AN354" s="30">
        <v>1</v>
      </c>
      <c r="AO354" s="30">
        <v>0.75</v>
      </c>
      <c r="AP354" s="30">
        <v>0.55000001192092896</v>
      </c>
      <c r="AQ354" s="30">
        <v>0.65</v>
      </c>
      <c r="AR354" s="30" t="s">
        <v>567</v>
      </c>
      <c r="AS354" s="30">
        <v>1</v>
      </c>
      <c r="AT354" s="30">
        <v>0</v>
      </c>
      <c r="AU354" s="30">
        <v>1</v>
      </c>
      <c r="AV354" s="30">
        <v>0.5</v>
      </c>
      <c r="AW354" s="30">
        <v>0</v>
      </c>
      <c r="AX354" s="30">
        <v>1</v>
      </c>
      <c r="AY354" s="30">
        <v>1</v>
      </c>
      <c r="AZ354" s="30">
        <v>1</v>
      </c>
      <c r="BA354" s="30">
        <v>1</v>
      </c>
      <c r="BB354" s="30">
        <v>1</v>
      </c>
      <c r="BC354" s="30">
        <v>1</v>
      </c>
      <c r="BD354" s="30">
        <v>0.66666668653488159</v>
      </c>
      <c r="BE354" s="30">
        <v>0.9854159951210022</v>
      </c>
      <c r="BF354" s="30" t="s">
        <v>567</v>
      </c>
      <c r="BG354" s="30">
        <v>0.99999871374364913</v>
      </c>
      <c r="BH354" s="30">
        <v>0.97083333333333333</v>
      </c>
      <c r="BI354" s="30">
        <v>1</v>
      </c>
      <c r="BJ354" s="30">
        <v>0.5</v>
      </c>
      <c r="BK354" s="30">
        <v>0</v>
      </c>
      <c r="BL354" s="30">
        <v>1</v>
      </c>
      <c r="BM354" s="30">
        <v>1</v>
      </c>
      <c r="BN354" s="30">
        <v>1</v>
      </c>
      <c r="BO354" s="30">
        <v>1</v>
      </c>
      <c r="BP354" s="30">
        <v>1</v>
      </c>
      <c r="BQ354" s="30">
        <v>1</v>
      </c>
      <c r="BR354" s="30">
        <v>1</v>
      </c>
      <c r="BS354" s="30">
        <v>1</v>
      </c>
      <c r="BT354" s="30">
        <v>1</v>
      </c>
      <c r="BU354" s="30">
        <v>0</v>
      </c>
      <c r="BV354" s="30">
        <v>0</v>
      </c>
      <c r="BW354" s="30">
        <v>0</v>
      </c>
      <c r="BX354" s="30">
        <v>0</v>
      </c>
      <c r="BY354" s="30">
        <v>0</v>
      </c>
      <c r="BZ354" s="30">
        <v>0</v>
      </c>
      <c r="CA354" s="30">
        <v>0</v>
      </c>
      <c r="CB354" s="30">
        <v>0</v>
      </c>
      <c r="CC354" s="30">
        <v>0</v>
      </c>
      <c r="CD354" s="30">
        <v>0</v>
      </c>
      <c r="CE354" s="30">
        <v>0</v>
      </c>
      <c r="CF354" s="30">
        <v>0</v>
      </c>
      <c r="CG354" s="30" t="s">
        <v>567</v>
      </c>
      <c r="CH354" s="30" t="s">
        <v>567</v>
      </c>
      <c r="CI354" s="30" t="s">
        <v>567</v>
      </c>
      <c r="CJ354" s="30" t="s">
        <v>567</v>
      </c>
      <c r="CK354" s="30" t="s">
        <v>567</v>
      </c>
    </row>
    <row r="355" spans="1:89">
      <c r="A355" s="29">
        <v>5441</v>
      </c>
      <c r="B355" t="s">
        <v>463</v>
      </c>
      <c r="C355" t="s">
        <v>427</v>
      </c>
      <c r="D355" t="s">
        <v>428</v>
      </c>
      <c r="E355" s="29">
        <v>0.19739547635366689</v>
      </c>
      <c r="F355" s="29">
        <v>2918</v>
      </c>
      <c r="G355" s="29">
        <v>1.1599999666213989</v>
      </c>
      <c r="H355" s="29">
        <v>6</v>
      </c>
      <c r="I355" s="29">
        <v>484</v>
      </c>
      <c r="J355" t="s">
        <v>629</v>
      </c>
      <c r="K355" s="30">
        <v>0.25207754969596863</v>
      </c>
      <c r="L355" s="30">
        <v>6.1800499679520726E-4</v>
      </c>
      <c r="M355" s="30" t="s">
        <v>567</v>
      </c>
      <c r="N355" s="30">
        <v>0.76552027463912964</v>
      </c>
      <c r="O355" s="30">
        <v>0.83333331346511841</v>
      </c>
      <c r="P355" s="30">
        <v>0.98148149251937866</v>
      </c>
      <c r="Q355" s="30" t="s">
        <v>567</v>
      </c>
      <c r="R355" s="30">
        <v>1</v>
      </c>
      <c r="S355" s="30">
        <v>1</v>
      </c>
      <c r="T355" s="30">
        <v>1</v>
      </c>
      <c r="U355" s="30">
        <v>1</v>
      </c>
      <c r="V355" s="30" t="s">
        <v>567</v>
      </c>
      <c r="W355" s="30">
        <v>1</v>
      </c>
      <c r="X355" s="30">
        <v>1</v>
      </c>
      <c r="Y355" s="30">
        <v>1</v>
      </c>
      <c r="Z355" s="30">
        <v>1</v>
      </c>
      <c r="AA355" s="30">
        <v>1</v>
      </c>
      <c r="AB355" s="30">
        <v>1</v>
      </c>
      <c r="AC355" s="30" t="s">
        <v>567</v>
      </c>
      <c r="AD355" s="30">
        <v>1</v>
      </c>
      <c r="AE355" s="30">
        <v>1</v>
      </c>
      <c r="AF355" s="30">
        <v>0.84343385696411133</v>
      </c>
      <c r="AG355" s="30">
        <v>0.93542001269936126</v>
      </c>
      <c r="AH355" s="30">
        <v>0.75</v>
      </c>
      <c r="AI355" s="30">
        <v>0.68181818181818188</v>
      </c>
      <c r="AJ355" s="30">
        <v>0.64285714285714279</v>
      </c>
      <c r="AK355" s="30">
        <v>1</v>
      </c>
      <c r="AL355" s="30">
        <v>0.83333333333333348</v>
      </c>
      <c r="AM355" s="30">
        <v>0.83333333333333348</v>
      </c>
      <c r="AN355" s="30">
        <v>0.66666666666666652</v>
      </c>
      <c r="AO355" s="30">
        <v>0.75</v>
      </c>
      <c r="AP355" s="30">
        <v>0.92619049549102783</v>
      </c>
      <c r="AQ355" s="30">
        <v>1</v>
      </c>
      <c r="AR355" s="30" t="s">
        <v>567</v>
      </c>
      <c r="AS355" s="30">
        <v>1</v>
      </c>
      <c r="AT355" s="30">
        <v>0.77857142850000005</v>
      </c>
      <c r="AU355" s="30">
        <v>1</v>
      </c>
      <c r="AV355" s="30">
        <v>1</v>
      </c>
      <c r="AW355" s="30">
        <v>1</v>
      </c>
      <c r="AX355" s="30">
        <v>1</v>
      </c>
      <c r="AY355" s="30">
        <v>1</v>
      </c>
      <c r="AZ355" s="30">
        <v>1</v>
      </c>
      <c r="BA355" s="30">
        <v>1</v>
      </c>
      <c r="BB355" s="30">
        <v>1</v>
      </c>
      <c r="BC355" s="30">
        <v>1</v>
      </c>
      <c r="BD355" s="30">
        <v>0.66666668653488159</v>
      </c>
      <c r="BE355" s="30">
        <v>0.6830984354019165</v>
      </c>
      <c r="BF355" s="30" t="s">
        <v>567</v>
      </c>
      <c r="BG355" s="30">
        <v>0.99999969178082193</v>
      </c>
      <c r="BH355" s="30">
        <v>0.36619718309859162</v>
      </c>
      <c r="BI355" s="30">
        <v>1</v>
      </c>
      <c r="BJ355" s="30">
        <v>0.5</v>
      </c>
      <c r="BK355" s="30">
        <v>0</v>
      </c>
      <c r="BL355" s="30">
        <v>1</v>
      </c>
      <c r="BM355" s="30">
        <v>1</v>
      </c>
      <c r="BN355" s="30">
        <v>0.5</v>
      </c>
      <c r="BO355" s="30">
        <v>1</v>
      </c>
      <c r="BP355" s="30" t="s">
        <v>567</v>
      </c>
      <c r="BQ355" s="30" t="s">
        <v>567</v>
      </c>
      <c r="BR355" s="30" t="s">
        <v>567</v>
      </c>
      <c r="BS355" s="30">
        <v>1</v>
      </c>
      <c r="BT355" s="30">
        <v>1</v>
      </c>
      <c r="BU355" s="30">
        <v>0.375</v>
      </c>
      <c r="BV355" s="30">
        <v>1</v>
      </c>
      <c r="BW355" s="30">
        <v>0</v>
      </c>
      <c r="BX355" s="30">
        <v>0</v>
      </c>
      <c r="BY355" s="30">
        <v>0</v>
      </c>
      <c r="BZ355" s="30">
        <v>0</v>
      </c>
      <c r="CA355" s="30">
        <v>0</v>
      </c>
      <c r="CB355" s="30">
        <v>1</v>
      </c>
      <c r="CC355" s="30">
        <v>0</v>
      </c>
      <c r="CD355" s="30">
        <v>0</v>
      </c>
      <c r="CE355" s="30">
        <v>0</v>
      </c>
      <c r="CF355" s="30">
        <v>0</v>
      </c>
      <c r="CG355" s="30" t="s">
        <v>567</v>
      </c>
      <c r="CH355" s="30" t="s">
        <v>567</v>
      </c>
      <c r="CI355" s="30" t="s">
        <v>567</v>
      </c>
      <c r="CJ355" s="30" t="s">
        <v>567</v>
      </c>
      <c r="CK355" s="30" t="s">
        <v>567</v>
      </c>
    </row>
    <row r="356" spans="1:89">
      <c r="A356" s="29">
        <v>5442</v>
      </c>
      <c r="B356" t="s">
        <v>464</v>
      </c>
      <c r="C356" t="s">
        <v>427</v>
      </c>
      <c r="D356" t="s">
        <v>428</v>
      </c>
      <c r="E356" s="29">
        <v>0.19222462203023757</v>
      </c>
      <c r="F356" s="29">
        <v>926</v>
      </c>
      <c r="G356" s="29">
        <v>1.2899999618530273</v>
      </c>
      <c r="H356" s="29">
        <v>15</v>
      </c>
      <c r="I356" s="29">
        <v>471</v>
      </c>
      <c r="J356" t="s">
        <v>629</v>
      </c>
      <c r="K356" s="30">
        <v>0.28888890147209167</v>
      </c>
      <c r="L356" s="30">
        <v>-1.7189616337418556E-3</v>
      </c>
      <c r="M356" s="30" t="s">
        <v>567</v>
      </c>
      <c r="N356" s="30">
        <v>0.72422331571578979</v>
      </c>
      <c r="O356" s="30">
        <v>0.73333334922790527</v>
      </c>
      <c r="P356" s="30">
        <v>0.50529259443283081</v>
      </c>
      <c r="Q356" s="30">
        <v>1</v>
      </c>
      <c r="R356" s="30">
        <v>1</v>
      </c>
      <c r="S356" s="30">
        <v>1</v>
      </c>
      <c r="T356" s="30">
        <v>0</v>
      </c>
      <c r="U356" s="30">
        <v>1</v>
      </c>
      <c r="V356" s="30" t="s">
        <v>567</v>
      </c>
      <c r="W356" s="30">
        <v>0</v>
      </c>
      <c r="X356" s="30">
        <v>1</v>
      </c>
      <c r="Y356" s="30">
        <v>0</v>
      </c>
      <c r="Z356" s="30">
        <v>0</v>
      </c>
      <c r="AA356" s="30" t="s">
        <v>567</v>
      </c>
      <c r="AB356" s="30">
        <v>0.23810000000000003</v>
      </c>
      <c r="AC356" s="30">
        <v>1</v>
      </c>
      <c r="AD356" s="30" t="s">
        <v>567</v>
      </c>
      <c r="AE356" s="30">
        <v>1</v>
      </c>
      <c r="AF356" s="30">
        <v>0.90432780981063843</v>
      </c>
      <c r="AG356" s="30">
        <v>0.89082278481012656</v>
      </c>
      <c r="AH356" s="30">
        <v>0.7777777777777779</v>
      </c>
      <c r="AI356" s="30">
        <v>0.58333333333333326</v>
      </c>
      <c r="AJ356" s="30">
        <v>0.6</v>
      </c>
      <c r="AK356" s="30">
        <v>1</v>
      </c>
      <c r="AL356" s="30">
        <v>1</v>
      </c>
      <c r="AM356" s="30">
        <v>1</v>
      </c>
      <c r="AN356" s="30">
        <v>1</v>
      </c>
      <c r="AO356" s="30">
        <v>0.75</v>
      </c>
      <c r="AP356" s="30">
        <v>1</v>
      </c>
      <c r="AQ356" s="30">
        <v>1</v>
      </c>
      <c r="AR356" s="30" t="s">
        <v>567</v>
      </c>
      <c r="AS356" s="30">
        <v>1</v>
      </c>
      <c r="AT356" s="30">
        <v>1</v>
      </c>
      <c r="AU356" s="30">
        <v>1</v>
      </c>
      <c r="AV356" s="30">
        <v>0</v>
      </c>
      <c r="AW356" s="30">
        <v>0</v>
      </c>
      <c r="AX356" s="30">
        <v>0</v>
      </c>
      <c r="AY356" s="30">
        <v>1</v>
      </c>
      <c r="AZ356" s="30">
        <v>0.5</v>
      </c>
      <c r="BA356" s="30">
        <v>1</v>
      </c>
      <c r="BB356" s="30">
        <v>0</v>
      </c>
      <c r="BC356" s="30">
        <v>0</v>
      </c>
      <c r="BD356" s="30">
        <v>1</v>
      </c>
      <c r="BE356" s="30">
        <v>1</v>
      </c>
      <c r="BF356" s="30">
        <v>1</v>
      </c>
      <c r="BG356" s="30">
        <v>1</v>
      </c>
      <c r="BH356" s="30">
        <v>1</v>
      </c>
      <c r="BI356" s="30">
        <v>0</v>
      </c>
      <c r="BJ356" s="30" t="s">
        <v>567</v>
      </c>
      <c r="BK356" s="30" t="s">
        <v>567</v>
      </c>
      <c r="BL356" s="30" t="s">
        <v>567</v>
      </c>
      <c r="BM356" s="30" t="s">
        <v>567</v>
      </c>
      <c r="BN356" s="30">
        <v>1</v>
      </c>
      <c r="BO356" s="30">
        <v>1</v>
      </c>
      <c r="BP356" s="30">
        <v>1</v>
      </c>
      <c r="BQ356" s="30">
        <v>1</v>
      </c>
      <c r="BR356" s="30">
        <v>1</v>
      </c>
      <c r="BS356" s="30">
        <v>1</v>
      </c>
      <c r="BT356" s="30">
        <v>1</v>
      </c>
      <c r="BU356" s="30">
        <v>8.3333335816860199E-2</v>
      </c>
      <c r="BV356" s="30">
        <v>0</v>
      </c>
      <c r="BW356" s="30">
        <v>0</v>
      </c>
      <c r="BX356" s="30">
        <v>1</v>
      </c>
      <c r="BY356" s="30">
        <v>1</v>
      </c>
      <c r="BZ356" s="30">
        <v>0</v>
      </c>
      <c r="CA356" s="30">
        <v>0</v>
      </c>
      <c r="CB356" s="30">
        <v>0</v>
      </c>
      <c r="CC356" s="30">
        <v>0</v>
      </c>
      <c r="CD356" s="30">
        <v>0</v>
      </c>
      <c r="CE356" s="30">
        <v>0</v>
      </c>
      <c r="CF356" s="30">
        <v>0</v>
      </c>
      <c r="CG356" s="30" t="s">
        <v>567</v>
      </c>
      <c r="CH356" s="30" t="s">
        <v>567</v>
      </c>
      <c r="CI356" s="30" t="s">
        <v>567</v>
      </c>
      <c r="CJ356" s="30" t="s">
        <v>567</v>
      </c>
      <c r="CK356" s="30" t="s">
        <v>567</v>
      </c>
    </row>
    <row r="357" spans="1:89">
      <c r="A357" s="29">
        <v>5443</v>
      </c>
      <c r="B357" t="s">
        <v>465</v>
      </c>
      <c r="C357" t="s">
        <v>427</v>
      </c>
      <c r="D357" t="s">
        <v>428</v>
      </c>
      <c r="E357" s="29">
        <v>0.11076091850517784</v>
      </c>
      <c r="F357" s="29">
        <v>2221</v>
      </c>
      <c r="G357" s="29">
        <v>1.1799999475479126</v>
      </c>
      <c r="H357" s="29">
        <v>6</v>
      </c>
      <c r="I357" s="29">
        <v>543</v>
      </c>
      <c r="J357" t="s">
        <v>629</v>
      </c>
      <c r="K357" s="30">
        <v>0.36888888478279114</v>
      </c>
      <c r="L357" s="30">
        <v>-1.2559472816064954E-3</v>
      </c>
      <c r="M357" s="30" t="s">
        <v>567</v>
      </c>
      <c r="N357" s="30">
        <v>0.78294819593429565</v>
      </c>
      <c r="O357" s="30">
        <v>0.89999997615814209</v>
      </c>
      <c r="P357" s="30">
        <v>0.74421405792236328</v>
      </c>
      <c r="Q357" s="30">
        <v>1</v>
      </c>
      <c r="R357" s="30">
        <v>0</v>
      </c>
      <c r="S357" s="30">
        <v>1</v>
      </c>
      <c r="T357" s="30">
        <v>1</v>
      </c>
      <c r="U357" s="30">
        <v>1</v>
      </c>
      <c r="V357" s="30" t="s">
        <v>567</v>
      </c>
      <c r="W357" s="30">
        <v>1</v>
      </c>
      <c r="X357" s="30">
        <v>1</v>
      </c>
      <c r="Y357" s="30">
        <v>1</v>
      </c>
      <c r="Z357" s="30">
        <v>0</v>
      </c>
      <c r="AA357" s="30">
        <v>0.6875</v>
      </c>
      <c r="AB357" s="30">
        <v>0.83334000000000008</v>
      </c>
      <c r="AC357" s="30" t="s">
        <v>567</v>
      </c>
      <c r="AD357" s="30">
        <v>1</v>
      </c>
      <c r="AE357" s="30">
        <v>1</v>
      </c>
      <c r="AF357" s="30">
        <v>0.80325561761856079</v>
      </c>
      <c r="AG357" s="30">
        <v>0.85594808940158618</v>
      </c>
      <c r="AH357" s="30">
        <v>0.76923076923076916</v>
      </c>
      <c r="AI357" s="30">
        <v>0.7222222222222221</v>
      </c>
      <c r="AJ357" s="30">
        <v>0.625</v>
      </c>
      <c r="AK357" s="30">
        <v>1</v>
      </c>
      <c r="AL357" s="30">
        <v>0</v>
      </c>
      <c r="AM357" s="30">
        <v>1</v>
      </c>
      <c r="AN357" s="30">
        <v>1</v>
      </c>
      <c r="AO357" s="30">
        <v>0.75</v>
      </c>
      <c r="AP357" s="30">
        <v>0.68519073724746704</v>
      </c>
      <c r="AQ357" s="30">
        <v>0.58333333300000012</v>
      </c>
      <c r="AR357" s="30" t="s">
        <v>567</v>
      </c>
      <c r="AS357" s="30">
        <v>0.58335000000000004</v>
      </c>
      <c r="AT357" s="30">
        <v>0.88888888899999996</v>
      </c>
      <c r="AU357" s="30">
        <v>1</v>
      </c>
      <c r="AV357" s="30">
        <v>1</v>
      </c>
      <c r="AW357" s="30">
        <v>1</v>
      </c>
      <c r="AX357" s="30">
        <v>1</v>
      </c>
      <c r="AY357" s="30">
        <v>1</v>
      </c>
      <c r="AZ357" s="30">
        <v>1</v>
      </c>
      <c r="BA357" s="30">
        <v>1</v>
      </c>
      <c r="BB357" s="30">
        <v>1</v>
      </c>
      <c r="BC357" s="30">
        <v>1</v>
      </c>
      <c r="BD357" s="30">
        <v>0.66666668653488159</v>
      </c>
      <c r="BE357" s="30">
        <v>0.99999946355819702</v>
      </c>
      <c r="BF357" s="30" t="s">
        <v>567</v>
      </c>
      <c r="BG357" s="30">
        <v>0.99999887933265275</v>
      </c>
      <c r="BH357" s="30">
        <v>1</v>
      </c>
      <c r="BI357" s="30">
        <v>0</v>
      </c>
      <c r="BJ357" s="30" t="s">
        <v>567</v>
      </c>
      <c r="BK357" s="30" t="s">
        <v>567</v>
      </c>
      <c r="BL357" s="30" t="s">
        <v>567</v>
      </c>
      <c r="BM357" s="30" t="s">
        <v>567</v>
      </c>
      <c r="BN357" s="30">
        <v>0.83333331346511841</v>
      </c>
      <c r="BO357" s="30">
        <v>0.25</v>
      </c>
      <c r="BP357" s="30">
        <v>0</v>
      </c>
      <c r="BQ357" s="30" t="s">
        <v>567</v>
      </c>
      <c r="BR357" s="30">
        <v>1</v>
      </c>
      <c r="BS357" s="30">
        <v>0</v>
      </c>
      <c r="BT357" s="30">
        <v>1</v>
      </c>
      <c r="BU357" s="30">
        <v>0</v>
      </c>
      <c r="BV357" s="30">
        <v>0</v>
      </c>
      <c r="BW357" s="30">
        <v>0</v>
      </c>
      <c r="BX357" s="30">
        <v>0</v>
      </c>
      <c r="BY357" s="30">
        <v>0</v>
      </c>
      <c r="BZ357" s="30">
        <v>0</v>
      </c>
      <c r="CA357" s="30">
        <v>0</v>
      </c>
      <c r="CB357" s="30">
        <v>0</v>
      </c>
      <c r="CC357" s="30">
        <v>0</v>
      </c>
      <c r="CD357" s="30">
        <v>0</v>
      </c>
      <c r="CE357" s="30">
        <v>0</v>
      </c>
      <c r="CF357" s="30">
        <v>0</v>
      </c>
      <c r="CG357" s="30" t="s">
        <v>567</v>
      </c>
      <c r="CH357" s="30" t="s">
        <v>567</v>
      </c>
      <c r="CI357" s="30" t="s">
        <v>567</v>
      </c>
      <c r="CJ357" s="30" t="s">
        <v>567</v>
      </c>
      <c r="CK357" s="30" t="s">
        <v>567</v>
      </c>
    </row>
    <row r="358" spans="1:89">
      <c r="A358" s="29">
        <v>5444</v>
      </c>
      <c r="B358" t="s">
        <v>466</v>
      </c>
      <c r="C358" t="s">
        <v>427</v>
      </c>
      <c r="D358" t="s">
        <v>428</v>
      </c>
      <c r="E358" s="29">
        <v>0.22652096869462493</v>
      </c>
      <c r="F358" s="29">
        <v>10158</v>
      </c>
      <c r="G358" s="29">
        <v>1.1499999761581421</v>
      </c>
      <c r="H358" s="29">
        <v>8</v>
      </c>
      <c r="I358" s="29">
        <v>630</v>
      </c>
      <c r="J358" t="s">
        <v>628</v>
      </c>
      <c r="K358" s="30">
        <v>0.25377228856086731</v>
      </c>
      <c r="L358" s="30">
        <v>-1.2358067324385047E-3</v>
      </c>
      <c r="M358" s="30">
        <v>0.91304093599319458</v>
      </c>
      <c r="N358" s="30">
        <v>0.84091860055923462</v>
      </c>
      <c r="O358" s="30">
        <v>1</v>
      </c>
      <c r="P358" s="30">
        <v>0.68297350406646729</v>
      </c>
      <c r="Q358" s="30">
        <v>1</v>
      </c>
      <c r="R358" s="30">
        <v>1</v>
      </c>
      <c r="S358" s="30">
        <v>1</v>
      </c>
      <c r="T358" s="30">
        <v>1</v>
      </c>
      <c r="U358" s="30">
        <v>1</v>
      </c>
      <c r="V358" s="30">
        <v>1</v>
      </c>
      <c r="W358" s="30">
        <v>1</v>
      </c>
      <c r="X358" s="30">
        <v>0</v>
      </c>
      <c r="Y358" s="30">
        <v>1</v>
      </c>
      <c r="Z358" s="30">
        <v>1</v>
      </c>
      <c r="AA358" s="30">
        <v>0.41270000000000001</v>
      </c>
      <c r="AB358" s="30">
        <v>0.41263999999999995</v>
      </c>
      <c r="AC358" s="30">
        <v>0.41072000000000003</v>
      </c>
      <c r="AD358" s="30">
        <v>0.31429000000000001</v>
      </c>
      <c r="AE358" s="30">
        <v>1</v>
      </c>
      <c r="AF358" s="30">
        <v>0.94743591547012329</v>
      </c>
      <c r="AG358" s="30">
        <v>0.89427888733600835</v>
      </c>
      <c r="AH358" s="30">
        <v>0.7578947368421054</v>
      </c>
      <c r="AI358" s="30">
        <v>0.83950617283950602</v>
      </c>
      <c r="AJ358" s="30">
        <v>0.87755102040816324</v>
      </c>
      <c r="AK358" s="30">
        <v>1</v>
      </c>
      <c r="AL358" s="30">
        <v>1</v>
      </c>
      <c r="AM358" s="30">
        <v>1</v>
      </c>
      <c r="AN358" s="30">
        <v>1</v>
      </c>
      <c r="AO358" s="30">
        <v>1</v>
      </c>
      <c r="AP358" s="30">
        <v>1</v>
      </c>
      <c r="AQ358" s="30">
        <v>1</v>
      </c>
      <c r="AR358" s="30">
        <v>1</v>
      </c>
      <c r="AS358" s="30">
        <v>1</v>
      </c>
      <c r="AT358" s="30">
        <v>1</v>
      </c>
      <c r="AU358" s="30">
        <v>1</v>
      </c>
      <c r="AV358" s="30">
        <v>1</v>
      </c>
      <c r="AW358" s="30">
        <v>1</v>
      </c>
      <c r="AX358" s="30">
        <v>1</v>
      </c>
      <c r="AY358" s="30">
        <v>1</v>
      </c>
      <c r="AZ358" s="30">
        <v>1</v>
      </c>
      <c r="BA358" s="30">
        <v>1</v>
      </c>
      <c r="BB358" s="30">
        <v>1</v>
      </c>
      <c r="BC358" s="30">
        <v>1</v>
      </c>
      <c r="BD358" s="30">
        <v>0.66666668653488159</v>
      </c>
      <c r="BE358" s="30">
        <v>1</v>
      </c>
      <c r="BF358" s="30">
        <v>1</v>
      </c>
      <c r="BG358" s="30">
        <v>0.99999997327469037</v>
      </c>
      <c r="BH358" s="30" t="s">
        <v>567</v>
      </c>
      <c r="BI358" s="30">
        <v>1</v>
      </c>
      <c r="BJ358" s="30">
        <v>1</v>
      </c>
      <c r="BK358" s="30">
        <v>1</v>
      </c>
      <c r="BL358" s="30">
        <v>1</v>
      </c>
      <c r="BM358" s="30">
        <v>1</v>
      </c>
      <c r="BN358" s="30">
        <v>1</v>
      </c>
      <c r="BO358" s="30">
        <v>1</v>
      </c>
      <c r="BP358" s="30">
        <v>1</v>
      </c>
      <c r="BQ358" s="30">
        <v>1</v>
      </c>
      <c r="BR358" s="30">
        <v>1</v>
      </c>
      <c r="BS358" s="30">
        <v>1</v>
      </c>
      <c r="BT358" s="30">
        <v>1</v>
      </c>
      <c r="BU358" s="30">
        <v>0.75</v>
      </c>
      <c r="BV358" s="30">
        <v>1</v>
      </c>
      <c r="BW358" s="30">
        <v>0</v>
      </c>
      <c r="BX358" s="30">
        <v>0</v>
      </c>
      <c r="BY358" s="30">
        <v>0</v>
      </c>
      <c r="BZ358" s="30">
        <v>0</v>
      </c>
      <c r="CA358" s="30">
        <v>0</v>
      </c>
      <c r="CB358" s="30">
        <v>1</v>
      </c>
      <c r="CC358" s="30">
        <v>0</v>
      </c>
      <c r="CD358" s="30">
        <v>1</v>
      </c>
      <c r="CE358" s="30">
        <v>1</v>
      </c>
      <c r="CF358" s="30">
        <v>1</v>
      </c>
      <c r="CG358" s="30">
        <v>0.75</v>
      </c>
      <c r="CH358" s="30">
        <v>1</v>
      </c>
      <c r="CI358" s="30">
        <v>0</v>
      </c>
      <c r="CJ358" s="30">
        <v>1</v>
      </c>
      <c r="CK358" s="30">
        <v>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E79E-61CF-0441-B07A-C3BB477AAD06}">
  <dimension ref="A1:U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47.42578125" style="20" bestFit="1" customWidth="1"/>
    <col min="4" max="7" width="20.7109375" style="22" customWidth="1"/>
    <col min="8" max="8" width="25.140625" style="20" customWidth="1"/>
    <col min="9" max="9" width="1.28515625" style="20" customWidth="1"/>
    <col min="10" max="21" width="10.85546875" style="20" customWidth="1"/>
    <col min="22" max="16384" width="11.42578125" style="20" hidden="1"/>
  </cols>
  <sheetData>
    <row r="1" spans="2:9" ht="30" customHeight="1"/>
    <row r="2" spans="2:9" ht="6" customHeight="1">
      <c r="B2" s="1"/>
      <c r="C2" s="1"/>
      <c r="D2" s="7"/>
      <c r="E2" s="7"/>
      <c r="F2" s="7"/>
      <c r="G2" s="7"/>
      <c r="H2" s="1"/>
      <c r="I2" s="1"/>
    </row>
    <row r="3" spans="2:9" ht="15.75">
      <c r="B3" s="1"/>
      <c r="C3" s="15" t="s">
        <v>489</v>
      </c>
      <c r="D3" s="62"/>
      <c r="E3" s="62"/>
      <c r="F3" s="62"/>
      <c r="G3" s="62"/>
      <c r="H3" s="19"/>
      <c r="I3" s="1"/>
    </row>
    <row r="4" spans="2:9">
      <c r="B4" s="1"/>
      <c r="C4" s="1"/>
      <c r="D4" s="7"/>
      <c r="E4" s="7"/>
      <c r="F4" s="7"/>
      <c r="G4" s="7"/>
      <c r="H4" s="1"/>
      <c r="I4" s="1"/>
    </row>
    <row r="5" spans="2:9">
      <c r="B5" s="1"/>
      <c r="C5" s="16"/>
      <c r="D5" s="18" t="s">
        <v>468</v>
      </c>
      <c r="E5" s="18" t="s">
        <v>469</v>
      </c>
      <c r="F5" s="18" t="s">
        <v>470</v>
      </c>
      <c r="G5" s="18" t="s">
        <v>471</v>
      </c>
      <c r="H5" s="18"/>
      <c r="I5" s="1"/>
    </row>
    <row r="6" spans="2:9">
      <c r="B6" s="1"/>
      <c r="C6" s="16" t="s">
        <v>0</v>
      </c>
      <c r="D6" s="7" t="str">
        <f>IF(Kommune_1="","",Kommune_1)</f>
        <v/>
      </c>
      <c r="E6" s="7" t="str">
        <f>IF(Kommune_2="","",Kommune_2)</f>
        <v/>
      </c>
      <c r="F6" s="7" t="str">
        <f>IF(Kommune_3="","",Kommune_3)</f>
        <v/>
      </c>
      <c r="G6" s="7" t="str">
        <f>IF(Kommune_4="","",Kommune_4)</f>
        <v/>
      </c>
      <c r="H6" s="1"/>
      <c r="I6" s="1"/>
    </row>
    <row r="7" spans="2:9">
      <c r="B7" s="1"/>
      <c r="C7" s="16" t="s">
        <v>1</v>
      </c>
      <c r="D7" s="58" t="str">
        <f>'Valg av kommuner'!E11</f>
        <v/>
      </c>
      <c r="E7" s="58" t="str">
        <f>'Valg av kommuner'!E12</f>
        <v/>
      </c>
      <c r="F7" s="58" t="str">
        <f>'Valg av kommuner'!E13</f>
        <v/>
      </c>
      <c r="G7" s="58" t="str">
        <f>'Valg av kommuner'!E14</f>
        <v/>
      </c>
      <c r="H7" s="58"/>
      <c r="I7" s="1"/>
    </row>
    <row r="8" spans="2:9">
      <c r="B8" s="1"/>
      <c r="C8" s="16"/>
      <c r="D8" s="65"/>
      <c r="E8" s="65"/>
      <c r="F8" s="65"/>
      <c r="G8" s="65"/>
      <c r="H8" s="16"/>
      <c r="I8" s="1"/>
    </row>
    <row r="9" spans="2:9">
      <c r="B9" s="1"/>
      <c r="C9" s="56" t="s">
        <v>559</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33"/>
      <c r="I9" s="1"/>
    </row>
    <row r="10" spans="2:9">
      <c r="B10" s="1"/>
      <c r="C10" s="56" t="s">
        <v>619</v>
      </c>
      <c r="D10" s="33" t="str" cm="1">
        <f t="array" ref="D10">IF(Kommune_1="","",SUMPRODUCT((kommnr_kol=Kommune_1)*(dekning_VF_kol)))</f>
        <v/>
      </c>
      <c r="E10" s="33" t="str" cm="1">
        <f t="array" ref="E10">IF(Kommune_2="","",SUMPRODUCT((kommnr_kol=Kommune_2)*(dekning_VF_kol)))</f>
        <v/>
      </c>
      <c r="F10" s="33" t="str" cm="1">
        <f t="array" ref="F10">IF(Kommune_3="","",SUMPRODUCT((kommnr_kol=Kommune_3)*(dekning_VF_kol)))</f>
        <v/>
      </c>
      <c r="G10" s="33" t="str" cm="1">
        <f t="array" ref="G10">IF(Kommune_4="","",SUMPRODUCT((kommnr_kol=Kommune_4)*(dekning_VF_kol)))</f>
        <v/>
      </c>
      <c r="H10" s="9"/>
      <c r="I10" s="1"/>
    </row>
    <row r="11" spans="2:9">
      <c r="B11" s="1"/>
      <c r="C11" s="56"/>
      <c r="D11" s="33"/>
      <c r="E11" s="33"/>
      <c r="F11" s="33"/>
      <c r="G11" s="33"/>
      <c r="H11" s="12" t="s">
        <v>598</v>
      </c>
      <c r="I11" s="5"/>
    </row>
    <row r="12" spans="2:9">
      <c r="B12" s="16"/>
      <c r="C12" s="56" t="s">
        <v>527</v>
      </c>
      <c r="D12" s="33" t="str">
        <f t="shared" ref="D12:G14" si="0">IF(D$6="","",INDEX(alle_data,MATCH(D$6,kommnr_kol,0),MATCH($C12,varlabels_row,0)))</f>
        <v/>
      </c>
      <c r="E12" s="33" t="str">
        <f t="shared" si="0"/>
        <v/>
      </c>
      <c r="F12" s="33" t="str">
        <f t="shared" si="0"/>
        <v/>
      </c>
      <c r="G12" s="33" t="str">
        <f t="shared" si="0"/>
        <v/>
      </c>
      <c r="H12" s="14">
        <v>0.33333333333333331</v>
      </c>
      <c r="I12" s="1"/>
    </row>
    <row r="13" spans="2:9">
      <c r="B13" s="1"/>
      <c r="C13" s="56" t="s">
        <v>528</v>
      </c>
      <c r="D13" s="33" t="str">
        <f t="shared" si="0"/>
        <v/>
      </c>
      <c r="E13" s="33" t="str">
        <f t="shared" si="0"/>
        <v/>
      </c>
      <c r="F13" s="33" t="str">
        <f t="shared" si="0"/>
        <v/>
      </c>
      <c r="G13" s="33" t="str">
        <f t="shared" si="0"/>
        <v/>
      </c>
      <c r="H13" s="14">
        <v>0.33333333333333331</v>
      </c>
      <c r="I13" s="1"/>
    </row>
    <row r="14" spans="2:9">
      <c r="B14" s="1"/>
      <c r="C14" s="56" t="s">
        <v>529</v>
      </c>
      <c r="D14" s="33" t="str">
        <f t="shared" si="0"/>
        <v/>
      </c>
      <c r="E14" s="33" t="str">
        <f t="shared" si="0"/>
        <v/>
      </c>
      <c r="F14" s="33" t="str">
        <f t="shared" si="0"/>
        <v/>
      </c>
      <c r="G14" s="33" t="str">
        <f t="shared" si="0"/>
        <v/>
      </c>
      <c r="H14" s="14">
        <v>0.33333333333333331</v>
      </c>
      <c r="I14" s="1"/>
    </row>
    <row r="15" spans="2:9" ht="8.1" customHeight="1">
      <c r="B15" s="1"/>
      <c r="C15" s="1"/>
      <c r="D15" s="7"/>
      <c r="E15" s="7"/>
      <c r="F15" s="7"/>
      <c r="G15" s="7"/>
      <c r="H15" s="1"/>
      <c r="I15" s="1"/>
    </row>
    <row r="16" spans="2:9"/>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316A-1213-AA44-9474-09138A383458}">
  <dimension ref="A1:T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40.140625" style="20" customWidth="1"/>
    <col min="4" max="7" width="20.7109375" style="22" customWidth="1"/>
    <col min="8" max="8" width="16.7109375" style="20" bestFit="1" customWidth="1"/>
    <col min="9" max="9" width="1.28515625" style="20" customWidth="1"/>
    <col min="10" max="20" width="10.85546875" style="20" customWidth="1"/>
    <col min="21" max="16384" width="11.42578125" style="20" hidden="1"/>
  </cols>
  <sheetData>
    <row r="1" spans="2:9" ht="30" customHeight="1"/>
    <row r="2" spans="2:9" ht="8.1" customHeight="1">
      <c r="B2" s="1"/>
      <c r="C2" s="1"/>
      <c r="D2" s="7"/>
      <c r="E2" s="7"/>
      <c r="F2" s="7"/>
      <c r="G2" s="7"/>
      <c r="H2" s="1"/>
      <c r="I2" s="1"/>
    </row>
    <row r="3" spans="2:9" ht="15.75">
      <c r="B3" s="1"/>
      <c r="C3" s="15" t="s">
        <v>490</v>
      </c>
      <c r="D3" s="63"/>
      <c r="E3" s="63"/>
      <c r="F3" s="64"/>
      <c r="G3" s="62"/>
      <c r="H3" s="19"/>
      <c r="I3" s="1"/>
    </row>
    <row r="4" spans="2:9">
      <c r="B4" s="1"/>
      <c r="C4" s="1"/>
      <c r="D4" s="7"/>
      <c r="E4" s="7"/>
      <c r="F4" s="7"/>
      <c r="G4" s="7"/>
      <c r="H4" s="1"/>
      <c r="I4" s="1"/>
    </row>
    <row r="5" spans="2:9">
      <c r="B5" s="1"/>
      <c r="C5" s="16"/>
      <c r="D5" s="18" t="s">
        <v>468</v>
      </c>
      <c r="E5" s="18" t="s">
        <v>469</v>
      </c>
      <c r="F5" s="18" t="s">
        <v>470</v>
      </c>
      <c r="G5" s="18" t="s">
        <v>471</v>
      </c>
      <c r="H5" s="1"/>
      <c r="I5" s="1"/>
    </row>
    <row r="6" spans="2:9">
      <c r="B6" s="1"/>
      <c r="C6" s="16" t="s">
        <v>0</v>
      </c>
      <c r="D6" s="7" t="str">
        <f>IF(Kommune_1="","",Kommune_1)</f>
        <v/>
      </c>
      <c r="E6" s="7" t="str">
        <f>IF(Kommune_2="","",Kommune_2)</f>
        <v/>
      </c>
      <c r="F6" s="7" t="str">
        <f>IF(Kommune_3="","",Kommune_3)</f>
        <v/>
      </c>
      <c r="G6" s="7" t="str">
        <f>IF(Kommune_4="","",Kommune_4)</f>
        <v/>
      </c>
      <c r="H6" s="7"/>
      <c r="I6" s="1"/>
    </row>
    <row r="7" spans="2:9">
      <c r="B7" s="1"/>
      <c r="C7" s="16" t="s">
        <v>1</v>
      </c>
      <c r="D7" s="58" t="str">
        <f>'Valg av kommuner'!E11</f>
        <v/>
      </c>
      <c r="E7" s="58" t="str">
        <f>'Valg av kommuner'!E12</f>
        <v/>
      </c>
      <c r="F7" s="58" t="str">
        <f>'Valg av kommuner'!E13</f>
        <v/>
      </c>
      <c r="G7" s="58" t="str">
        <f>'Valg av kommuner'!E14</f>
        <v/>
      </c>
      <c r="H7" s="7"/>
      <c r="I7" s="1"/>
    </row>
    <row r="8" spans="2:9">
      <c r="B8" s="1"/>
      <c r="C8" s="1"/>
      <c r="D8" s="7"/>
      <c r="E8" s="7"/>
      <c r="F8" s="7"/>
      <c r="G8" s="7"/>
      <c r="H8" s="1"/>
      <c r="I8" s="1"/>
    </row>
    <row r="9" spans="2:9">
      <c r="B9" s="1"/>
      <c r="C9" s="56" t="s">
        <v>558</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1"/>
      <c r="I9" s="1"/>
    </row>
    <row r="10" spans="2:9">
      <c r="B10" s="1"/>
      <c r="C10" s="56" t="s">
        <v>620</v>
      </c>
      <c r="D10" s="33" t="str" cm="1">
        <f t="array" ref="D10">IF(Kommune_1="","",SUMPRODUCT((kommnr_kol=Kommune_1)*(dekning_BT_kol)))</f>
        <v/>
      </c>
      <c r="E10" s="33" t="str" cm="1">
        <f t="array" ref="E10">IF(Kommune_2="","",SUMPRODUCT((kommnr_kol=Kommune_2)*(dekning_BT_kol)))</f>
        <v/>
      </c>
      <c r="F10" s="33" t="str" cm="1">
        <f t="array" ref="F10">IF(Kommune_3="","",SUMPRODUCT((kommnr_kol=Kommune_3)*(dekning_BT_kol)))</f>
        <v/>
      </c>
      <c r="G10" s="33" t="str" cm="1">
        <f t="array" ref="G10">IF(Kommune_4="","",SUMPRODUCT((kommnr_kol=Kommune_4)*(dekning_BT_kol)))</f>
        <v/>
      </c>
      <c r="H10" s="1"/>
      <c r="I10" s="1"/>
    </row>
    <row r="11" spans="2:9">
      <c r="B11" s="1"/>
      <c r="C11" s="56"/>
      <c r="D11" s="33"/>
      <c r="E11" s="33"/>
      <c r="F11" s="33"/>
      <c r="G11" s="33"/>
      <c r="H11" s="12" t="s">
        <v>598</v>
      </c>
      <c r="I11" s="1"/>
    </row>
    <row r="12" spans="2:9">
      <c r="B12" s="1"/>
      <c r="C12" s="56" t="s">
        <v>531</v>
      </c>
      <c r="D12" s="33" t="str">
        <f t="shared" ref="D12:G14" si="0">IF(D$6="","",INDEX(alle_data,MATCH(D$6,kommnr_kol,0),MATCH($C12,varlabels_row,0)))</f>
        <v/>
      </c>
      <c r="E12" s="33" t="str">
        <f t="shared" si="0"/>
        <v/>
      </c>
      <c r="F12" s="33" t="str">
        <f t="shared" si="0"/>
        <v/>
      </c>
      <c r="G12" s="33" t="str">
        <f t="shared" si="0"/>
        <v/>
      </c>
      <c r="H12" s="14">
        <v>0.5</v>
      </c>
      <c r="I12" s="1"/>
    </row>
    <row r="13" spans="2:9">
      <c r="B13" s="1"/>
      <c r="C13" s="56" t="s">
        <v>532</v>
      </c>
      <c r="D13" s="33" t="str">
        <f t="shared" si="0"/>
        <v/>
      </c>
      <c r="E13" s="33" t="str">
        <f t="shared" si="0"/>
        <v/>
      </c>
      <c r="F13" s="33" t="str">
        <f t="shared" si="0"/>
        <v/>
      </c>
      <c r="G13" s="33" t="str">
        <f t="shared" si="0"/>
        <v/>
      </c>
      <c r="H13" s="14">
        <v>0.25</v>
      </c>
      <c r="I13" s="1"/>
    </row>
    <row r="14" spans="2:9">
      <c r="B14" s="1"/>
      <c r="C14" s="56" t="s">
        <v>533</v>
      </c>
      <c r="D14" s="33" t="str">
        <f t="shared" si="0"/>
        <v/>
      </c>
      <c r="E14" s="33" t="str">
        <f t="shared" si="0"/>
        <v/>
      </c>
      <c r="F14" s="33" t="str">
        <f t="shared" si="0"/>
        <v/>
      </c>
      <c r="G14" s="33" t="str">
        <f t="shared" si="0"/>
        <v/>
      </c>
      <c r="H14" s="14">
        <v>0.25</v>
      </c>
      <c r="I14" s="1"/>
    </row>
    <row r="15" spans="2:9" ht="8.1" customHeight="1">
      <c r="B15" s="1"/>
      <c r="C15" s="1"/>
      <c r="D15" s="7"/>
      <c r="E15" s="7"/>
      <c r="F15" s="7"/>
      <c r="G15" s="7"/>
      <c r="H15" s="1"/>
      <c r="I15" s="1"/>
    </row>
    <row r="16" spans="2:9"/>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A421F-FCCC-0E4F-AA81-766AFA1C2E60}">
  <dimension ref="A1:T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61.85546875" style="20" customWidth="1"/>
    <col min="4" max="7" width="20.7109375" style="22" customWidth="1"/>
    <col min="8" max="8" width="17.42578125" style="20" customWidth="1"/>
    <col min="9" max="9" width="1.28515625" style="20" customWidth="1"/>
    <col min="10" max="20" width="10.85546875" style="20" customWidth="1"/>
    <col min="21" max="16384" width="11.42578125" style="20" hidden="1"/>
  </cols>
  <sheetData>
    <row r="1" spans="2:9" ht="30" customHeight="1"/>
    <row r="2" spans="2:9" ht="8.1" customHeight="1">
      <c r="B2" s="1"/>
      <c r="C2" s="1"/>
      <c r="D2" s="7"/>
      <c r="E2" s="7"/>
      <c r="F2" s="7"/>
      <c r="G2" s="7"/>
      <c r="H2" s="1"/>
      <c r="I2" s="1"/>
    </row>
    <row r="3" spans="2:9" ht="15.75">
      <c r="B3" s="1"/>
      <c r="C3" s="15" t="s">
        <v>491</v>
      </c>
      <c r="D3" s="62"/>
      <c r="E3" s="62"/>
      <c r="F3" s="62"/>
      <c r="G3" s="62"/>
      <c r="H3" s="19"/>
      <c r="I3" s="1"/>
    </row>
    <row r="4" spans="2:9">
      <c r="B4" s="1"/>
      <c r="C4" s="1"/>
      <c r="D4" s="7"/>
      <c r="E4" s="7"/>
      <c r="F4" s="7"/>
      <c r="G4" s="7"/>
      <c r="H4" s="1"/>
      <c r="I4" s="1"/>
    </row>
    <row r="5" spans="2:9">
      <c r="B5" s="1"/>
      <c r="C5" s="16"/>
      <c r="D5" s="18" t="s">
        <v>468</v>
      </c>
      <c r="E5" s="18" t="s">
        <v>469</v>
      </c>
      <c r="F5" s="18" t="s">
        <v>470</v>
      </c>
      <c r="G5" s="18" t="s">
        <v>471</v>
      </c>
      <c r="H5" s="1"/>
      <c r="I5" s="1"/>
    </row>
    <row r="6" spans="2:9">
      <c r="B6" s="1"/>
      <c r="C6" s="16" t="s">
        <v>0</v>
      </c>
      <c r="D6" s="7" t="str">
        <f>IF(Kommune_1="","",Kommune_1)</f>
        <v/>
      </c>
      <c r="E6" s="7" t="str">
        <f>IF(Kommune_2="","",Kommune_2)</f>
        <v/>
      </c>
      <c r="F6" s="7" t="str">
        <f>IF(Kommune_3="","",Kommune_3)</f>
        <v/>
      </c>
      <c r="G6" s="7" t="str">
        <f>IF(Kommune_4="","",Kommune_4)</f>
        <v/>
      </c>
      <c r="H6" s="1"/>
      <c r="I6" s="1"/>
    </row>
    <row r="7" spans="2:9">
      <c r="B7" s="1"/>
      <c r="C7" s="16" t="s">
        <v>1</v>
      </c>
      <c r="D7" s="58" t="str">
        <f>'Valg av kommuner'!E11</f>
        <v/>
      </c>
      <c r="E7" s="58" t="str">
        <f>'Valg av kommuner'!E12</f>
        <v/>
      </c>
      <c r="F7" s="58" t="str">
        <f>'Valg av kommuner'!E13</f>
        <v/>
      </c>
      <c r="G7" s="58" t="str">
        <f>'Valg av kommuner'!E14</f>
        <v/>
      </c>
      <c r="H7" s="1"/>
      <c r="I7" s="1"/>
    </row>
    <row r="8" spans="2:9">
      <c r="B8" s="1"/>
      <c r="C8" s="1"/>
      <c r="D8" s="7"/>
      <c r="E8" s="7"/>
      <c r="F8" s="7"/>
      <c r="G8" s="7"/>
      <c r="H8" s="1"/>
      <c r="I8" s="1"/>
    </row>
    <row r="9" spans="2:9">
      <c r="B9" s="1"/>
      <c r="C9" s="56" t="s">
        <v>557</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1"/>
      <c r="I9" s="1"/>
    </row>
    <row r="10" spans="2:9">
      <c r="B10" s="1"/>
      <c r="C10" s="56" t="s">
        <v>621</v>
      </c>
      <c r="D10" s="33" t="str" cm="1">
        <f t="array" ref="D10">IF(Kommune_1="","",SUMPRODUCT((kommnr_kol=Kommune_1)*(dekning_AR_kol)))</f>
        <v/>
      </c>
      <c r="E10" s="69" t="str" cm="1">
        <f t="array" ref="E10">IF(Kommune_2="","",SUMPRODUCT((kommnr_kol=Kommune_2)*(dekning_AR_kol)))</f>
        <v/>
      </c>
      <c r="F10" s="33" t="str" cm="1">
        <f t="array" ref="F10">IF(Kommune_3="","",SUMPRODUCT((kommnr_kol=Kommune_3)*(dekning_AR_kol)))</f>
        <v/>
      </c>
      <c r="G10" s="33" t="str" cm="1">
        <f t="array" ref="G10">IF(Kommune_4="","",SUMPRODUCT((kommnr_kol=Kommune_4)*(dekning_AR_kol)))</f>
        <v/>
      </c>
      <c r="H10" s="1"/>
      <c r="I10" s="1"/>
    </row>
    <row r="11" spans="2:9">
      <c r="B11" s="1"/>
      <c r="C11" s="56"/>
      <c r="D11" s="33"/>
      <c r="E11" s="33"/>
      <c r="F11" s="33"/>
      <c r="G11" s="33"/>
      <c r="H11" s="12" t="s">
        <v>598</v>
      </c>
      <c r="I11" s="1"/>
    </row>
    <row r="12" spans="2:9">
      <c r="B12" s="1"/>
      <c r="C12" s="59" t="s">
        <v>535</v>
      </c>
      <c r="D12" s="33" t="str">
        <f t="shared" ref="D12:G15" si="0">IF(D$6="","",INDEX(alle_data,MATCH(D$6,kommnr_kol,0),MATCH($C12,varlabels_row,0)))</f>
        <v/>
      </c>
      <c r="E12" s="33" t="str">
        <f t="shared" si="0"/>
        <v/>
      </c>
      <c r="F12" s="33" t="str">
        <f t="shared" si="0"/>
        <v/>
      </c>
      <c r="G12" s="33" t="str">
        <f t="shared" si="0"/>
        <v/>
      </c>
      <c r="H12" s="14">
        <v>0.16666666666666666</v>
      </c>
      <c r="I12" s="1"/>
    </row>
    <row r="13" spans="2:9" ht="26.25">
      <c r="B13" s="1"/>
      <c r="C13" s="59" t="s">
        <v>536</v>
      </c>
      <c r="D13" s="33" t="str">
        <f t="shared" si="0"/>
        <v/>
      </c>
      <c r="E13" s="33" t="str">
        <f t="shared" si="0"/>
        <v/>
      </c>
      <c r="F13" s="33" t="str">
        <f t="shared" si="0"/>
        <v/>
      </c>
      <c r="G13" s="33" t="str">
        <f t="shared" si="0"/>
        <v/>
      </c>
      <c r="H13" s="14">
        <v>0.16666666666666666</v>
      </c>
      <c r="I13" s="1"/>
    </row>
    <row r="14" spans="2:9" ht="26.25">
      <c r="B14" s="1"/>
      <c r="C14" s="59" t="s">
        <v>537</v>
      </c>
      <c r="D14" s="33" t="str">
        <f t="shared" si="0"/>
        <v/>
      </c>
      <c r="E14" s="33" t="str">
        <f t="shared" si="0"/>
        <v/>
      </c>
      <c r="F14" s="33" t="str">
        <f t="shared" si="0"/>
        <v/>
      </c>
      <c r="G14" s="33" t="str">
        <f t="shared" si="0"/>
        <v/>
      </c>
      <c r="H14" s="14">
        <v>0.16666666666666666</v>
      </c>
      <c r="I14" s="1"/>
    </row>
    <row r="15" spans="2:9" ht="26.25">
      <c r="B15" s="1"/>
      <c r="C15" s="59" t="s">
        <v>538</v>
      </c>
      <c r="D15" s="33" t="str">
        <f t="shared" si="0"/>
        <v/>
      </c>
      <c r="E15" s="33" t="str">
        <f t="shared" si="0"/>
        <v/>
      </c>
      <c r="F15" s="33" t="str">
        <f t="shared" si="0"/>
        <v/>
      </c>
      <c r="G15" s="33" t="str">
        <f t="shared" si="0"/>
        <v/>
      </c>
      <c r="H15" s="14">
        <v>0.5</v>
      </c>
      <c r="I15" s="1"/>
    </row>
    <row r="16" spans="2:9" ht="8.1" customHeight="1">
      <c r="B16" s="1"/>
      <c r="C16" s="1"/>
      <c r="D16" s="7"/>
      <c r="E16" s="7"/>
      <c r="F16" s="7"/>
      <c r="G16" s="7"/>
      <c r="H16" s="1"/>
      <c r="I16" s="1"/>
    </row>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1D5BA-D4E2-0243-93B2-CF5B39CB56AB}">
  <dimension ref="A1:T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54.7109375" style="20" customWidth="1"/>
    <col min="4" max="7" width="20.7109375" style="22" customWidth="1"/>
    <col min="8" max="8" width="17.5703125" style="20" customWidth="1"/>
    <col min="9" max="9" width="1.28515625" style="20" customWidth="1"/>
    <col min="10" max="20" width="10.85546875" style="20" customWidth="1"/>
    <col min="21" max="16384" width="10.85546875" style="20" hidden="1"/>
  </cols>
  <sheetData>
    <row r="1" spans="2:9" ht="30" customHeight="1"/>
    <row r="2" spans="2:9" ht="8.1" customHeight="1">
      <c r="B2" s="1"/>
      <c r="C2" s="1"/>
      <c r="D2" s="7"/>
      <c r="E2" s="7"/>
      <c r="F2" s="7"/>
      <c r="G2" s="7"/>
      <c r="H2" s="1"/>
      <c r="I2" s="1"/>
    </row>
    <row r="3" spans="2:9" ht="15.75">
      <c r="B3" s="1"/>
      <c r="C3" s="15" t="s">
        <v>603</v>
      </c>
      <c r="D3" s="62"/>
      <c r="E3" s="62"/>
      <c r="F3" s="62"/>
      <c r="G3" s="62"/>
      <c r="H3" s="19"/>
      <c r="I3" s="1"/>
    </row>
    <row r="4" spans="2:9">
      <c r="B4" s="1"/>
      <c r="C4" s="1"/>
      <c r="D4" s="7"/>
      <c r="E4" s="7"/>
      <c r="F4" s="7"/>
      <c r="G4" s="7"/>
      <c r="H4" s="1"/>
      <c r="I4" s="1"/>
    </row>
    <row r="5" spans="2:9">
      <c r="B5" s="1"/>
      <c r="C5" s="16"/>
      <c r="D5" s="18" t="s">
        <v>468</v>
      </c>
      <c r="E5" s="18" t="s">
        <v>469</v>
      </c>
      <c r="F5" s="18" t="s">
        <v>470</v>
      </c>
      <c r="G5" s="18" t="s">
        <v>471</v>
      </c>
      <c r="H5" s="7"/>
      <c r="I5" s="1"/>
    </row>
    <row r="6" spans="2:9">
      <c r="B6" s="1"/>
      <c r="C6" s="16" t="s">
        <v>0</v>
      </c>
      <c r="D6" s="7" t="str">
        <f>IF(Kommune_1="","",Kommune_1)</f>
        <v/>
      </c>
      <c r="E6" s="7" t="str">
        <f>IF(Kommune_2="","",Kommune_2)</f>
        <v/>
      </c>
      <c r="F6" s="7" t="str">
        <f>IF(Kommune_3="","",Kommune_3)</f>
        <v/>
      </c>
      <c r="G6" s="7" t="str">
        <f>IF(Kommune_4="","",Kommune_4)</f>
        <v/>
      </c>
      <c r="H6" s="7"/>
      <c r="I6" s="1"/>
    </row>
    <row r="7" spans="2:9">
      <c r="B7" s="1"/>
      <c r="C7" s="16" t="s">
        <v>1</v>
      </c>
      <c r="D7" s="58" t="str">
        <f>'Valg av kommuner'!E11</f>
        <v/>
      </c>
      <c r="E7" s="58" t="str">
        <f>'Valg av kommuner'!E12</f>
        <v/>
      </c>
      <c r="F7" s="58" t="str">
        <f>'Valg av kommuner'!E13</f>
        <v/>
      </c>
      <c r="G7" s="58" t="str">
        <f>'Valg av kommuner'!E14</f>
        <v/>
      </c>
      <c r="H7" s="7"/>
      <c r="I7" s="1"/>
    </row>
    <row r="8" spans="2:9">
      <c r="B8" s="1"/>
      <c r="C8" s="1"/>
      <c r="D8" s="7"/>
      <c r="E8" s="7"/>
      <c r="F8" s="7"/>
      <c r="G8" s="7"/>
      <c r="H8" s="1"/>
      <c r="I8" s="1"/>
    </row>
    <row r="9" spans="2:9">
      <c r="B9" s="1"/>
      <c r="C9" s="59" t="s">
        <v>556</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1"/>
      <c r="I9" s="1"/>
    </row>
    <row r="10" spans="2:9" ht="15.75" customHeight="1">
      <c r="B10" s="1"/>
      <c r="C10" s="59" t="s">
        <v>622</v>
      </c>
      <c r="D10" s="33" t="str" cm="1">
        <f t="array" ref="D10">IF(Kommune_1="","",SUMPRODUCT((kommnr_kol=Kommune_1)*(dekning_KS_kol)))</f>
        <v/>
      </c>
      <c r="E10" s="33" t="str" cm="1">
        <f t="array" ref="E10">IF(Kommune_2="","",SUMPRODUCT((kommnr_kol=Kommune_2)*(dekning_KS_kol)))</f>
        <v/>
      </c>
      <c r="F10" s="33" t="str" cm="1">
        <f t="array" ref="F10">IF(Kommune_3="","",SUMPRODUCT((kommnr_kol=Kommune_3)*(dekning_KS_kol)))</f>
        <v/>
      </c>
      <c r="G10" s="33" t="str" cm="1">
        <f t="array" ref="G10">IF(Kommune_4="","",SUMPRODUCT((kommnr_kol=Kommune_4)*(dekning_KS_kol)))</f>
        <v/>
      </c>
      <c r="H10" s="1"/>
      <c r="I10" s="1"/>
    </row>
    <row r="11" spans="2:9">
      <c r="B11" s="1"/>
      <c r="C11" s="59"/>
      <c r="D11" s="33"/>
      <c r="E11" s="33"/>
      <c r="F11" s="33"/>
      <c r="G11" s="33"/>
      <c r="H11" s="12" t="s">
        <v>598</v>
      </c>
      <c r="I11" s="1"/>
    </row>
    <row r="12" spans="2:9">
      <c r="B12" s="1"/>
      <c r="C12" s="59" t="s">
        <v>540</v>
      </c>
      <c r="D12" s="33" t="str">
        <f>IF(D$6="","",INDEX(alle_data,MATCH(D$6,kommnr_kol,0),MATCH($C12,varlabels_row,0)))</f>
        <v/>
      </c>
      <c r="E12" s="33" t="str">
        <f t="shared" ref="D12:G21" si="0">IF(E$6="","",INDEX(alle_data,MATCH(E$6,kommnr_kol,0),MATCH($C12,varlabels_row,0)))</f>
        <v/>
      </c>
      <c r="F12" s="33" t="str">
        <f t="shared" si="0"/>
        <v/>
      </c>
      <c r="G12" s="33" t="str">
        <f t="shared" si="0"/>
        <v/>
      </c>
      <c r="H12" s="14">
        <v>0.33333333333333331</v>
      </c>
      <c r="I12" s="1"/>
    </row>
    <row r="13" spans="2:9">
      <c r="B13" s="1"/>
      <c r="C13" s="59" t="s">
        <v>541</v>
      </c>
      <c r="D13" s="33" t="str">
        <f t="shared" si="0"/>
        <v/>
      </c>
      <c r="E13" s="33" t="str">
        <f t="shared" si="0"/>
        <v/>
      </c>
      <c r="F13" s="33" t="str">
        <f t="shared" si="0"/>
        <v/>
      </c>
      <c r="G13" s="33" t="str">
        <f t="shared" si="0"/>
        <v/>
      </c>
      <c r="H13" s="13">
        <v>4.1666666666666664E-2</v>
      </c>
      <c r="I13" s="1"/>
    </row>
    <row r="14" spans="2:9">
      <c r="B14" s="1"/>
      <c r="C14" s="59" t="s">
        <v>542</v>
      </c>
      <c r="D14" s="33" t="str">
        <f t="shared" si="0"/>
        <v/>
      </c>
      <c r="E14" s="33" t="str">
        <f t="shared" si="0"/>
        <v/>
      </c>
      <c r="F14" s="33" t="str">
        <f t="shared" si="0"/>
        <v/>
      </c>
      <c r="G14" s="33" t="str">
        <f t="shared" si="0"/>
        <v/>
      </c>
      <c r="H14" s="13">
        <v>4.1666666666666664E-2</v>
      </c>
      <c r="I14" s="1"/>
    </row>
    <row r="15" spans="2:9">
      <c r="B15" s="1"/>
      <c r="C15" s="59" t="s">
        <v>543</v>
      </c>
      <c r="D15" s="33" t="str">
        <f t="shared" si="0"/>
        <v/>
      </c>
      <c r="E15" s="33" t="str">
        <f t="shared" si="0"/>
        <v/>
      </c>
      <c r="F15" s="33" t="str">
        <f t="shared" si="0"/>
        <v/>
      </c>
      <c r="G15" s="33" t="str">
        <f t="shared" si="0"/>
        <v/>
      </c>
      <c r="H15" s="13">
        <v>4.1666666666666664E-2</v>
      </c>
      <c r="I15" s="1"/>
    </row>
    <row r="16" spans="2:9">
      <c r="B16" s="1"/>
      <c r="C16" s="59" t="s">
        <v>544</v>
      </c>
      <c r="D16" s="33" t="str">
        <f t="shared" si="0"/>
        <v/>
      </c>
      <c r="E16" s="33" t="str">
        <f t="shared" si="0"/>
        <v/>
      </c>
      <c r="F16" s="33" t="str">
        <f t="shared" si="0"/>
        <v/>
      </c>
      <c r="G16" s="33" t="str">
        <f t="shared" si="0"/>
        <v/>
      </c>
      <c r="H16" s="13">
        <v>4.1666666666666664E-2</v>
      </c>
      <c r="I16" s="1"/>
    </row>
    <row r="17" spans="2:9">
      <c r="B17" s="1"/>
      <c r="C17" s="59" t="s">
        <v>545</v>
      </c>
      <c r="D17" s="33" t="str">
        <f t="shared" si="0"/>
        <v/>
      </c>
      <c r="E17" s="33" t="str">
        <f t="shared" si="0"/>
        <v/>
      </c>
      <c r="F17" s="33" t="str">
        <f t="shared" si="0"/>
        <v/>
      </c>
      <c r="G17" s="33" t="str">
        <f t="shared" si="0"/>
        <v/>
      </c>
      <c r="H17" s="13">
        <v>4.1666666666666664E-2</v>
      </c>
      <c r="I17" s="1"/>
    </row>
    <row r="18" spans="2:9">
      <c r="B18" s="1"/>
      <c r="C18" s="59" t="s">
        <v>546</v>
      </c>
      <c r="D18" s="33" t="str">
        <f t="shared" si="0"/>
        <v/>
      </c>
      <c r="E18" s="33" t="str">
        <f t="shared" si="0"/>
        <v/>
      </c>
      <c r="F18" s="33" t="str">
        <f t="shared" si="0"/>
        <v/>
      </c>
      <c r="G18" s="33" t="str">
        <f t="shared" si="0"/>
        <v/>
      </c>
      <c r="H18" s="13">
        <v>4.1666666666666664E-2</v>
      </c>
      <c r="I18" s="1"/>
    </row>
    <row r="19" spans="2:9">
      <c r="B19" s="1"/>
      <c r="C19" s="59" t="s">
        <v>547</v>
      </c>
      <c r="D19" s="33" t="str">
        <f t="shared" si="0"/>
        <v/>
      </c>
      <c r="E19" s="33" t="str">
        <f t="shared" si="0"/>
        <v/>
      </c>
      <c r="F19" s="33" t="str">
        <f t="shared" si="0"/>
        <v/>
      </c>
      <c r="G19" s="33" t="str">
        <f t="shared" si="0"/>
        <v/>
      </c>
      <c r="H19" s="13">
        <v>4.1666666666666664E-2</v>
      </c>
      <c r="I19" s="1"/>
    </row>
    <row r="20" spans="2:9">
      <c r="B20" s="1"/>
      <c r="C20" s="59" t="s">
        <v>548</v>
      </c>
      <c r="D20" s="33" t="str">
        <f t="shared" si="0"/>
        <v/>
      </c>
      <c r="E20" s="33" t="str">
        <f t="shared" si="0"/>
        <v/>
      </c>
      <c r="F20" s="33" t="str">
        <f t="shared" si="0"/>
        <v/>
      </c>
      <c r="G20" s="33" t="str">
        <f t="shared" si="0"/>
        <v/>
      </c>
      <c r="H20" s="13">
        <v>4.1666666666666664E-2</v>
      </c>
      <c r="I20" s="1"/>
    </row>
    <row r="21" spans="2:9">
      <c r="B21" s="1"/>
      <c r="C21" s="59" t="s">
        <v>549</v>
      </c>
      <c r="D21" s="33" t="str">
        <f t="shared" si="0"/>
        <v/>
      </c>
      <c r="E21" s="33" t="str">
        <f t="shared" si="0"/>
        <v/>
      </c>
      <c r="F21" s="33" t="str">
        <f t="shared" si="0"/>
        <v/>
      </c>
      <c r="G21" s="33" t="str">
        <f t="shared" si="0"/>
        <v/>
      </c>
      <c r="H21" s="14">
        <v>0.33333333333333331</v>
      </c>
      <c r="I21" s="1"/>
    </row>
    <row r="22" spans="2:9" ht="8.1" customHeight="1">
      <c r="B22" s="1"/>
      <c r="C22" s="1"/>
      <c r="D22" s="7"/>
      <c r="E22" s="7"/>
      <c r="F22" s="7"/>
      <c r="G22" s="7"/>
      <c r="H22" s="1"/>
      <c r="I22" s="1"/>
    </row>
    <row r="23" spans="2:9"/>
    <row r="24" spans="2:9"/>
    <row r="25" spans="2:9"/>
    <row r="26" spans="2:9"/>
    <row r="27" spans="2:9"/>
    <row r="28" spans="2:9"/>
    <row r="29" spans="2:9"/>
    <row r="30" spans="2:9"/>
    <row r="31" spans="2:9"/>
    <row r="32" spans="2:9"/>
    <row r="33"/>
    <row r="34"/>
    <row r="35"/>
    <row r="36"/>
    <row r="37"/>
    <row r="38"/>
    <row r="39"/>
    <row r="40"/>
    <row r="41"/>
  </sheetData>
  <sheetProtection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68DA-F9BE-6848-976B-B2F117CD210A}">
  <dimension ref="A1:U41"/>
  <sheetViews>
    <sheetView workbookViewId="0">
      <selection activeCell="B22" sqref="B22"/>
    </sheetView>
  </sheetViews>
  <sheetFormatPr baseColWidth="10" defaultColWidth="0" defaultRowHeight="15" zeroHeight="1"/>
  <cols>
    <col min="1" max="1" width="8.28515625" style="20" customWidth="1"/>
    <col min="2" max="2" width="1.28515625" style="20" customWidth="1"/>
    <col min="3" max="3" width="55.5703125" style="20" customWidth="1"/>
    <col min="4" max="7" width="20.7109375" style="22" customWidth="1"/>
    <col min="8" max="8" width="23.5703125" style="20" customWidth="1"/>
    <col min="9" max="9" width="1.28515625" style="20" customWidth="1"/>
    <col min="10" max="21" width="10.85546875" style="20" customWidth="1"/>
    <col min="22" max="16384" width="10.85546875" style="20" hidden="1"/>
  </cols>
  <sheetData>
    <row r="1" spans="2:9" ht="30" customHeight="1"/>
    <row r="2" spans="2:9" ht="8.1" customHeight="1">
      <c r="B2" s="1"/>
      <c r="C2" s="1"/>
      <c r="D2" s="7"/>
      <c r="E2" s="7"/>
      <c r="F2" s="7"/>
      <c r="G2" s="7"/>
      <c r="H2" s="1"/>
      <c r="I2" s="1"/>
    </row>
    <row r="3" spans="2:9" ht="15.75">
      <c r="B3" s="1"/>
      <c r="C3" s="15" t="s">
        <v>634</v>
      </c>
      <c r="D3" s="62"/>
      <c r="E3" s="62"/>
      <c r="F3" s="62"/>
      <c r="G3" s="62"/>
      <c r="H3" s="19"/>
      <c r="I3" s="1"/>
    </row>
    <row r="4" spans="2:9">
      <c r="B4" s="1"/>
      <c r="C4" s="1"/>
      <c r="D4" s="7"/>
      <c r="E4" s="7"/>
      <c r="F4" s="7"/>
      <c r="G4" s="7"/>
      <c r="H4" s="1"/>
      <c r="I4" s="1"/>
    </row>
    <row r="5" spans="2:9">
      <c r="B5" s="1"/>
      <c r="C5" s="16"/>
      <c r="D5" s="18" t="s">
        <v>468</v>
      </c>
      <c r="E5" s="18" t="s">
        <v>469</v>
      </c>
      <c r="F5" s="18" t="s">
        <v>470</v>
      </c>
      <c r="G5" s="18" t="s">
        <v>471</v>
      </c>
      <c r="H5" s="18"/>
      <c r="I5" s="1"/>
    </row>
    <row r="6" spans="2:9">
      <c r="B6" s="1"/>
      <c r="C6" s="16" t="s">
        <v>0</v>
      </c>
      <c r="D6" s="7" t="str">
        <f>IF(Kommune_1="","",Kommune_1)</f>
        <v/>
      </c>
      <c r="E6" s="7" t="str">
        <f>IF(Kommune_2="","",Kommune_2)</f>
        <v/>
      </c>
      <c r="F6" s="7" t="str">
        <f>IF(Kommune_3="","",Kommune_3)</f>
        <v/>
      </c>
      <c r="G6" s="7" t="str">
        <f>IF(Kommune_4="","",Kommune_4)</f>
        <v/>
      </c>
      <c r="H6" s="1"/>
      <c r="I6" s="1"/>
    </row>
    <row r="7" spans="2:9">
      <c r="B7" s="1"/>
      <c r="C7" s="16" t="s">
        <v>1</v>
      </c>
      <c r="D7" s="58" t="str">
        <f>'Valg av kommuner'!E11</f>
        <v/>
      </c>
      <c r="E7" s="58" t="str">
        <f>'Valg av kommuner'!E12</f>
        <v/>
      </c>
      <c r="F7" s="58" t="str">
        <f>'Valg av kommuner'!E13</f>
        <v/>
      </c>
      <c r="G7" s="58" t="str">
        <f>'Valg av kommuner'!E14</f>
        <v/>
      </c>
      <c r="H7" s="58"/>
      <c r="I7" s="1"/>
    </row>
    <row r="8" spans="2:9">
      <c r="B8" s="1"/>
      <c r="C8" s="1"/>
      <c r="D8" s="7"/>
      <c r="E8" s="7"/>
      <c r="F8" s="7"/>
      <c r="G8" s="7"/>
      <c r="H8" s="1"/>
      <c r="I8" s="1"/>
    </row>
    <row r="9" spans="2:9">
      <c r="B9" s="1"/>
      <c r="C9" s="59" t="s">
        <v>555</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33"/>
      <c r="I9" s="4"/>
    </row>
    <row r="10" spans="2:9">
      <c r="B10" s="1"/>
      <c r="C10" s="59" t="s">
        <v>623</v>
      </c>
      <c r="D10" s="33" t="str" cm="1">
        <f t="array" ref="D10">IF(Kommune_1="","",SUMPRODUCT((kommnr_kol=Kommune_1)*(dekning_ROS_kol)))</f>
        <v/>
      </c>
      <c r="E10" s="33" t="str" cm="1">
        <f t="array" ref="E10">IF(Kommune_2="","",SUMPRODUCT((kommnr_kol=Kommune_2)*(dekning_ROS_kol)))</f>
        <v/>
      </c>
      <c r="F10" s="33" t="str" cm="1">
        <f t="array" ref="F10">IF(Kommune_3="","",SUMPRODUCT((kommnr_kol=Kommune_3)*(dekning_ROS_kol)))</f>
        <v/>
      </c>
      <c r="G10" s="33" t="str" cm="1">
        <f t="array" ref="G10">IF(Kommune_4="","",SUMPRODUCT((kommnr_kol=Kommune_4)*(dekning_ROS_kol)))</f>
        <v/>
      </c>
      <c r="H10" s="9"/>
      <c r="I10" s="1"/>
    </row>
    <row r="11" spans="2:9">
      <c r="B11" s="1"/>
      <c r="C11" s="59"/>
      <c r="D11" s="33"/>
      <c r="E11" s="33"/>
      <c r="F11" s="33"/>
      <c r="G11" s="33"/>
      <c r="H11" s="12" t="s">
        <v>598</v>
      </c>
      <c r="I11" s="1"/>
    </row>
    <row r="12" spans="2:9">
      <c r="B12" s="1"/>
      <c r="C12" s="59" t="s">
        <v>551</v>
      </c>
      <c r="D12" s="33" t="str">
        <f>IF(D$6="","",INDEX(alle_data,MATCH(D$6,kommnr_kol,0),MATCH($C12,varlabels_row,0)))</f>
        <v/>
      </c>
      <c r="E12" s="33" t="str">
        <f t="shared" ref="D12:G15" si="0">IF(E$6="","",INDEX(alle_data,MATCH(E$6,kommnr_kol,0),MATCH($C12,varlabels_row,0)))</f>
        <v/>
      </c>
      <c r="F12" s="33" t="str">
        <f t="shared" si="0"/>
        <v/>
      </c>
      <c r="G12" s="33" t="str">
        <f t="shared" si="0"/>
        <v/>
      </c>
      <c r="H12" s="14">
        <v>0.25</v>
      </c>
      <c r="I12" s="1"/>
    </row>
    <row r="13" spans="2:9">
      <c r="B13" s="1"/>
      <c r="C13" s="59" t="s">
        <v>552</v>
      </c>
      <c r="D13" s="33" t="str">
        <f t="shared" si="0"/>
        <v/>
      </c>
      <c r="E13" s="33" t="str">
        <f t="shared" si="0"/>
        <v/>
      </c>
      <c r="F13" s="33" t="str">
        <f t="shared" si="0"/>
        <v/>
      </c>
      <c r="G13" s="33" t="str">
        <f t="shared" si="0"/>
        <v/>
      </c>
      <c r="H13" s="14">
        <v>0.25</v>
      </c>
      <c r="I13" s="1"/>
    </row>
    <row r="14" spans="2:9">
      <c r="B14" s="1"/>
      <c r="C14" s="59" t="s">
        <v>553</v>
      </c>
      <c r="D14" s="33" t="str">
        <f t="shared" si="0"/>
        <v/>
      </c>
      <c r="E14" s="33" t="str">
        <f t="shared" si="0"/>
        <v/>
      </c>
      <c r="F14" s="33" t="str">
        <f t="shared" si="0"/>
        <v/>
      </c>
      <c r="G14" s="33" t="str">
        <f t="shared" si="0"/>
        <v/>
      </c>
      <c r="H14" s="14">
        <v>0.25</v>
      </c>
      <c r="I14" s="1"/>
    </row>
    <row r="15" spans="2:9" ht="26.25">
      <c r="B15" s="1"/>
      <c r="C15" s="60" t="s">
        <v>554</v>
      </c>
      <c r="D15" s="33" t="str">
        <f t="shared" si="0"/>
        <v/>
      </c>
      <c r="E15" s="33" t="str">
        <f t="shared" si="0"/>
        <v/>
      </c>
      <c r="F15" s="33" t="str">
        <f t="shared" si="0"/>
        <v/>
      </c>
      <c r="G15" s="33" t="str">
        <f t="shared" si="0"/>
        <v/>
      </c>
      <c r="H15" s="14">
        <v>0.25</v>
      </c>
      <c r="I15" s="14"/>
    </row>
    <row r="16" spans="2:9" ht="8.1" customHeight="1">
      <c r="B16" s="1"/>
      <c r="C16" s="1"/>
      <c r="D16" s="7"/>
      <c r="E16" s="7"/>
      <c r="F16" s="7"/>
      <c r="G16" s="7"/>
      <c r="H16" s="1"/>
      <c r="I16" s="14"/>
    </row>
    <row r="17" spans="9:9">
      <c r="I17" s="28"/>
    </row>
    <row r="18" spans="9:9">
      <c r="I18" s="28"/>
    </row>
    <row r="19" spans="9:9"/>
    <row r="20" spans="9:9"/>
    <row r="21" spans="9:9"/>
    <row r="22" spans="9:9"/>
    <row r="23" spans="9:9"/>
    <row r="24" spans="9:9"/>
    <row r="25" spans="9:9"/>
    <row r="26" spans="9:9"/>
    <row r="27" spans="9:9"/>
    <row r="28" spans="9:9"/>
    <row r="29" spans="9:9"/>
    <row r="30" spans="9:9"/>
    <row r="31" spans="9:9"/>
    <row r="32" spans="9:9"/>
    <row r="33"/>
    <row r="34"/>
    <row r="35"/>
    <row r="36"/>
    <row r="37"/>
    <row r="38"/>
    <row r="39"/>
    <row r="40"/>
    <row r="41"/>
  </sheetData>
  <sheetProtection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C3846-B3FC-704D-8737-542D223F582A}">
  <dimension ref="A1:I61"/>
  <sheetViews>
    <sheetView workbookViewId="0">
      <selection activeCell="D29" sqref="D29"/>
    </sheetView>
  </sheetViews>
  <sheetFormatPr baseColWidth="10" defaultColWidth="0" defaultRowHeight="15" zeroHeight="1"/>
  <cols>
    <col min="1" max="1" width="11.42578125" style="43" customWidth="1"/>
    <col min="2" max="2" width="91.7109375" style="38" customWidth="1"/>
    <col min="3" max="3" width="21.85546875" style="37" customWidth="1"/>
    <col min="4" max="4" width="50.28515625" style="36" customWidth="1"/>
    <col min="5" max="5" width="33.140625" style="36" bestFit="1" customWidth="1"/>
    <col min="6" max="7" width="11.42578125" style="43" customWidth="1"/>
    <col min="8" max="9" width="0" style="43" hidden="1" customWidth="1"/>
    <col min="10" max="16384" width="11.42578125" style="43" hidden="1"/>
  </cols>
  <sheetData>
    <row r="1" spans="1:7">
      <c r="A1" s="47" t="s">
        <v>597</v>
      </c>
      <c r="B1" s="47" t="s">
        <v>595</v>
      </c>
      <c r="C1" s="48" t="s">
        <v>594</v>
      </c>
      <c r="D1" s="49" t="s">
        <v>593</v>
      </c>
      <c r="E1" s="49" t="s">
        <v>612</v>
      </c>
      <c r="F1" s="46"/>
      <c r="G1" s="46"/>
    </row>
    <row r="2" spans="1:7">
      <c r="A2" s="50">
        <v>1</v>
      </c>
      <c r="B2" s="40" t="s">
        <v>499</v>
      </c>
      <c r="C2" s="39" t="s">
        <v>475</v>
      </c>
      <c r="D2" s="71" t="s">
        <v>592</v>
      </c>
      <c r="E2" s="42">
        <f>$F$2-46</f>
        <v>310</v>
      </c>
      <c r="F2" s="46">
        <v>356</v>
      </c>
      <c r="G2" s="46"/>
    </row>
    <row r="3" spans="1:7">
      <c r="A3" s="50">
        <v>2</v>
      </c>
      <c r="B3" s="40" t="s">
        <v>500</v>
      </c>
      <c r="C3" s="39" t="s">
        <v>475</v>
      </c>
      <c r="D3" s="71" t="s">
        <v>592</v>
      </c>
      <c r="E3" s="42">
        <f>$F$2-135</f>
        <v>221</v>
      </c>
      <c r="F3" s="46"/>
      <c r="G3" s="46"/>
    </row>
    <row r="4" spans="1:7">
      <c r="A4" s="50">
        <v>3</v>
      </c>
      <c r="B4" s="40" t="s">
        <v>501</v>
      </c>
      <c r="C4" s="39" t="s">
        <v>475</v>
      </c>
      <c r="D4" s="71" t="s">
        <v>591</v>
      </c>
      <c r="E4" s="42">
        <f>$F$2</f>
        <v>356</v>
      </c>
      <c r="F4" s="46"/>
      <c r="G4" s="46"/>
    </row>
    <row r="5" spans="1:7">
      <c r="A5" s="50">
        <v>4</v>
      </c>
      <c r="B5" s="40" t="s">
        <v>503</v>
      </c>
      <c r="C5" s="39" t="s">
        <v>475</v>
      </c>
      <c r="D5" s="71" t="s">
        <v>590</v>
      </c>
      <c r="E5" s="42">
        <f>$F$2</f>
        <v>356</v>
      </c>
      <c r="F5" s="46"/>
      <c r="G5" s="46"/>
    </row>
    <row r="6" spans="1:7">
      <c r="A6" s="50">
        <v>5</v>
      </c>
      <c r="B6" s="40" t="s">
        <v>504</v>
      </c>
      <c r="C6" s="39" t="s">
        <v>475</v>
      </c>
      <c r="D6" s="71" t="s">
        <v>630</v>
      </c>
      <c r="E6" s="42">
        <f>F2-51</f>
        <v>305</v>
      </c>
      <c r="F6" s="46"/>
      <c r="G6" s="46"/>
    </row>
    <row r="7" spans="1:7">
      <c r="A7" s="50">
        <v>6</v>
      </c>
      <c r="B7" s="40" t="s">
        <v>505</v>
      </c>
      <c r="C7" s="39" t="s">
        <v>475</v>
      </c>
      <c r="D7" s="71" t="s">
        <v>630</v>
      </c>
      <c r="E7" s="42">
        <f>$F$2</f>
        <v>356</v>
      </c>
      <c r="F7" s="46"/>
      <c r="G7" s="46"/>
    </row>
    <row r="8" spans="1:7">
      <c r="A8" s="50">
        <v>7</v>
      </c>
      <c r="B8" s="40" t="s">
        <v>506</v>
      </c>
      <c r="C8" s="39" t="s">
        <v>475</v>
      </c>
      <c r="D8" s="71" t="s">
        <v>589</v>
      </c>
      <c r="E8" s="42">
        <f>$F$2</f>
        <v>356</v>
      </c>
      <c r="F8" s="46"/>
      <c r="G8" s="46"/>
    </row>
    <row r="9" spans="1:7">
      <c r="A9" s="50">
        <v>8</v>
      </c>
      <c r="B9" s="40" t="s">
        <v>608</v>
      </c>
      <c r="C9" s="39" t="s">
        <v>475</v>
      </c>
      <c r="D9" s="71" t="s">
        <v>631</v>
      </c>
      <c r="E9" s="42">
        <f>$F$2-39</f>
        <v>317</v>
      </c>
      <c r="F9" s="46"/>
      <c r="G9" s="46"/>
    </row>
    <row r="10" spans="1:7">
      <c r="A10" s="50">
        <v>9</v>
      </c>
      <c r="B10" s="40" t="s">
        <v>613</v>
      </c>
      <c r="C10" s="39" t="s">
        <v>475</v>
      </c>
      <c r="D10" s="71" t="s">
        <v>631</v>
      </c>
      <c r="E10" s="42">
        <f>$F$2-63</f>
        <v>293</v>
      </c>
      <c r="F10" s="46"/>
      <c r="G10" s="46"/>
    </row>
    <row r="11" spans="1:7">
      <c r="A11" s="50">
        <v>10</v>
      </c>
      <c r="B11" s="40" t="s">
        <v>507</v>
      </c>
      <c r="C11" s="39" t="s">
        <v>475</v>
      </c>
      <c r="D11" s="71" t="s">
        <v>588</v>
      </c>
      <c r="E11" s="42">
        <f>$F$2</f>
        <v>356</v>
      </c>
      <c r="F11" s="46"/>
      <c r="G11" s="46"/>
    </row>
    <row r="12" spans="1:7">
      <c r="A12" s="50">
        <v>11</v>
      </c>
      <c r="B12" s="40" t="s">
        <v>508</v>
      </c>
      <c r="C12" s="39" t="s">
        <v>475</v>
      </c>
      <c r="D12" s="71" t="s">
        <v>631</v>
      </c>
      <c r="E12" s="42">
        <f>$F$2-96</f>
        <v>260</v>
      </c>
      <c r="F12" s="46"/>
      <c r="G12" s="46"/>
    </row>
    <row r="13" spans="1:7">
      <c r="A13" s="50">
        <v>12</v>
      </c>
      <c r="B13" s="40" t="s">
        <v>587</v>
      </c>
      <c r="C13" s="39" t="s">
        <v>475</v>
      </c>
      <c r="D13" s="71" t="s">
        <v>631</v>
      </c>
      <c r="E13" s="42">
        <f>$F$2-2</f>
        <v>354</v>
      </c>
      <c r="F13" s="46"/>
      <c r="G13" s="46"/>
    </row>
    <row r="14" spans="1:7">
      <c r="A14" s="50">
        <v>13</v>
      </c>
      <c r="B14" s="40" t="s">
        <v>586</v>
      </c>
      <c r="C14" s="39" t="s">
        <v>476</v>
      </c>
      <c r="D14" s="71" t="s">
        <v>583</v>
      </c>
      <c r="E14" s="42">
        <f>$F$2-6</f>
        <v>350</v>
      </c>
      <c r="F14" s="46"/>
      <c r="G14" s="46"/>
    </row>
    <row r="15" spans="1:7">
      <c r="A15" s="50">
        <v>14</v>
      </c>
      <c r="B15" s="40" t="s">
        <v>585</v>
      </c>
      <c r="C15" s="39" t="s">
        <v>476</v>
      </c>
      <c r="D15" s="71" t="s">
        <v>583</v>
      </c>
      <c r="E15" s="42">
        <f>$F$2-7</f>
        <v>349</v>
      </c>
      <c r="F15" s="46"/>
      <c r="G15" s="46"/>
    </row>
    <row r="16" spans="1:7">
      <c r="A16" s="50">
        <v>15</v>
      </c>
      <c r="B16" s="40" t="s">
        <v>584</v>
      </c>
      <c r="C16" s="39" t="s">
        <v>476</v>
      </c>
      <c r="D16" s="71" t="s">
        <v>583</v>
      </c>
      <c r="E16" s="42">
        <f>$F$2-8</f>
        <v>348</v>
      </c>
      <c r="F16" s="46"/>
      <c r="G16" s="46"/>
    </row>
    <row r="17" spans="1:7">
      <c r="A17" s="50">
        <v>16</v>
      </c>
      <c r="B17" s="40" t="s">
        <v>510</v>
      </c>
      <c r="C17" s="39" t="s">
        <v>476</v>
      </c>
      <c r="D17" s="71" t="s">
        <v>632</v>
      </c>
      <c r="E17" s="42">
        <f>$F$2</f>
        <v>356</v>
      </c>
      <c r="F17" s="46"/>
      <c r="G17" s="46"/>
    </row>
    <row r="18" spans="1:7">
      <c r="A18" s="50">
        <v>17</v>
      </c>
      <c r="B18" s="40" t="s">
        <v>511</v>
      </c>
      <c r="C18" s="39" t="s">
        <v>476</v>
      </c>
      <c r="D18" s="71" t="s">
        <v>632</v>
      </c>
      <c r="E18" s="42">
        <f t="shared" ref="E18:E20" si="0">$F$2</f>
        <v>356</v>
      </c>
      <c r="F18" s="46"/>
      <c r="G18" s="46"/>
    </row>
    <row r="19" spans="1:7">
      <c r="A19" s="50">
        <v>18</v>
      </c>
      <c r="B19" s="40" t="s">
        <v>512</v>
      </c>
      <c r="C19" s="39" t="s">
        <v>476</v>
      </c>
      <c r="D19" s="71" t="s">
        <v>632</v>
      </c>
      <c r="E19" s="42">
        <f t="shared" si="0"/>
        <v>356</v>
      </c>
      <c r="F19" s="46"/>
      <c r="G19" s="46"/>
    </row>
    <row r="20" spans="1:7">
      <c r="A20" s="50">
        <v>19</v>
      </c>
      <c r="B20" s="40" t="s">
        <v>513</v>
      </c>
      <c r="C20" s="39" t="s">
        <v>476</v>
      </c>
      <c r="D20" s="71" t="s">
        <v>632</v>
      </c>
      <c r="E20" s="42">
        <f t="shared" si="0"/>
        <v>356</v>
      </c>
      <c r="F20" s="46"/>
      <c r="G20" s="46"/>
    </row>
    <row r="21" spans="1:7">
      <c r="A21" s="50">
        <v>20</v>
      </c>
      <c r="B21" s="40" t="s">
        <v>514</v>
      </c>
      <c r="C21" s="39" t="s">
        <v>476</v>
      </c>
      <c r="D21" s="71" t="s">
        <v>583</v>
      </c>
      <c r="E21" s="42">
        <f>$F$2-4</f>
        <v>352</v>
      </c>
      <c r="F21" s="46"/>
      <c r="G21" s="46"/>
    </row>
    <row r="22" spans="1:7">
      <c r="A22" s="50">
        <v>21</v>
      </c>
      <c r="B22" s="40" t="s">
        <v>516</v>
      </c>
      <c r="C22" s="39" t="s">
        <v>477</v>
      </c>
      <c r="D22" s="71" t="s">
        <v>582</v>
      </c>
      <c r="E22" s="42">
        <f>$F$2-22</f>
        <v>334</v>
      </c>
      <c r="F22" s="46"/>
      <c r="G22" s="46"/>
    </row>
    <row r="23" spans="1:7">
      <c r="A23" s="50">
        <v>22</v>
      </c>
      <c r="B23" s="40" t="s">
        <v>517</v>
      </c>
      <c r="C23" s="39" t="s">
        <v>477</v>
      </c>
      <c r="D23" s="71" t="s">
        <v>582</v>
      </c>
      <c r="E23" s="42">
        <f>$F$2-125</f>
        <v>231</v>
      </c>
      <c r="F23" s="46"/>
      <c r="G23" s="46"/>
    </row>
    <row r="24" spans="1:7">
      <c r="A24" s="50">
        <v>23</v>
      </c>
      <c r="B24" s="40" t="s">
        <v>518</v>
      </c>
      <c r="C24" s="39" t="s">
        <v>477</v>
      </c>
      <c r="D24" s="71" t="s">
        <v>582</v>
      </c>
      <c r="E24" s="42">
        <f>$F$2-1</f>
        <v>355</v>
      </c>
      <c r="F24" s="46"/>
      <c r="G24" s="46"/>
    </row>
    <row r="25" spans="1:7">
      <c r="A25" s="50">
        <v>24</v>
      </c>
      <c r="B25" s="40" t="s">
        <v>519</v>
      </c>
      <c r="C25" s="39" t="s">
        <v>477</v>
      </c>
      <c r="D25" s="71" t="s">
        <v>582</v>
      </c>
      <c r="E25" s="42">
        <f>$F$2-1</f>
        <v>355</v>
      </c>
      <c r="F25" s="46"/>
      <c r="G25" s="46"/>
    </row>
    <row r="26" spans="1:7">
      <c r="A26" s="50">
        <v>25</v>
      </c>
      <c r="B26" s="40" t="s">
        <v>521</v>
      </c>
      <c r="C26" s="39" t="s">
        <v>478</v>
      </c>
      <c r="D26" s="71" t="s">
        <v>581</v>
      </c>
      <c r="E26" s="42">
        <f>$F$2</f>
        <v>356</v>
      </c>
      <c r="F26" s="46"/>
      <c r="G26" s="46"/>
    </row>
    <row r="27" spans="1:7">
      <c r="A27" s="50">
        <v>26</v>
      </c>
      <c r="B27" s="40" t="s">
        <v>524</v>
      </c>
      <c r="C27" s="39" t="s">
        <v>479</v>
      </c>
      <c r="D27" s="71" t="s">
        <v>580</v>
      </c>
      <c r="E27" s="42">
        <f t="shared" ref="E27:E29" si="1">$F$2</f>
        <v>356</v>
      </c>
      <c r="F27" s="46"/>
      <c r="G27" s="46"/>
    </row>
    <row r="28" spans="1:7">
      <c r="A28" s="50">
        <v>27</v>
      </c>
      <c r="B28" s="40" t="s">
        <v>525</v>
      </c>
      <c r="C28" s="39" t="s">
        <v>479</v>
      </c>
      <c r="D28" s="71" t="s">
        <v>579</v>
      </c>
      <c r="E28" s="42">
        <f t="shared" si="1"/>
        <v>356</v>
      </c>
      <c r="F28" s="46"/>
      <c r="G28" s="46"/>
    </row>
    <row r="29" spans="1:7">
      <c r="A29" s="50">
        <v>28</v>
      </c>
      <c r="B29" s="40" t="s">
        <v>523</v>
      </c>
      <c r="C29" s="39" t="s">
        <v>479</v>
      </c>
      <c r="D29" s="71" t="s">
        <v>633</v>
      </c>
      <c r="E29" s="42">
        <f t="shared" si="1"/>
        <v>356</v>
      </c>
      <c r="F29" s="46"/>
      <c r="G29" s="46"/>
    </row>
    <row r="30" spans="1:7">
      <c r="A30" s="50">
        <v>29</v>
      </c>
      <c r="B30" s="40" t="s">
        <v>527</v>
      </c>
      <c r="C30" s="39" t="s">
        <v>480</v>
      </c>
      <c r="D30" s="71" t="s">
        <v>578</v>
      </c>
      <c r="E30" s="42">
        <f>$F$2-142</f>
        <v>214</v>
      </c>
      <c r="F30" s="46"/>
      <c r="G30" s="46"/>
    </row>
    <row r="31" spans="1:7">
      <c r="A31" s="50">
        <v>30</v>
      </c>
      <c r="B31" s="40" t="s">
        <v>528</v>
      </c>
      <c r="C31" s="39" t="s">
        <v>480</v>
      </c>
      <c r="D31" s="71" t="s">
        <v>578</v>
      </c>
      <c r="E31" s="42">
        <f>$F$2-10</f>
        <v>346</v>
      </c>
      <c r="F31" s="46"/>
      <c r="G31" s="46"/>
    </row>
    <row r="32" spans="1:7">
      <c r="A32" s="50">
        <v>31</v>
      </c>
      <c r="B32" s="40" t="s">
        <v>529</v>
      </c>
      <c r="C32" s="39" t="s">
        <v>480</v>
      </c>
      <c r="D32" s="71" t="s">
        <v>578</v>
      </c>
      <c r="E32" s="42">
        <f>$F$2-16</f>
        <v>340</v>
      </c>
      <c r="F32" s="46"/>
      <c r="G32" s="46"/>
    </row>
    <row r="33" spans="1:7">
      <c r="A33" s="50">
        <v>32</v>
      </c>
      <c r="B33" s="40" t="s">
        <v>531</v>
      </c>
      <c r="C33" s="39" t="s">
        <v>576</v>
      </c>
      <c r="D33" s="71" t="s">
        <v>577</v>
      </c>
      <c r="E33" s="42">
        <f>$F$2-21</f>
        <v>335</v>
      </c>
      <c r="F33" s="46"/>
      <c r="G33" s="46"/>
    </row>
    <row r="34" spans="1:7">
      <c r="A34" s="50">
        <v>33</v>
      </c>
      <c r="B34" s="40" t="s">
        <v>532</v>
      </c>
      <c r="C34" s="39" t="s">
        <v>576</v>
      </c>
      <c r="D34" s="71" t="s">
        <v>575</v>
      </c>
      <c r="E34" s="42">
        <f>$F$2-47</f>
        <v>309</v>
      </c>
      <c r="F34" s="46"/>
      <c r="G34" s="46"/>
    </row>
    <row r="35" spans="1:7">
      <c r="A35" s="50">
        <v>34</v>
      </c>
      <c r="B35" s="40" t="s">
        <v>533</v>
      </c>
      <c r="C35" s="39" t="s">
        <v>576</v>
      </c>
      <c r="D35" s="71" t="s">
        <v>575</v>
      </c>
      <c r="E35" s="42">
        <f>$F$2-24</f>
        <v>332</v>
      </c>
      <c r="F35" s="46"/>
      <c r="G35" s="46"/>
    </row>
    <row r="36" spans="1:7">
      <c r="A36" s="50">
        <v>35</v>
      </c>
      <c r="B36" s="40" t="s">
        <v>535</v>
      </c>
      <c r="C36" s="39" t="s">
        <v>482</v>
      </c>
      <c r="D36" s="71" t="s">
        <v>574</v>
      </c>
      <c r="E36" s="42">
        <f>$F$2-27</f>
        <v>329</v>
      </c>
      <c r="F36" s="46"/>
      <c r="G36" s="46"/>
    </row>
    <row r="37" spans="1:7">
      <c r="A37" s="50">
        <v>36</v>
      </c>
      <c r="B37" s="40" t="s">
        <v>536</v>
      </c>
      <c r="C37" s="39" t="s">
        <v>482</v>
      </c>
      <c r="D37" s="71" t="s">
        <v>574</v>
      </c>
      <c r="E37" s="42">
        <f>$F$2-26</f>
        <v>330</v>
      </c>
      <c r="F37" s="46"/>
      <c r="G37" s="46"/>
    </row>
    <row r="38" spans="1:7">
      <c r="A38" s="50">
        <v>37</v>
      </c>
      <c r="B38" s="40" t="s">
        <v>537</v>
      </c>
      <c r="C38" s="39" t="s">
        <v>482</v>
      </c>
      <c r="D38" s="71" t="s">
        <v>574</v>
      </c>
      <c r="E38" s="42">
        <f>$F$2-33</f>
        <v>323</v>
      </c>
      <c r="F38" s="46"/>
      <c r="G38" s="46"/>
    </row>
    <row r="39" spans="1:7">
      <c r="A39" s="50">
        <v>38</v>
      </c>
      <c r="B39" s="40" t="s">
        <v>538</v>
      </c>
      <c r="C39" s="39" t="s">
        <v>482</v>
      </c>
      <c r="D39" s="71" t="s">
        <v>574</v>
      </c>
      <c r="E39" s="42">
        <f>$F$2</f>
        <v>356</v>
      </c>
      <c r="F39" s="46"/>
      <c r="G39" s="46"/>
    </row>
    <row r="40" spans="1:7">
      <c r="A40" s="50">
        <v>39</v>
      </c>
      <c r="B40" s="40" t="s">
        <v>540</v>
      </c>
      <c r="C40" s="39" t="s">
        <v>569</v>
      </c>
      <c r="D40" s="71" t="s">
        <v>568</v>
      </c>
      <c r="E40" s="42">
        <f>$F$2-12</f>
        <v>344</v>
      </c>
      <c r="F40" s="46"/>
      <c r="G40" s="46"/>
    </row>
    <row r="41" spans="1:7">
      <c r="A41" s="50">
        <v>40</v>
      </c>
      <c r="B41" s="40" t="s">
        <v>541</v>
      </c>
      <c r="C41" s="39" t="s">
        <v>569</v>
      </c>
      <c r="D41" s="71" t="s">
        <v>573</v>
      </c>
      <c r="E41" s="42">
        <f>$F$2-7</f>
        <v>349</v>
      </c>
      <c r="F41" s="46"/>
      <c r="G41" s="46"/>
    </row>
    <row r="42" spans="1:7">
      <c r="A42" s="50">
        <v>41</v>
      </c>
      <c r="B42" s="40" t="s">
        <v>542</v>
      </c>
      <c r="C42" s="39" t="s">
        <v>569</v>
      </c>
      <c r="D42" s="71" t="s">
        <v>572</v>
      </c>
      <c r="E42" s="42">
        <f t="shared" ref="E42:E49" si="2">$F$2-7</f>
        <v>349</v>
      </c>
      <c r="F42" s="46"/>
      <c r="G42" s="46"/>
    </row>
    <row r="43" spans="1:7">
      <c r="A43" s="50">
        <v>42</v>
      </c>
      <c r="B43" s="40" t="s">
        <v>543</v>
      </c>
      <c r="C43" s="39" t="s">
        <v>569</v>
      </c>
      <c r="D43" s="71" t="s">
        <v>571</v>
      </c>
      <c r="E43" s="42">
        <f t="shared" si="2"/>
        <v>349</v>
      </c>
      <c r="F43" s="46"/>
      <c r="G43" s="46"/>
    </row>
    <row r="44" spans="1:7">
      <c r="A44" s="50">
        <v>43</v>
      </c>
      <c r="B44" s="40" t="s">
        <v>544</v>
      </c>
      <c r="C44" s="39" t="s">
        <v>569</v>
      </c>
      <c r="D44" s="71" t="s">
        <v>570</v>
      </c>
      <c r="E44" s="42">
        <f t="shared" si="2"/>
        <v>349</v>
      </c>
      <c r="F44" s="46"/>
      <c r="G44" s="46"/>
    </row>
    <row r="45" spans="1:7">
      <c r="A45" s="50">
        <v>44</v>
      </c>
      <c r="B45" s="40" t="s">
        <v>545</v>
      </c>
      <c r="C45" s="39" t="s">
        <v>569</v>
      </c>
      <c r="D45" s="71" t="s">
        <v>573</v>
      </c>
      <c r="E45" s="42">
        <f t="shared" si="2"/>
        <v>349</v>
      </c>
      <c r="F45" s="46"/>
      <c r="G45" s="46"/>
    </row>
    <row r="46" spans="1:7">
      <c r="A46" s="50">
        <v>45</v>
      </c>
      <c r="B46" s="40" t="s">
        <v>546</v>
      </c>
      <c r="C46" s="39" t="s">
        <v>569</v>
      </c>
      <c r="D46" s="71" t="s">
        <v>572</v>
      </c>
      <c r="E46" s="42">
        <f t="shared" si="2"/>
        <v>349</v>
      </c>
      <c r="F46" s="46"/>
      <c r="G46" s="46"/>
    </row>
    <row r="47" spans="1:7">
      <c r="A47" s="50">
        <v>46</v>
      </c>
      <c r="B47" s="40" t="s">
        <v>547</v>
      </c>
      <c r="C47" s="39" t="s">
        <v>569</v>
      </c>
      <c r="D47" s="71" t="s">
        <v>571</v>
      </c>
      <c r="E47" s="42">
        <f t="shared" si="2"/>
        <v>349</v>
      </c>
      <c r="F47" s="46"/>
      <c r="G47" s="46"/>
    </row>
    <row r="48" spans="1:7">
      <c r="A48" s="50">
        <v>47</v>
      </c>
      <c r="B48" s="40" t="s">
        <v>548</v>
      </c>
      <c r="C48" s="39" t="s">
        <v>569</v>
      </c>
      <c r="D48" s="71" t="s">
        <v>570</v>
      </c>
      <c r="E48" s="42">
        <f t="shared" si="2"/>
        <v>349</v>
      </c>
      <c r="F48" s="46"/>
      <c r="G48" s="46"/>
    </row>
    <row r="49" spans="1:7">
      <c r="A49" s="50">
        <v>48</v>
      </c>
      <c r="B49" s="41" t="s">
        <v>549</v>
      </c>
      <c r="C49" s="39" t="s">
        <v>569</v>
      </c>
      <c r="D49" s="71" t="s">
        <v>568</v>
      </c>
      <c r="E49" s="42">
        <f t="shared" si="2"/>
        <v>349</v>
      </c>
      <c r="F49" s="46"/>
      <c r="G49" s="46"/>
    </row>
    <row r="50" spans="1:7">
      <c r="A50" s="50">
        <v>49</v>
      </c>
      <c r="B50" s="40" t="s">
        <v>551</v>
      </c>
      <c r="C50" s="39" t="s">
        <v>483</v>
      </c>
      <c r="D50" s="71" t="s">
        <v>633</v>
      </c>
      <c r="E50" s="42">
        <f>$F$2-69</f>
        <v>287</v>
      </c>
      <c r="F50" s="46"/>
      <c r="G50" s="46"/>
    </row>
    <row r="51" spans="1:7">
      <c r="A51" s="50">
        <v>50</v>
      </c>
      <c r="B51" s="40" t="s">
        <v>552</v>
      </c>
      <c r="C51" s="39" t="s">
        <v>483</v>
      </c>
      <c r="D51" s="71" t="s">
        <v>633</v>
      </c>
      <c r="E51" s="42">
        <f>$F$2-79</f>
        <v>277</v>
      </c>
      <c r="F51" s="46"/>
      <c r="G51" s="46"/>
    </row>
    <row r="52" spans="1:7">
      <c r="A52" s="50">
        <v>51</v>
      </c>
      <c r="B52" s="40" t="s">
        <v>553</v>
      </c>
      <c r="C52" s="39" t="s">
        <v>483</v>
      </c>
      <c r="D52" s="71" t="s">
        <v>633</v>
      </c>
      <c r="E52" s="42">
        <f>$F$2-75</f>
        <v>281</v>
      </c>
      <c r="F52" s="46"/>
      <c r="G52" s="46"/>
    </row>
    <row r="53" spans="1:7">
      <c r="A53" s="50">
        <v>52</v>
      </c>
      <c r="B53" s="40" t="s">
        <v>554</v>
      </c>
      <c r="C53" s="39" t="s">
        <v>483</v>
      </c>
      <c r="D53" s="71" t="s">
        <v>633</v>
      </c>
      <c r="E53" s="42">
        <f>$F$2-72</f>
        <v>284</v>
      </c>
      <c r="F53" s="46"/>
      <c r="G53" s="46"/>
    </row>
    <row r="54" spans="1:7">
      <c r="A54" s="44"/>
      <c r="B54" s="44"/>
      <c r="C54" s="45"/>
      <c r="D54" s="46"/>
      <c r="E54" s="46"/>
      <c r="F54" s="46"/>
      <c r="G54" s="46"/>
    </row>
    <row r="55" spans="1:7">
      <c r="A55" s="44"/>
      <c r="B55" s="44"/>
      <c r="C55" s="45"/>
      <c r="D55" s="46"/>
      <c r="E55" s="46"/>
      <c r="F55" s="46"/>
      <c r="G55" s="46"/>
    </row>
    <row r="56" spans="1:7">
      <c r="A56" s="44"/>
      <c r="B56" s="44"/>
      <c r="C56" s="45"/>
      <c r="D56" s="46"/>
      <c r="E56" s="46"/>
      <c r="F56" s="46"/>
      <c r="G56" s="46"/>
    </row>
    <row r="57" spans="1:7">
      <c r="A57" s="44"/>
      <c r="B57" s="44"/>
      <c r="C57" s="45"/>
      <c r="D57" s="46"/>
      <c r="E57" s="46"/>
      <c r="F57" s="46"/>
      <c r="G57" s="46"/>
    </row>
    <row r="58" spans="1:7">
      <c r="A58" s="44"/>
      <c r="B58" s="44"/>
      <c r="C58" s="45"/>
      <c r="D58" s="46"/>
      <c r="E58" s="46"/>
      <c r="F58" s="46"/>
      <c r="G58" s="46"/>
    </row>
    <row r="59" spans="1:7">
      <c r="A59" s="44"/>
      <c r="B59" s="44"/>
      <c r="C59" s="45"/>
      <c r="D59" s="46"/>
      <c r="E59" s="46"/>
      <c r="F59" s="46"/>
      <c r="G59" s="46"/>
    </row>
    <row r="60" spans="1:7">
      <c r="A60" s="44"/>
      <c r="B60" s="44"/>
      <c r="C60" s="45"/>
      <c r="D60" s="46"/>
      <c r="E60" s="46"/>
      <c r="F60" s="46"/>
      <c r="G60" s="46"/>
    </row>
    <row r="61" spans="1:7">
      <c r="A61" s="44"/>
      <c r="B61" s="44"/>
      <c r="C61" s="45"/>
      <c r="D61" s="46"/>
      <c r="E61" s="46"/>
      <c r="F61" s="46"/>
      <c r="G61" s="46"/>
    </row>
  </sheetData>
  <sheetProtection sheet="1" objects="1" scenarios="1"/>
  <pageMargins left="0.7" right="0.7" top="0.75" bottom="0.75" header="0.3" footer="0.3"/>
  <pageSetup paperSize="9" orientation="portrait" horizontalDpi="1200" verticalDpi="1200" r:id="rId1"/>
  <ignoredErrors>
    <ignoredError sqref="E32 E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697BA-2648-4CB4-AC7B-77C9C8A746E3}">
  <dimension ref="A1:T40"/>
  <sheetViews>
    <sheetView tabSelected="1" workbookViewId="0">
      <selection activeCell="D13" sqref="D13"/>
    </sheetView>
  </sheetViews>
  <sheetFormatPr baseColWidth="10" defaultColWidth="0" defaultRowHeight="15" zeroHeight="1"/>
  <cols>
    <col min="1" max="1" width="6" style="20" customWidth="1"/>
    <col min="2" max="2" width="1.28515625" style="20" customWidth="1"/>
    <col min="3" max="3" width="19.28515625" style="20" customWidth="1"/>
    <col min="4" max="4" width="15.85546875" style="20" bestFit="1" customWidth="1"/>
    <col min="5" max="5" width="12.7109375" style="20" bestFit="1" customWidth="1"/>
    <col min="6" max="6" width="1.28515625" style="20" customWidth="1"/>
    <col min="7" max="20" width="10.85546875" style="20" customWidth="1"/>
    <col min="21" max="16384" width="11.42578125" style="20" hidden="1"/>
  </cols>
  <sheetData>
    <row r="1" spans="2:6" ht="30" customHeight="1">
      <c r="B1" s="52" t="s">
        <v>599</v>
      </c>
    </row>
    <row r="2" spans="2:6" ht="18" customHeight="1">
      <c r="B2" s="53" t="s">
        <v>600</v>
      </c>
    </row>
    <row r="3" spans="2:6" ht="9.75" customHeight="1">
      <c r="B3" s="53"/>
    </row>
    <row r="4" spans="2:6"/>
    <row r="5" spans="2:6"/>
    <row r="6" spans="2:6"/>
    <row r="7" spans="2:6"/>
    <row r="8" spans="2:6" ht="8.1" customHeight="1">
      <c r="B8" s="1"/>
      <c r="C8" s="1"/>
      <c r="D8" s="1"/>
      <c r="E8" s="1"/>
      <c r="F8" s="1"/>
    </row>
    <row r="9" spans="2:6">
      <c r="B9" s="1"/>
      <c r="C9" s="1"/>
      <c r="D9" s="6" t="s">
        <v>0</v>
      </c>
      <c r="E9" s="21" t="s">
        <v>1</v>
      </c>
      <c r="F9" s="1"/>
    </row>
    <row r="10" spans="2:6" s="22" customFormat="1" ht="11.1" customHeight="1">
      <c r="B10" s="7"/>
      <c r="C10" s="7"/>
      <c r="D10" s="8" t="s">
        <v>467</v>
      </c>
      <c r="E10" s="7"/>
      <c r="F10" s="7"/>
    </row>
    <row r="11" spans="2:6">
      <c r="B11" s="1"/>
      <c r="C11" s="1" t="s">
        <v>468</v>
      </c>
      <c r="D11" s="57"/>
      <c r="E11" s="7" t="str">
        <f>IF(Kommune_1="","",INDEX(Data!$A$2:$CK$358,MATCH(Kommune_1,Data!$A$2:$A$358,0),MATCH($E$9,Data!$A$2:$CK$2,0)))</f>
        <v/>
      </c>
      <c r="F11" s="1"/>
    </row>
    <row r="12" spans="2:6">
      <c r="B12" s="1"/>
      <c r="C12" s="1" t="s">
        <v>469</v>
      </c>
      <c r="D12" s="57"/>
      <c r="E12" s="7" t="str">
        <f>IF(Kommune_2="","",INDEX(Data!$A$2:$CK$358,MATCH(Kommune_2,Data!$A$2:$A$358,0),MATCH($E$9,Data!$A$2:$CK$2,0)))</f>
        <v/>
      </c>
      <c r="F12" s="1"/>
    </row>
    <row r="13" spans="2:6">
      <c r="B13" s="1"/>
      <c r="C13" s="1" t="s">
        <v>470</v>
      </c>
      <c r="D13" s="57"/>
      <c r="E13" s="7" t="str">
        <f>IF(Kommune_3="","",INDEX(Data!$A$2:$CK$358,MATCH(Kommune_3,Data!$A$2:$A$358,0),MATCH($E$9,Data!$A$2:$CK$2,0)))</f>
        <v/>
      </c>
      <c r="F13" s="1"/>
    </row>
    <row r="14" spans="2:6">
      <c r="B14" s="1"/>
      <c r="C14" s="1" t="s">
        <v>471</v>
      </c>
      <c r="D14" s="57"/>
      <c r="E14" s="7" t="str">
        <f>IF(Kommune_4="","",INDEX(Data!$A$2:$CK$358,MATCH(Kommune_4,Data!$A$2:$A$358,0),MATCH($E$9,Data!$A$2:$CK$2,0)))</f>
        <v/>
      </c>
      <c r="F14" s="1"/>
    </row>
    <row r="15" spans="2:6" ht="8.1" customHeight="1">
      <c r="B15" s="1"/>
      <c r="C15" s="1"/>
      <c r="D15" s="1"/>
      <c r="E15" s="1"/>
      <c r="F15" s="1"/>
    </row>
    <row r="16" spans="2:6"/>
    <row r="17" spans="3:13"/>
    <row r="18" spans="3:13"/>
    <row r="19" spans="3:13"/>
    <row r="20" spans="3:13" ht="21">
      <c r="C20" s="23"/>
      <c r="D20" s="23"/>
      <c r="E20" s="23"/>
      <c r="F20" s="23"/>
      <c r="G20" s="23"/>
      <c r="H20" s="23"/>
      <c r="I20" s="23"/>
      <c r="J20" s="23"/>
      <c r="K20" s="23"/>
      <c r="L20" s="23"/>
    </row>
    <row r="21" spans="3:13" ht="21">
      <c r="C21" s="23"/>
      <c r="D21" s="23"/>
      <c r="E21" s="23"/>
      <c r="F21" s="23"/>
      <c r="G21" s="23"/>
      <c r="H21" s="23"/>
      <c r="I21" s="23"/>
      <c r="J21" s="23"/>
      <c r="K21" s="23"/>
      <c r="L21" s="23"/>
    </row>
    <row r="22" spans="3:13" ht="21">
      <c r="C22" s="24"/>
      <c r="D22" s="24"/>
      <c r="E22" s="24"/>
      <c r="F22" s="24"/>
      <c r="G22" s="24"/>
      <c r="H22" s="24"/>
      <c r="I22" s="24"/>
      <c r="J22" s="24"/>
      <c r="K22" s="24"/>
      <c r="L22" s="24"/>
      <c r="M22" s="25"/>
    </row>
    <row r="23" spans="3:13">
      <c r="C23" s="26"/>
      <c r="D23" s="26"/>
      <c r="E23" s="26"/>
      <c r="F23" s="26"/>
      <c r="G23" s="26"/>
      <c r="H23" s="26"/>
      <c r="I23" s="26"/>
      <c r="J23" s="26"/>
      <c r="K23" s="26"/>
      <c r="L23" s="26"/>
      <c r="M23" s="25"/>
    </row>
    <row r="24" spans="3:13"/>
    <row r="25" spans="3:13"/>
    <row r="26" spans="3:13"/>
    <row r="27" spans="3:13"/>
    <row r="28" spans="3:13">
      <c r="H28" s="54" t="s">
        <v>601</v>
      </c>
      <c r="I28" s="1"/>
      <c r="J28" s="1"/>
      <c r="K28" s="1"/>
    </row>
    <row r="29" spans="3:13">
      <c r="H29" s="54" t="s">
        <v>602</v>
      </c>
      <c r="I29" s="1"/>
      <c r="J29" s="1"/>
      <c r="K29" s="1"/>
    </row>
    <row r="30" spans="3:13"/>
    <row r="31" spans="3:13"/>
    <row r="32" spans="3:13"/>
    <row r="33"/>
    <row r="34"/>
    <row r="35"/>
    <row r="36"/>
    <row r="37"/>
    <row r="38"/>
    <row r="39"/>
    <row r="40"/>
  </sheetData>
  <sheetProtection sheet="1" objects="1" scenarios="1"/>
  <phoneticPr fontId="1" type="noConversion"/>
  <hyperlinks>
    <hyperlink ref="H28" r:id="rId1" xr:uid="{00000000-0004-0000-0100-000000000000}"/>
    <hyperlink ref="H29" r:id="rId2" xr:uid="{00000000-0004-0000-0100-000001000000}"/>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2707B-B5F5-4ACC-B64D-F2C21D2CF278}">
  <dimension ref="A1:T40"/>
  <sheetViews>
    <sheetView workbookViewId="0">
      <selection activeCell="D10" sqref="D10"/>
    </sheetView>
  </sheetViews>
  <sheetFormatPr baseColWidth="10" defaultColWidth="0" defaultRowHeight="15" zeroHeight="1"/>
  <cols>
    <col min="1" max="1" width="8.28515625" style="20" customWidth="1"/>
    <col min="2" max="2" width="2.140625" style="20" customWidth="1"/>
    <col min="3" max="3" width="28.5703125" style="20" customWidth="1"/>
    <col min="4" max="7" width="20.42578125" style="22" customWidth="1"/>
    <col min="8" max="8" width="1.28515625" style="20" customWidth="1"/>
    <col min="9" max="9" width="10.85546875" style="20" customWidth="1"/>
    <col min="10" max="10" width="16.140625" style="20" bestFit="1" customWidth="1"/>
    <col min="11" max="19" width="10.85546875" style="20" customWidth="1"/>
    <col min="20" max="20" width="11.42578125" style="20" customWidth="1"/>
    <col min="21" max="16384" width="11.42578125" style="20" hidden="1"/>
  </cols>
  <sheetData>
    <row r="1" spans="2:8" ht="30.95" customHeight="1"/>
    <row r="2" spans="2:8" ht="8.1" customHeight="1">
      <c r="B2" s="1"/>
      <c r="C2" s="1"/>
      <c r="D2" s="7"/>
      <c r="E2" s="7"/>
      <c r="F2" s="7"/>
      <c r="G2" s="7"/>
      <c r="H2" s="1"/>
    </row>
    <row r="3" spans="2:8" ht="15.75">
      <c r="B3" s="1"/>
      <c r="C3" s="15" t="s">
        <v>472</v>
      </c>
      <c r="D3" s="62"/>
      <c r="E3" s="62"/>
      <c r="F3" s="62"/>
      <c r="G3" s="62"/>
      <c r="H3" s="1"/>
    </row>
    <row r="4" spans="2:8">
      <c r="B4" s="1"/>
      <c r="C4" s="2"/>
      <c r="D4" s="7"/>
      <c r="E4" s="7"/>
      <c r="F4" s="7"/>
      <c r="G4" s="7"/>
      <c r="H4" s="1"/>
    </row>
    <row r="5" spans="2:8">
      <c r="B5" s="1"/>
      <c r="C5" s="1"/>
      <c r="D5" s="6" t="s">
        <v>468</v>
      </c>
      <c r="E5" s="6" t="s">
        <v>469</v>
      </c>
      <c r="F5" s="6" t="s">
        <v>470</v>
      </c>
      <c r="G5" s="6" t="s">
        <v>471</v>
      </c>
      <c r="H5" s="1"/>
    </row>
    <row r="6" spans="2:8">
      <c r="B6" s="1"/>
      <c r="C6" s="1" t="s">
        <v>0</v>
      </c>
      <c r="D6" s="7" t="str">
        <f>IF(Kommune_1="","",Kommune_1)</f>
        <v/>
      </c>
      <c r="E6" s="7" t="str">
        <f>IF(Kommune_2="","",Kommune_2)</f>
        <v/>
      </c>
      <c r="F6" s="7" t="str">
        <f>IF(Kommune_3="","",Kommune_3)</f>
        <v/>
      </c>
      <c r="G6" s="7" t="str">
        <f>IF(Kommune_4="","",Kommune_4)</f>
        <v/>
      </c>
      <c r="H6" s="1"/>
    </row>
    <row r="7" spans="2:8">
      <c r="B7" s="1"/>
      <c r="C7" s="1" t="s">
        <v>1</v>
      </c>
      <c r="D7" s="58" t="str">
        <f>'Valg av kommuner'!E11</f>
        <v/>
      </c>
      <c r="E7" s="58" t="str">
        <f>'Valg av kommuner'!E12</f>
        <v/>
      </c>
      <c r="F7" s="58" t="str">
        <f>'Valg av kommuner'!E13</f>
        <v/>
      </c>
      <c r="G7" s="58" t="str">
        <f>'Valg av kommuner'!E14</f>
        <v/>
      </c>
      <c r="H7" s="1"/>
    </row>
    <row r="8" spans="2:8">
      <c r="B8" s="1"/>
      <c r="C8" s="1"/>
      <c r="D8" s="6"/>
      <c r="E8" s="6"/>
      <c r="F8" s="6"/>
      <c r="G8" s="6"/>
      <c r="H8" s="1"/>
    </row>
    <row r="9" spans="2:8">
      <c r="B9" s="1"/>
      <c r="C9" s="1" t="s">
        <v>473</v>
      </c>
      <c r="D9" s="33" t="str">
        <f>IF(D$6="","",INDEX(alle_data,MATCH(D$6,kommnr_kol,0),MATCH(Data!$M$1,varlabels_row,0)))</f>
        <v/>
      </c>
      <c r="E9" s="69" t="str">
        <f>IF(E$6="","",INDEX(alle_data,MATCH(E$6,kommnr_kol,0),MATCH(Data!$M$1,varlabels_row,0)))</f>
        <v/>
      </c>
      <c r="F9" s="33" t="str">
        <f>IF(F$6="","",INDEX(alle_data,MATCH(F$6,kommnr_kol,0),MATCH(Data!$M$1,varlabels_row,0)))</f>
        <v/>
      </c>
      <c r="G9" s="33" t="str">
        <f>IF(G$6="","",INDEX(alle_data,MATCH(G$6,kommnr_kol,0),MATCH(Data!$M$1,varlabels_row,0)))</f>
        <v/>
      </c>
      <c r="H9" s="1"/>
    </row>
    <row r="10" spans="2:8">
      <c r="B10" s="1"/>
      <c r="C10" s="1" t="s">
        <v>474</v>
      </c>
      <c r="D10" s="33" t="str">
        <f>IF(D$6="","",INDEX(alle_data,MATCH(D$6,kommnr_kol,0),MATCH(Data!$N$1,varlabels_row,0)))</f>
        <v/>
      </c>
      <c r="E10" s="33" t="str">
        <f>IF(E$6="","",INDEX(alle_data,MATCH(E$6,kommnr_kol,0),MATCH(Data!$N$1,varlabels_row,0)))</f>
        <v/>
      </c>
      <c r="F10" s="33" t="str">
        <f>IF(F$6="","",INDEX(alle_data,MATCH(F$6,kommnr_kol,0),MATCH(Data!$N$1,varlabels_row,0)))</f>
        <v/>
      </c>
      <c r="G10" s="33" t="str">
        <f>IF(G$6="","",INDEX(alle_data,MATCH(G$6,kommnr_kol,0),MATCH(Data!$N$1,varlabels_row,0)))</f>
        <v/>
      </c>
      <c r="H10" s="1"/>
    </row>
    <row r="11" spans="2:8">
      <c r="B11" s="1"/>
      <c r="C11" s="1"/>
      <c r="D11" s="33"/>
      <c r="E11" s="33"/>
      <c r="F11" s="33"/>
      <c r="G11" s="33"/>
      <c r="H11" s="1"/>
    </row>
    <row r="12" spans="2:8">
      <c r="B12" s="1"/>
      <c r="C12" s="1" t="s">
        <v>475</v>
      </c>
      <c r="D12" s="33" t="str">
        <f>IF(D6="","",'Helse og omsorg'!D9)</f>
        <v/>
      </c>
      <c r="E12" s="33" t="str">
        <f>IF(E6="","",'Helse og omsorg'!E9)</f>
        <v/>
      </c>
      <c r="F12" s="33" t="str">
        <f>IF(F6="","",'Helse og omsorg'!F9)</f>
        <v/>
      </c>
      <c r="G12" s="33" t="str">
        <f>IF(G6="","",'Helse og omsorg'!G9)</f>
        <v/>
      </c>
      <c r="H12" s="1"/>
    </row>
    <row r="13" spans="2:8">
      <c r="B13" s="1"/>
      <c r="C13" s="1" t="s">
        <v>476</v>
      </c>
      <c r="D13" s="33" t="str">
        <f>IF(D6="","",'Barnehage og grunnskole'!D9)</f>
        <v/>
      </c>
      <c r="E13" s="33" t="str">
        <f>IF(E6="","",'Barnehage og grunnskole'!E9)</f>
        <v/>
      </c>
      <c r="F13" s="33" t="str">
        <f>IF(F6="","",'Barnehage og grunnskole'!F9)</f>
        <v/>
      </c>
      <c r="G13" s="33" t="str">
        <f>IF(G6="","",'Barnehage og grunnskole'!G9)</f>
        <v/>
      </c>
      <c r="H13" s="1"/>
    </row>
    <row r="14" spans="2:8">
      <c r="B14" s="1"/>
      <c r="C14" s="1" t="s">
        <v>477</v>
      </c>
      <c r="D14" s="33" t="str">
        <f>IF(D6="","",Barnevern!D9)</f>
        <v/>
      </c>
      <c r="E14" s="33" t="str">
        <f>IF(E6="","",Barnevern!E9)</f>
        <v/>
      </c>
      <c r="F14" s="33" t="str">
        <f>IF(F6="","",Barnevern!F9)</f>
        <v/>
      </c>
      <c r="G14" s="33" t="str">
        <f>IF(G6="","",Barnevern!G9)</f>
        <v/>
      </c>
      <c r="H14" s="1"/>
    </row>
    <row r="15" spans="2:8">
      <c r="B15" s="1"/>
      <c r="C15" s="1" t="s">
        <v>478</v>
      </c>
      <c r="D15" s="33" t="str">
        <f>IF(D6="","",'Rus og psykiatri'!D9)</f>
        <v/>
      </c>
      <c r="E15" s="33" t="str">
        <f>IF(E6="","",'Rus og psykiatri'!E9)</f>
        <v/>
      </c>
      <c r="F15" s="33" t="str">
        <f>IF(F6="","",'Rus og psykiatri'!F9)</f>
        <v/>
      </c>
      <c r="G15" s="33" t="str">
        <f>IF(G6="","",'Rus og psykiatri'!G9)</f>
        <v/>
      </c>
      <c r="H15" s="1"/>
    </row>
    <row r="16" spans="2:8">
      <c r="B16" s="1"/>
      <c r="C16" s="1" t="s">
        <v>479</v>
      </c>
      <c r="D16" s="33" t="str">
        <f>IF(D6="","",'Brann og redning'!D9)</f>
        <v/>
      </c>
      <c r="E16" s="33" t="str">
        <f>IF(E6="","",'Brann og redning'!E9)</f>
        <v/>
      </c>
      <c r="F16" s="33" t="str">
        <f>IF(F6="","",'Brann og redning'!F9)</f>
        <v/>
      </c>
      <c r="G16" s="33" t="str">
        <f>IF(G6="","",'Brann og redning'!G9)</f>
        <v/>
      </c>
      <c r="H16" s="1"/>
    </row>
    <row r="17" spans="2:8">
      <c r="B17" s="1"/>
      <c r="C17" s="1" t="s">
        <v>480</v>
      </c>
      <c r="D17" s="33" t="str">
        <f>IF(D6="","",Vannforsyning!D9)</f>
        <v/>
      </c>
      <c r="E17" s="33" t="str">
        <f>IF(E6="","",Vannforsyning!E9)</f>
        <v/>
      </c>
      <c r="F17" s="33" t="str">
        <f>IF(F6="","",Vannforsyning!F9)</f>
        <v/>
      </c>
      <c r="G17" s="33" t="str">
        <f>IF(G6="","",Vannforsyning!G9)</f>
        <v/>
      </c>
      <c r="H17" s="1"/>
    </row>
    <row r="18" spans="2:8">
      <c r="B18" s="1"/>
      <c r="C18" s="1" t="s">
        <v>481</v>
      </c>
      <c r="D18" s="33" t="str">
        <f>IF(D6="","",'Byggesak og -tilsyn'!D9)</f>
        <v/>
      </c>
      <c r="E18" s="33" t="str">
        <f>IF(E6="","",'Byggesak og -tilsyn'!E9)</f>
        <v/>
      </c>
      <c r="F18" s="33" t="str">
        <f>IF(F6="","",'Byggesak og -tilsyn'!F9)</f>
        <v/>
      </c>
      <c r="G18" s="33" t="str">
        <f>IF(G6="","",'Byggesak og -tilsyn'!G9)</f>
        <v/>
      </c>
      <c r="H18" s="1"/>
    </row>
    <row r="19" spans="2:8">
      <c r="B19" s="1"/>
      <c r="C19" s="1" t="s">
        <v>482</v>
      </c>
      <c r="D19" s="33" t="str">
        <f>IF(D6="","",Arkiv!D9)</f>
        <v/>
      </c>
      <c r="E19" s="33" t="str">
        <f>IF(E6="","",Arkiv!E9)</f>
        <v/>
      </c>
      <c r="F19" s="33" t="str">
        <f>IF(F6="","",Arkiv!F9)</f>
        <v/>
      </c>
      <c r="G19" s="33" t="str">
        <f>IF(G6="","",Arkiv!G9)</f>
        <v/>
      </c>
      <c r="H19" s="1"/>
    </row>
    <row r="20" spans="2:8">
      <c r="B20" s="1"/>
      <c r="C20" s="1" t="s">
        <v>611</v>
      </c>
      <c r="D20" s="33" t="str">
        <f>IF(D6="","",'Kommuneplan - samfunnsdel'!D9)</f>
        <v/>
      </c>
      <c r="E20" s="33" t="str">
        <f>IF(E6="","",'Kommuneplan - samfunnsdel'!E9)</f>
        <v/>
      </c>
      <c r="F20" s="33" t="str">
        <f>IF(F6="","",'Kommuneplan - samfunnsdel'!F9)</f>
        <v/>
      </c>
      <c r="G20" s="33" t="str">
        <f>IF(G6="","",'Kommuneplan - samfunnsdel'!G9)</f>
        <v/>
      </c>
      <c r="H20" s="1"/>
    </row>
    <row r="21" spans="2:8">
      <c r="B21" s="1"/>
      <c r="C21" s="1" t="s">
        <v>483</v>
      </c>
      <c r="D21" s="33" t="str">
        <f>IF(D6="","",ROS!D9)</f>
        <v/>
      </c>
      <c r="E21" s="33" t="str">
        <f>IF(E6="","",ROS!E9)</f>
        <v/>
      </c>
      <c r="F21" s="33" t="str">
        <f>IF(F6="","",ROS!F9)</f>
        <v/>
      </c>
      <c r="G21" s="33" t="str">
        <f>IF(G6="","",ROS!G9)</f>
        <v/>
      </c>
      <c r="H21" s="1"/>
    </row>
    <row r="22" spans="2:8" ht="8.1" customHeight="1">
      <c r="B22" s="1"/>
      <c r="C22" s="1"/>
      <c r="D22" s="7"/>
      <c r="E22" s="7"/>
      <c r="F22" s="7"/>
      <c r="G22" s="7"/>
      <c r="H22" s="1"/>
    </row>
    <row r="23" spans="2:8"/>
    <row r="24" spans="2:8"/>
    <row r="25" spans="2:8"/>
    <row r="26" spans="2:8"/>
    <row r="27" spans="2:8"/>
    <row r="28" spans="2:8"/>
    <row r="29" spans="2:8"/>
    <row r="30" spans="2:8"/>
    <row r="31" spans="2:8"/>
    <row r="32" spans="2:8"/>
    <row r="33"/>
    <row r="34"/>
    <row r="35"/>
    <row r="36"/>
    <row r="37"/>
    <row r="38"/>
    <row r="39"/>
    <row r="40"/>
  </sheetData>
  <sheetProtection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57A7-EF20-4C5D-AF2A-220BE219E972}">
  <dimension ref="A1:T40"/>
  <sheetViews>
    <sheetView workbookViewId="0">
      <selection activeCell="D12" sqref="D12"/>
    </sheetView>
  </sheetViews>
  <sheetFormatPr baseColWidth="10" defaultColWidth="0" defaultRowHeight="15" zeroHeight="1"/>
  <cols>
    <col min="1" max="1" width="8.28515625" style="20" customWidth="1"/>
    <col min="2" max="2" width="1.28515625" style="20" customWidth="1"/>
    <col min="3" max="3" width="57.7109375" style="20" customWidth="1"/>
    <col min="4" max="7" width="20.7109375" style="22" customWidth="1"/>
    <col min="8" max="8" width="1.28515625" style="20" customWidth="1"/>
    <col min="9" max="20" width="10.85546875" style="20" customWidth="1"/>
    <col min="21" max="16384" width="11.42578125" style="20" hidden="1"/>
  </cols>
  <sheetData>
    <row r="1" spans="2:8" ht="30" customHeight="1"/>
    <row r="2" spans="2:8" ht="8.1" customHeight="1">
      <c r="B2" s="1"/>
      <c r="C2" s="1"/>
      <c r="D2" s="7"/>
      <c r="E2" s="7"/>
      <c r="F2" s="7"/>
      <c r="G2" s="7"/>
      <c r="H2" s="1"/>
    </row>
    <row r="3" spans="2:8" ht="15.75">
      <c r="B3" s="1"/>
      <c r="C3" s="15" t="s">
        <v>605</v>
      </c>
      <c r="D3" s="62"/>
      <c r="E3" s="62"/>
      <c r="F3" s="62"/>
      <c r="G3" s="62"/>
      <c r="H3" s="1"/>
    </row>
    <row r="4" spans="2:8">
      <c r="B4" s="1"/>
      <c r="C4" s="1"/>
      <c r="D4" s="7"/>
      <c r="E4" s="7"/>
      <c r="F4" s="7"/>
      <c r="G4" s="7"/>
      <c r="H4" s="1"/>
    </row>
    <row r="5" spans="2:8">
      <c r="B5" s="1"/>
      <c r="C5" s="1"/>
      <c r="D5" s="6" t="s">
        <v>468</v>
      </c>
      <c r="E5" s="6" t="s">
        <v>469</v>
      </c>
      <c r="F5" s="6" t="s">
        <v>470</v>
      </c>
      <c r="G5" s="6" t="s">
        <v>471</v>
      </c>
      <c r="H5" s="1"/>
    </row>
    <row r="6" spans="2:8">
      <c r="B6" s="1"/>
      <c r="C6" s="1" t="s">
        <v>0</v>
      </c>
      <c r="D6" s="7" t="str">
        <f>IF(Kommune_1="","",Kommune_1)</f>
        <v/>
      </c>
      <c r="E6" s="7" t="str">
        <f>IF(Kommune_2="","",Kommune_2)</f>
        <v/>
      </c>
      <c r="F6" s="7" t="str">
        <f>IF(Kommune_3="","",Kommune_3)</f>
        <v/>
      </c>
      <c r="G6" s="7" t="str">
        <f>IF(Kommune_4="","",Kommune_4)</f>
        <v/>
      </c>
      <c r="H6" s="1"/>
    </row>
    <row r="7" spans="2:8">
      <c r="B7" s="1"/>
      <c r="C7" s="1" t="s">
        <v>1</v>
      </c>
      <c r="D7" s="58" t="str">
        <f>'Valg av kommuner'!E11</f>
        <v/>
      </c>
      <c r="E7" s="58" t="str">
        <f>'Valg av kommuner'!E12</f>
        <v/>
      </c>
      <c r="F7" s="58" t="str">
        <f>'Valg av kommuner'!E13</f>
        <v/>
      </c>
      <c r="G7" s="58" t="str">
        <f>'Valg av kommuner'!E14</f>
        <v/>
      </c>
      <c r="H7" s="1"/>
    </row>
    <row r="8" spans="2:8">
      <c r="B8" s="1"/>
      <c r="C8" s="1" t="s">
        <v>2</v>
      </c>
      <c r="D8" s="7" t="str" cm="1">
        <f t="array" ref="D8">IF(Kommune_1="","",SUMPRODUCT((kommnr_kol=Kommune_1)*(fylkesnr_kol)))</f>
        <v/>
      </c>
      <c r="E8" s="7" t="str" cm="1">
        <f t="array" ref="E8">IF(Kommune_2="","",SUMPRODUCT((kommnr_kol=Kommune_2)*(fylkesnr_kol)))</f>
        <v/>
      </c>
      <c r="F8" s="7" t="str" cm="1">
        <f t="array" ref="F8">IF(Kommune_3="","",SUMPRODUCT((kommnr_kol=Kommune_3)*(fylkesnr_kol)))</f>
        <v/>
      </c>
      <c r="G8" s="7" t="str" cm="1">
        <f t="array" ref="G8">IF(Kommune_4="","",SUMPRODUCT((kommnr_kol=Kommune_4)*(fylkesnr_kol)))</f>
        <v/>
      </c>
      <c r="H8" s="1"/>
    </row>
    <row r="9" spans="2:8">
      <c r="B9" s="1"/>
      <c r="C9" s="1" t="s">
        <v>492</v>
      </c>
      <c r="D9" s="7" t="str">
        <f>IF(Kommune_1="","",VLOOKUP('Predikert indeks&amp;bakgrunnsdata'!D6,Data!$A:$D,4,0))</f>
        <v/>
      </c>
      <c r="E9" s="7" t="str">
        <f>IF(Kommune_2="","",VLOOKUP('Predikert indeks&amp;bakgrunnsdata'!E6,Data!$A:$D,4,0))</f>
        <v/>
      </c>
      <c r="F9" s="7" t="str">
        <f>IF(Kommune_3="","",VLOOKUP('Predikert indeks&amp;bakgrunnsdata'!F6,Data!$A:$D,4,0))</f>
        <v/>
      </c>
      <c r="G9" s="7" t="str">
        <f>IF(Kommune_4="","",VLOOKUP('Predikert indeks&amp;bakgrunnsdata'!G6,Data!$A:$D,4,0))</f>
        <v/>
      </c>
      <c r="H9" s="1"/>
    </row>
    <row r="10" spans="2:8">
      <c r="B10" s="1"/>
      <c r="C10" s="1"/>
      <c r="D10" s="7"/>
      <c r="E10" s="7"/>
      <c r="F10" s="7"/>
      <c r="G10" s="7"/>
      <c r="H10" s="1"/>
    </row>
    <row r="11" spans="2:8">
      <c r="B11" s="19"/>
      <c r="C11" s="1" t="s">
        <v>497</v>
      </c>
      <c r="D11" s="66" t="str">
        <f t="shared" ref="D11:G12" si="0">IF(D$6="","",INDEX(alle_data,MATCH(D$6,kommnr_kol,0),MATCH($C11,varlabels_row,0)))</f>
        <v/>
      </c>
      <c r="E11" s="66" t="str">
        <f t="shared" si="0"/>
        <v/>
      </c>
      <c r="F11" s="66" t="str">
        <f t="shared" si="0"/>
        <v/>
      </c>
      <c r="G11" s="66" t="str">
        <f t="shared" si="0"/>
        <v/>
      </c>
      <c r="H11" s="1"/>
    </row>
    <row r="12" spans="2:8">
      <c r="B12" s="19"/>
      <c r="C12" s="1" t="s">
        <v>596</v>
      </c>
      <c r="D12" s="66" t="str">
        <f t="shared" si="0"/>
        <v/>
      </c>
      <c r="E12" s="66" t="str">
        <f t="shared" si="0"/>
        <v/>
      </c>
      <c r="F12" s="66" t="str">
        <f t="shared" si="0"/>
        <v/>
      </c>
      <c r="G12" s="66" t="str">
        <f t="shared" si="0"/>
        <v/>
      </c>
      <c r="H12" s="1"/>
    </row>
    <row r="13" spans="2:8">
      <c r="B13" s="19"/>
      <c r="C13" s="1"/>
      <c r="D13" s="66"/>
      <c r="E13" s="33"/>
      <c r="F13" s="33"/>
      <c r="G13" s="33"/>
      <c r="H13" s="1"/>
    </row>
    <row r="14" spans="2:8">
      <c r="B14" s="19"/>
      <c r="C14" s="1" t="s">
        <v>565</v>
      </c>
      <c r="D14" s="66" t="str">
        <f t="shared" ref="D14:G21" si="1">IF(D$6="","",INDEX(alle_data,MATCH(D$6,kommnr_kol,0),MATCH($C14,varlabels_row,0)))</f>
        <v/>
      </c>
      <c r="E14" s="66" t="str">
        <f t="shared" si="1"/>
        <v/>
      </c>
      <c r="F14" s="66" t="str">
        <f t="shared" si="1"/>
        <v/>
      </c>
      <c r="G14" s="66" t="str">
        <f t="shared" si="1"/>
        <v/>
      </c>
      <c r="H14" s="1"/>
    </row>
    <row r="15" spans="2:8">
      <c r="B15" s="19"/>
      <c r="C15" s="1" t="s">
        <v>610</v>
      </c>
      <c r="D15" s="67" t="str">
        <f t="shared" si="1"/>
        <v/>
      </c>
      <c r="E15" s="67" t="str">
        <f t="shared" si="1"/>
        <v/>
      </c>
      <c r="F15" s="67" t="str">
        <f t="shared" si="1"/>
        <v/>
      </c>
      <c r="G15" s="67" t="str">
        <f t="shared" si="1"/>
        <v/>
      </c>
      <c r="H15" s="1"/>
    </row>
    <row r="16" spans="2:8" ht="30">
      <c r="B16" s="19"/>
      <c r="C16" s="61" t="s">
        <v>604</v>
      </c>
      <c r="D16" s="66" t="str">
        <f t="shared" si="1"/>
        <v/>
      </c>
      <c r="E16" s="66" t="str">
        <f t="shared" si="1"/>
        <v/>
      </c>
      <c r="F16" s="66" t="str">
        <f t="shared" si="1"/>
        <v/>
      </c>
      <c r="G16" s="66" t="str">
        <f t="shared" si="1"/>
        <v/>
      </c>
      <c r="H16" s="1"/>
    </row>
    <row r="17" spans="2:8">
      <c r="B17" s="19"/>
      <c r="C17" s="1" t="s">
        <v>493</v>
      </c>
      <c r="D17" s="67" t="str">
        <f t="shared" si="1"/>
        <v/>
      </c>
      <c r="E17" s="67" t="str">
        <f t="shared" si="1"/>
        <v/>
      </c>
      <c r="F17" s="67" t="str">
        <f t="shared" si="1"/>
        <v/>
      </c>
      <c r="G17" s="67" t="str">
        <f t="shared" si="1"/>
        <v/>
      </c>
      <c r="H17" s="1"/>
    </row>
    <row r="18" spans="2:8">
      <c r="B18" s="19"/>
      <c r="C18" s="1" t="s">
        <v>494</v>
      </c>
      <c r="D18" s="67" t="str">
        <f t="shared" si="1"/>
        <v/>
      </c>
      <c r="E18" s="67" t="str">
        <f t="shared" si="1"/>
        <v/>
      </c>
      <c r="F18" s="67" t="str">
        <f t="shared" si="1"/>
        <v/>
      </c>
      <c r="G18" s="67" t="str">
        <f t="shared" si="1"/>
        <v/>
      </c>
      <c r="H18" s="1"/>
    </row>
    <row r="19" spans="2:8">
      <c r="B19" s="19"/>
      <c r="C19" s="1" t="s">
        <v>495</v>
      </c>
      <c r="D19" s="67" t="str">
        <f t="shared" si="1"/>
        <v/>
      </c>
      <c r="E19" s="67" t="str">
        <f t="shared" si="1"/>
        <v/>
      </c>
      <c r="F19" s="67" t="str">
        <f t="shared" si="1"/>
        <v/>
      </c>
      <c r="G19" s="67" t="str">
        <f t="shared" si="1"/>
        <v/>
      </c>
      <c r="H19" s="1"/>
    </row>
    <row r="20" spans="2:8">
      <c r="B20" s="19"/>
      <c r="C20" s="1" t="s">
        <v>496</v>
      </c>
      <c r="D20" s="68" t="str">
        <f t="shared" si="1"/>
        <v/>
      </c>
      <c r="E20" s="66" t="str">
        <f t="shared" si="1"/>
        <v/>
      </c>
      <c r="F20" s="66" t="str">
        <f t="shared" si="1"/>
        <v/>
      </c>
      <c r="G20" s="66" t="str">
        <f t="shared" si="1"/>
        <v/>
      </c>
      <c r="H20" s="1"/>
    </row>
    <row r="21" spans="2:8">
      <c r="B21" s="1"/>
      <c r="C21" s="1" t="s">
        <v>566</v>
      </c>
      <c r="D21" s="66" t="str">
        <f t="shared" si="1"/>
        <v/>
      </c>
      <c r="E21" s="66" t="str">
        <f t="shared" si="1"/>
        <v/>
      </c>
      <c r="F21" s="66" t="str">
        <f t="shared" si="1"/>
        <v/>
      </c>
      <c r="G21" s="66" t="str">
        <f t="shared" si="1"/>
        <v/>
      </c>
      <c r="H21" s="1"/>
    </row>
    <row r="22" spans="2:8" ht="8.1" customHeight="1">
      <c r="B22" s="1"/>
      <c r="C22" s="1"/>
      <c r="D22" s="7"/>
      <c r="E22" s="7"/>
      <c r="F22" s="7"/>
      <c r="G22" s="7"/>
      <c r="H22" s="1"/>
    </row>
    <row r="23" spans="2:8"/>
    <row r="24" spans="2:8"/>
    <row r="25" spans="2:8"/>
    <row r="26" spans="2:8"/>
    <row r="27" spans="2:8"/>
    <row r="28" spans="2:8"/>
    <row r="29" spans="2:8"/>
    <row r="30" spans="2:8"/>
    <row r="31" spans="2:8"/>
    <row r="32" spans="2:8"/>
    <row r="33"/>
    <row r="34"/>
    <row r="35"/>
    <row r="36"/>
    <row r="37"/>
    <row r="38"/>
    <row r="39"/>
    <row r="40"/>
  </sheetData>
  <sheetProtection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F0B89-89C8-4B98-A195-F123B0AB1EA2}">
  <dimension ref="A1:T41"/>
  <sheetViews>
    <sheetView workbookViewId="0">
      <selection activeCell="G10" sqref="G10"/>
    </sheetView>
  </sheetViews>
  <sheetFormatPr baseColWidth="10" defaultColWidth="0" defaultRowHeight="15" zeroHeight="1"/>
  <cols>
    <col min="1" max="1" width="8.28515625" style="20" customWidth="1"/>
    <col min="2" max="2" width="1.28515625" style="20" customWidth="1"/>
    <col min="3" max="3" width="51.5703125" style="20" customWidth="1"/>
    <col min="4" max="7" width="20.7109375" style="22" customWidth="1"/>
    <col min="8" max="8" width="18" style="20" customWidth="1"/>
    <col min="9" max="9" width="1.28515625" style="20" customWidth="1"/>
    <col min="10" max="20" width="10.85546875" style="20" customWidth="1"/>
    <col min="21" max="16384" width="11.42578125" style="20" hidden="1"/>
  </cols>
  <sheetData>
    <row r="1" spans="2:9" ht="30" customHeight="1"/>
    <row r="2" spans="2:9" ht="8.1" customHeight="1">
      <c r="B2" s="1"/>
      <c r="C2" s="1"/>
      <c r="D2" s="7"/>
      <c r="E2" s="7"/>
      <c r="F2" s="7"/>
      <c r="G2" s="7"/>
      <c r="H2" s="1"/>
      <c r="I2" s="1"/>
    </row>
    <row r="3" spans="2:9" ht="15.75">
      <c r="B3" s="1"/>
      <c r="C3" s="15" t="s">
        <v>484</v>
      </c>
      <c r="D3" s="64"/>
      <c r="E3" s="64"/>
      <c r="F3" s="64"/>
      <c r="G3" s="64"/>
      <c r="H3" s="1"/>
      <c r="I3" s="1"/>
    </row>
    <row r="4" spans="2:9">
      <c r="B4" s="1"/>
      <c r="C4" s="1"/>
      <c r="D4" s="7"/>
      <c r="E4" s="7"/>
      <c r="F4" s="7"/>
      <c r="G4" s="7"/>
      <c r="H4" s="1"/>
      <c r="I4" s="1"/>
    </row>
    <row r="5" spans="2:9">
      <c r="B5" s="1"/>
      <c r="C5" s="1"/>
      <c r="D5" s="6" t="s">
        <v>468</v>
      </c>
      <c r="E5" s="6" t="s">
        <v>469</v>
      </c>
      <c r="F5" s="6" t="s">
        <v>470</v>
      </c>
      <c r="G5" s="6" t="s">
        <v>471</v>
      </c>
      <c r="H5" s="1"/>
      <c r="I5" s="1"/>
    </row>
    <row r="6" spans="2:9">
      <c r="B6" s="1"/>
      <c r="C6" s="1" t="s">
        <v>0</v>
      </c>
      <c r="D6" s="7" t="str">
        <f>IF(Kommune_1="","",Kommune_1)</f>
        <v/>
      </c>
      <c r="E6" s="7" t="str">
        <f>IF(Kommune_2="","",Kommune_2)</f>
        <v/>
      </c>
      <c r="F6" s="7" t="str">
        <f>IF(Kommune_3="","",Kommune_3)</f>
        <v/>
      </c>
      <c r="G6" s="7" t="str">
        <f>IF(Kommune_4="","",Kommune_4)</f>
        <v/>
      </c>
      <c r="H6" s="3"/>
      <c r="I6" s="1"/>
    </row>
    <row r="7" spans="2:9">
      <c r="B7" s="1"/>
      <c r="C7" s="1" t="s">
        <v>1</v>
      </c>
      <c r="D7" s="58" t="str">
        <f>'Valg av kommuner'!E11</f>
        <v/>
      </c>
      <c r="E7" s="58" t="str">
        <f>'Valg av kommuner'!E12</f>
        <v/>
      </c>
      <c r="F7" s="58" t="str">
        <f>'Valg av kommuner'!E13</f>
        <v/>
      </c>
      <c r="G7" s="58" t="str">
        <f>'Valg av kommuner'!E14</f>
        <v/>
      </c>
      <c r="H7" s="3"/>
      <c r="I7" s="1"/>
    </row>
    <row r="8" spans="2:9">
      <c r="B8" s="1"/>
      <c r="C8" s="1"/>
      <c r="D8" s="7"/>
      <c r="E8" s="7"/>
      <c r="F8" s="7"/>
      <c r="G8" s="7"/>
      <c r="H8" s="3"/>
      <c r="I8" s="1"/>
    </row>
    <row r="9" spans="2:9">
      <c r="B9" s="1"/>
      <c r="C9" s="1" t="s">
        <v>564</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3"/>
      <c r="I9" s="1"/>
    </row>
    <row r="10" spans="2:9">
      <c r="B10" s="1"/>
      <c r="C10" s="4" t="s">
        <v>614</v>
      </c>
      <c r="D10" s="33" t="str" cm="1">
        <f t="array" ref="D10">IF(Kommune_1="","",SUMPRODUCT((kommnr_kol=Kommune_1)*(dekning_HO_kol)))</f>
        <v/>
      </c>
      <c r="E10" s="33" t="str" cm="1">
        <f t="array" ref="E10">IF(Kommune_2="","",SUMPRODUCT((kommnr_kol=Kommune_2)*(dekning_HO_kol)))</f>
        <v/>
      </c>
      <c r="F10" s="33" t="str" cm="1">
        <f t="array" ref="F10">IF(Kommune_3="","",SUMPRODUCT((kommnr_kol=Kommune_3)*(dekning_HO_kol)))</f>
        <v/>
      </c>
      <c r="G10" s="33" t="str" cm="1">
        <f t="array" ref="G10">IF(Kommune_4="","",SUMPRODUCT((kommnr_kol=Kommune_4)*(dekning_HO_kol)))</f>
        <v/>
      </c>
      <c r="H10" s="3"/>
      <c r="I10" s="1"/>
    </row>
    <row r="11" spans="2:9">
      <c r="B11" s="1"/>
      <c r="C11" s="1"/>
      <c r="D11" s="33"/>
      <c r="E11" s="33"/>
      <c r="F11" s="33"/>
      <c r="G11" s="33"/>
      <c r="H11" s="12" t="s">
        <v>598</v>
      </c>
      <c r="I11" s="1"/>
    </row>
    <row r="12" spans="2:9">
      <c r="B12" s="1"/>
      <c r="C12" s="51" t="s">
        <v>499</v>
      </c>
      <c r="D12" s="33" t="str">
        <f t="shared" ref="D12:G24" si="0">IF(D$6="","",INDEX(alle_data,MATCH(D$6,kommnr_kol,0),MATCH($C12,varlabels_row,0)))</f>
        <v/>
      </c>
      <c r="E12" s="33" t="str">
        <f t="shared" si="0"/>
        <v/>
      </c>
      <c r="F12" s="33" t="str">
        <f t="shared" si="0"/>
        <v/>
      </c>
      <c r="G12" s="33" t="str">
        <f t="shared" si="0"/>
        <v/>
      </c>
      <c r="H12" s="10">
        <v>6.6666666666666666E-2</v>
      </c>
      <c r="I12" s="1"/>
    </row>
    <row r="13" spans="2:9">
      <c r="B13" s="1"/>
      <c r="C13" s="51" t="s">
        <v>500</v>
      </c>
      <c r="D13" s="33" t="str">
        <f t="shared" si="0"/>
        <v/>
      </c>
      <c r="E13" s="33" t="str">
        <f t="shared" si="0"/>
        <v/>
      </c>
      <c r="F13" s="33" t="str">
        <f t="shared" si="0"/>
        <v/>
      </c>
      <c r="G13" s="33" t="str">
        <f t="shared" si="0"/>
        <v/>
      </c>
      <c r="H13" s="10">
        <v>6.6666666666666666E-2</v>
      </c>
      <c r="I13" s="1"/>
    </row>
    <row r="14" spans="2:9">
      <c r="B14" s="1"/>
      <c r="C14" s="51" t="s">
        <v>501</v>
      </c>
      <c r="D14" s="33" t="str">
        <f t="shared" si="0"/>
        <v/>
      </c>
      <c r="E14" s="33" t="str">
        <f t="shared" si="0"/>
        <v/>
      </c>
      <c r="F14" s="33" t="str">
        <f t="shared" si="0"/>
        <v/>
      </c>
      <c r="G14" s="33" t="str">
        <f t="shared" si="0"/>
        <v/>
      </c>
      <c r="H14" s="10">
        <v>6.6666666666666666E-2</v>
      </c>
      <c r="I14" s="1"/>
    </row>
    <row r="15" spans="2:9">
      <c r="B15" s="1"/>
      <c r="C15" s="51" t="s">
        <v>503</v>
      </c>
      <c r="D15" s="33" t="str">
        <f t="shared" si="0"/>
        <v/>
      </c>
      <c r="E15" s="33" t="str">
        <f t="shared" si="0"/>
        <v/>
      </c>
      <c r="F15" s="33" t="str">
        <f t="shared" si="0"/>
        <v/>
      </c>
      <c r="G15" s="33" t="str">
        <f t="shared" si="0"/>
        <v/>
      </c>
      <c r="H15" s="10">
        <v>6.6666666666666666E-2</v>
      </c>
      <c r="I15" s="1"/>
    </row>
    <row r="16" spans="2:9">
      <c r="B16" s="1"/>
      <c r="C16" s="51" t="s">
        <v>504</v>
      </c>
      <c r="D16" s="33" t="str">
        <f t="shared" si="0"/>
        <v/>
      </c>
      <c r="E16" s="33" t="str">
        <f t="shared" si="0"/>
        <v/>
      </c>
      <c r="F16" s="33" t="str">
        <f t="shared" si="0"/>
        <v/>
      </c>
      <c r="G16" s="33" t="str">
        <f t="shared" si="0"/>
        <v/>
      </c>
      <c r="H16" s="10">
        <v>6.6666666666666666E-2</v>
      </c>
      <c r="I16" s="1"/>
    </row>
    <row r="17" spans="2:9">
      <c r="B17" s="1"/>
      <c r="C17" s="51" t="s">
        <v>505</v>
      </c>
      <c r="D17" s="33" t="str">
        <f t="shared" si="0"/>
        <v/>
      </c>
      <c r="E17" s="33" t="str">
        <f t="shared" si="0"/>
        <v/>
      </c>
      <c r="F17" s="33" t="str">
        <f t="shared" si="0"/>
        <v/>
      </c>
      <c r="G17" s="33" t="str">
        <f t="shared" si="0"/>
        <v/>
      </c>
      <c r="H17" s="10">
        <v>6.6666666666666666E-2</v>
      </c>
      <c r="I17" s="1"/>
    </row>
    <row r="18" spans="2:9">
      <c r="B18" s="1"/>
      <c r="C18" s="51" t="s">
        <v>507</v>
      </c>
      <c r="D18" s="33" t="str">
        <f t="shared" si="0"/>
        <v/>
      </c>
      <c r="E18" s="33" t="str">
        <f t="shared" si="0"/>
        <v/>
      </c>
      <c r="F18" s="33" t="str">
        <f t="shared" si="0"/>
        <v/>
      </c>
      <c r="G18" s="33" t="str">
        <f t="shared" si="0"/>
        <v/>
      </c>
      <c r="H18" s="10">
        <v>6.6666666666666666E-2</v>
      </c>
      <c r="I18" s="1"/>
    </row>
    <row r="19" spans="2:9" ht="26.25">
      <c r="B19" s="1"/>
      <c r="C19" s="51" t="s">
        <v>506</v>
      </c>
      <c r="D19" s="33" t="str">
        <f t="shared" si="0"/>
        <v/>
      </c>
      <c r="E19" s="33" t="str">
        <f t="shared" si="0"/>
        <v/>
      </c>
      <c r="F19" s="33" t="str">
        <f t="shared" si="0"/>
        <v/>
      </c>
      <c r="G19" s="33" t="str">
        <f t="shared" si="0"/>
        <v/>
      </c>
      <c r="H19" s="10">
        <v>6.6666666666666666E-2</v>
      </c>
      <c r="I19" s="1"/>
    </row>
    <row r="20" spans="2:9">
      <c r="B20" s="1"/>
      <c r="C20" s="51" t="s">
        <v>508</v>
      </c>
      <c r="D20" s="33" t="str">
        <f t="shared" si="0"/>
        <v/>
      </c>
      <c r="E20" s="33" t="str">
        <f t="shared" si="0"/>
        <v/>
      </c>
      <c r="F20" s="33" t="str">
        <f t="shared" si="0"/>
        <v/>
      </c>
      <c r="G20" s="33" t="str">
        <f t="shared" si="0"/>
        <v/>
      </c>
      <c r="H20" s="10">
        <v>6.6666666666666666E-2</v>
      </c>
      <c r="I20" s="1"/>
    </row>
    <row r="21" spans="2:9">
      <c r="B21" s="1"/>
      <c r="C21" s="51" t="s">
        <v>606</v>
      </c>
      <c r="D21" s="33" t="str">
        <f t="shared" si="0"/>
        <v/>
      </c>
      <c r="E21" s="33" t="str">
        <f t="shared" si="0"/>
        <v/>
      </c>
      <c r="F21" s="33" t="str">
        <f t="shared" si="0"/>
        <v/>
      </c>
      <c r="G21" s="33" t="str">
        <f t="shared" si="0"/>
        <v/>
      </c>
      <c r="H21" s="11">
        <v>0.16666666666666666</v>
      </c>
      <c r="I21" s="1"/>
    </row>
    <row r="22" spans="2:9">
      <c r="B22" s="1"/>
      <c r="C22" s="51" t="s">
        <v>607</v>
      </c>
      <c r="D22" s="33" t="str">
        <f t="shared" si="0"/>
        <v/>
      </c>
      <c r="E22" s="33" t="str">
        <f t="shared" si="0"/>
        <v/>
      </c>
      <c r="F22" s="33" t="str">
        <f t="shared" si="0"/>
        <v/>
      </c>
      <c r="G22" s="33" t="str">
        <f t="shared" si="0"/>
        <v/>
      </c>
      <c r="H22" s="11">
        <v>0.16666666666666666</v>
      </c>
      <c r="I22" s="1"/>
    </row>
    <row r="23" spans="2:9" ht="26.25">
      <c r="B23" s="1"/>
      <c r="C23" s="51" t="s">
        <v>608</v>
      </c>
      <c r="D23" s="33" t="str">
        <f t="shared" si="0"/>
        <v/>
      </c>
      <c r="E23" s="33" t="str">
        <f t="shared" si="0"/>
        <v/>
      </c>
      <c r="F23" s="33" t="str">
        <f t="shared" si="0"/>
        <v/>
      </c>
      <c r="G23" s="33" t="str">
        <f t="shared" si="0"/>
        <v/>
      </c>
      <c r="H23" s="10">
        <v>3.3333333333333333E-2</v>
      </c>
      <c r="I23" s="1"/>
    </row>
    <row r="24" spans="2:9" ht="26.25">
      <c r="B24" s="1"/>
      <c r="C24" s="51" t="s">
        <v>609</v>
      </c>
      <c r="D24" s="33" t="str">
        <f t="shared" si="0"/>
        <v/>
      </c>
      <c r="E24" s="33" t="str">
        <f t="shared" si="0"/>
        <v/>
      </c>
      <c r="F24" s="33" t="str">
        <f t="shared" si="0"/>
        <v/>
      </c>
      <c r="G24" s="33" t="str">
        <f t="shared" si="0"/>
        <v/>
      </c>
      <c r="H24" s="10">
        <v>3.3333333333333333E-2</v>
      </c>
      <c r="I24" s="1"/>
    </row>
    <row r="25" spans="2:9" ht="8.1" customHeight="1">
      <c r="B25" s="1"/>
      <c r="C25" s="1"/>
      <c r="D25" s="7"/>
      <c r="E25" s="7"/>
      <c r="F25" s="7"/>
      <c r="G25" s="7"/>
      <c r="H25" s="1"/>
      <c r="I25" s="1"/>
    </row>
    <row r="26" spans="2:9"/>
    <row r="27" spans="2:9"/>
    <row r="28" spans="2:9"/>
    <row r="29" spans="2:9"/>
    <row r="30" spans="2:9"/>
    <row r="31" spans="2:9"/>
    <row r="32" spans="2:9"/>
    <row r="33"/>
    <row r="34"/>
    <row r="35"/>
    <row r="36"/>
    <row r="37"/>
    <row r="38"/>
    <row r="39"/>
    <row r="40"/>
    <row r="41"/>
  </sheetData>
  <sheetProtection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FDB8D-7479-A94A-9A65-80D7D1FA111B}">
  <dimension ref="A1:T41"/>
  <sheetViews>
    <sheetView workbookViewId="0">
      <selection activeCell="G10" sqref="G10"/>
    </sheetView>
  </sheetViews>
  <sheetFormatPr baseColWidth="10" defaultColWidth="0" defaultRowHeight="15" zeroHeight="1"/>
  <cols>
    <col min="1" max="1" width="8.28515625" style="20" customWidth="1"/>
    <col min="2" max="2" width="1.28515625" style="20" customWidth="1"/>
    <col min="3" max="3" width="40.140625" style="20" customWidth="1"/>
    <col min="4" max="7" width="20.7109375" style="22" customWidth="1"/>
    <col min="8" max="8" width="18.42578125" style="20" customWidth="1"/>
    <col min="9" max="9" width="1.28515625" style="20" customWidth="1"/>
    <col min="10" max="20" width="10.85546875" style="20" customWidth="1"/>
    <col min="21" max="16384" width="11.42578125" style="20" hidden="1"/>
  </cols>
  <sheetData>
    <row r="1" spans="2:9" ht="30" customHeight="1"/>
    <row r="2" spans="2:9" ht="8.1" customHeight="1">
      <c r="B2" s="1"/>
      <c r="C2" s="1"/>
      <c r="D2" s="7"/>
      <c r="E2" s="7"/>
      <c r="F2" s="7"/>
      <c r="G2" s="7"/>
      <c r="H2" s="1"/>
      <c r="I2" s="1"/>
    </row>
    <row r="3" spans="2:9" ht="15.75">
      <c r="B3" s="1"/>
      <c r="C3" s="15" t="s">
        <v>485</v>
      </c>
      <c r="D3" s="62"/>
      <c r="E3" s="62"/>
      <c r="F3" s="62"/>
      <c r="G3" s="62"/>
      <c r="H3" s="1"/>
      <c r="I3" s="1"/>
    </row>
    <row r="4" spans="2:9">
      <c r="B4" s="1"/>
      <c r="C4" s="1"/>
      <c r="D4" s="7"/>
      <c r="E4" s="7"/>
      <c r="F4" s="7"/>
      <c r="G4" s="7"/>
      <c r="H4" s="1"/>
      <c r="I4" s="1"/>
    </row>
    <row r="5" spans="2:9">
      <c r="B5" s="1"/>
      <c r="C5" s="1"/>
      <c r="D5" s="6" t="s">
        <v>468</v>
      </c>
      <c r="E5" s="6" t="s">
        <v>469</v>
      </c>
      <c r="F5" s="6" t="s">
        <v>470</v>
      </c>
      <c r="G5" s="6" t="s">
        <v>471</v>
      </c>
      <c r="H5" s="1"/>
      <c r="I5" s="1"/>
    </row>
    <row r="6" spans="2:9">
      <c r="B6" s="1"/>
      <c r="C6" s="1" t="s">
        <v>0</v>
      </c>
      <c r="D6" s="7" t="str">
        <f>IF(Kommune_1="","",Kommune_1)</f>
        <v/>
      </c>
      <c r="E6" s="7" t="str">
        <f>IF(Kommune_2="","",Kommune_2)</f>
        <v/>
      </c>
      <c r="F6" s="7" t="str">
        <f>IF(Kommune_3="","",Kommune_3)</f>
        <v/>
      </c>
      <c r="G6" s="7" t="str">
        <f>IF(Kommune_4="","",Kommune_4)</f>
        <v/>
      </c>
      <c r="H6" s="1"/>
      <c r="I6" s="1"/>
    </row>
    <row r="7" spans="2:9">
      <c r="B7" s="1"/>
      <c r="C7" s="1" t="s">
        <v>1</v>
      </c>
      <c r="D7" s="58" t="str">
        <f>'Valg av kommuner'!E11</f>
        <v/>
      </c>
      <c r="E7" s="58" t="str">
        <f>'Valg av kommuner'!E12</f>
        <v/>
      </c>
      <c r="F7" s="58" t="str">
        <f>'Valg av kommuner'!E13</f>
        <v/>
      </c>
      <c r="G7" s="58" t="str">
        <f>'Valg av kommuner'!E14</f>
        <v/>
      </c>
      <c r="H7" s="1"/>
      <c r="I7" s="1"/>
    </row>
    <row r="8" spans="2:9">
      <c r="B8" s="1"/>
      <c r="C8" s="1"/>
      <c r="D8" s="7"/>
      <c r="E8" s="7"/>
      <c r="F8" s="7"/>
      <c r="G8" s="7"/>
      <c r="H8" s="1"/>
      <c r="I8" s="1"/>
    </row>
    <row r="9" spans="2:9">
      <c r="B9" s="1"/>
      <c r="C9" s="34" t="s">
        <v>563</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1"/>
      <c r="I9" s="1"/>
    </row>
    <row r="10" spans="2:9">
      <c r="B10" s="1"/>
      <c r="C10" s="34" t="s">
        <v>615</v>
      </c>
      <c r="D10" s="33" t="str" cm="1">
        <f t="array" ref="D10">IF(Kommune_1="","",SUMPRODUCT((kommnr_kol=Kommune_1)*(dekning_BG_kol)))</f>
        <v/>
      </c>
      <c r="E10" s="33" t="str" cm="1">
        <f t="array" ref="E10">IF(Kommune_2="","",SUMPRODUCT((kommnr_kol=Kommune_2)*(dekning_BG_kol)))</f>
        <v/>
      </c>
      <c r="F10" s="33" t="str" cm="1">
        <f t="array" ref="F10">IF(Kommune_3="","",SUMPRODUCT((kommnr_kol=Kommune_3)*(dekning_BG_kol)))</f>
        <v/>
      </c>
      <c r="G10" s="33" t="str" cm="1">
        <f t="array" ref="G10">IF(Kommune_4="","",SUMPRODUCT((kommnr_kol=Kommune_4)*(dekning_BG_kol)))</f>
        <v/>
      </c>
      <c r="H10" s="1"/>
      <c r="I10" s="1"/>
    </row>
    <row r="11" spans="2:9">
      <c r="B11" s="1"/>
      <c r="C11" s="34"/>
      <c r="D11" s="33"/>
      <c r="E11" s="33"/>
      <c r="F11" s="33"/>
      <c r="G11" s="33"/>
      <c r="H11" s="12" t="s">
        <v>598</v>
      </c>
      <c r="I11" s="1"/>
    </row>
    <row r="12" spans="2:9">
      <c r="B12" s="1"/>
      <c r="C12" s="34" t="s">
        <v>510</v>
      </c>
      <c r="D12" s="33" t="str">
        <f t="shared" ref="D12:G19" si="0">IF(D$6="","",INDEX(alle_data,MATCH(D$6,kommnr_kol,0),MATCH($C12,varlabels_row,0)))</f>
        <v/>
      </c>
      <c r="E12" s="33" t="str">
        <f t="shared" si="0"/>
        <v/>
      </c>
      <c r="F12" s="33" t="str">
        <f t="shared" si="0"/>
        <v/>
      </c>
      <c r="G12" s="33" t="str">
        <f t="shared" si="0"/>
        <v/>
      </c>
      <c r="H12" s="13">
        <v>8.3333333333333329E-2</v>
      </c>
      <c r="I12" s="1"/>
    </row>
    <row r="13" spans="2:9">
      <c r="B13" s="1"/>
      <c r="C13" s="34" t="s">
        <v>511</v>
      </c>
      <c r="D13" s="33" t="str">
        <f t="shared" si="0"/>
        <v/>
      </c>
      <c r="E13" s="33" t="str">
        <f t="shared" si="0"/>
        <v/>
      </c>
      <c r="F13" s="33" t="str">
        <f t="shared" si="0"/>
        <v/>
      </c>
      <c r="G13" s="33" t="str">
        <f t="shared" si="0"/>
        <v/>
      </c>
      <c r="H13" s="13">
        <v>8.3333333333333329E-2</v>
      </c>
      <c r="I13" s="1"/>
    </row>
    <row r="14" spans="2:9">
      <c r="B14" s="1"/>
      <c r="C14" s="34" t="s">
        <v>512</v>
      </c>
      <c r="D14" s="33" t="str">
        <f t="shared" si="0"/>
        <v/>
      </c>
      <c r="E14" s="33" t="str">
        <f t="shared" si="0"/>
        <v/>
      </c>
      <c r="F14" s="33" t="str">
        <f t="shared" si="0"/>
        <v/>
      </c>
      <c r="G14" s="33" t="str">
        <f t="shared" si="0"/>
        <v/>
      </c>
      <c r="H14" s="13">
        <v>8.3333333333333329E-2</v>
      </c>
      <c r="I14" s="1"/>
    </row>
    <row r="15" spans="2:9">
      <c r="B15" s="1"/>
      <c r="C15" s="34" t="s">
        <v>513</v>
      </c>
      <c r="D15" s="33" t="str">
        <f t="shared" si="0"/>
        <v/>
      </c>
      <c r="E15" s="33" t="str">
        <f t="shared" si="0"/>
        <v/>
      </c>
      <c r="F15" s="33" t="str">
        <f t="shared" si="0"/>
        <v/>
      </c>
      <c r="G15" s="33" t="str">
        <f t="shared" si="0"/>
        <v/>
      </c>
      <c r="H15" s="13">
        <v>8.3333333333333329E-2</v>
      </c>
      <c r="I15" s="1"/>
    </row>
    <row r="16" spans="2:9">
      <c r="B16" s="1"/>
      <c r="C16" s="34" t="s">
        <v>514</v>
      </c>
      <c r="D16" s="33" t="str">
        <f t="shared" si="0"/>
        <v/>
      </c>
      <c r="E16" s="33" t="str">
        <f t="shared" si="0"/>
        <v/>
      </c>
      <c r="F16" s="33" t="str">
        <f t="shared" si="0"/>
        <v/>
      </c>
      <c r="G16" s="33" t="str">
        <f t="shared" si="0"/>
        <v/>
      </c>
      <c r="H16" s="14">
        <v>0.33333333333333331</v>
      </c>
      <c r="I16" s="1"/>
    </row>
    <row r="17" spans="2:9">
      <c r="B17" s="1"/>
      <c r="C17" s="55" t="s">
        <v>586</v>
      </c>
      <c r="D17" s="33" t="str">
        <f t="shared" si="0"/>
        <v/>
      </c>
      <c r="E17" s="33" t="str">
        <f t="shared" si="0"/>
        <v/>
      </c>
      <c r="F17" s="33" t="str">
        <f t="shared" si="0"/>
        <v/>
      </c>
      <c r="G17" s="33" t="str">
        <f t="shared" si="0"/>
        <v/>
      </c>
      <c r="H17" s="14">
        <v>0.1111111111111111</v>
      </c>
      <c r="I17" s="1"/>
    </row>
    <row r="18" spans="2:9">
      <c r="B18" s="1"/>
      <c r="C18" s="55" t="s">
        <v>585</v>
      </c>
      <c r="D18" s="33" t="str">
        <f t="shared" si="0"/>
        <v/>
      </c>
      <c r="E18" s="33" t="str">
        <f t="shared" si="0"/>
        <v/>
      </c>
      <c r="F18" s="33" t="str">
        <f t="shared" si="0"/>
        <v/>
      </c>
      <c r="G18" s="33" t="str">
        <f t="shared" si="0"/>
        <v/>
      </c>
      <c r="H18" s="14">
        <v>0.1111111111111111</v>
      </c>
      <c r="I18" s="1"/>
    </row>
    <row r="19" spans="2:9">
      <c r="B19" s="1"/>
      <c r="C19" s="55" t="s">
        <v>584</v>
      </c>
      <c r="D19" s="33" t="str">
        <f t="shared" si="0"/>
        <v/>
      </c>
      <c r="E19" s="33" t="str">
        <f t="shared" si="0"/>
        <v/>
      </c>
      <c r="F19" s="33" t="str">
        <f t="shared" si="0"/>
        <v/>
      </c>
      <c r="G19" s="33" t="str">
        <f t="shared" si="0"/>
        <v/>
      </c>
      <c r="H19" s="14">
        <v>0.1111111111111111</v>
      </c>
      <c r="I19" s="1"/>
    </row>
    <row r="20" spans="2:9" ht="8.1" customHeight="1">
      <c r="B20" s="1"/>
      <c r="C20" s="1"/>
      <c r="D20" s="7"/>
      <c r="E20" s="7"/>
      <c r="F20" s="7"/>
      <c r="G20" s="7"/>
      <c r="H20" s="13"/>
      <c r="I20" s="1"/>
    </row>
    <row r="21" spans="2:9"/>
    <row r="22" spans="2:9"/>
    <row r="23" spans="2:9"/>
    <row r="24" spans="2:9"/>
    <row r="25" spans="2:9"/>
    <row r="26" spans="2:9"/>
    <row r="27" spans="2:9"/>
    <row r="28" spans="2:9"/>
    <row r="29" spans="2:9"/>
    <row r="30" spans="2:9"/>
    <row r="31" spans="2:9"/>
    <row r="32" spans="2:9"/>
    <row r="33"/>
    <row r="34"/>
    <row r="35"/>
    <row r="36"/>
    <row r="37"/>
    <row r="38"/>
    <row r="39"/>
    <row r="40"/>
    <row r="41"/>
  </sheetData>
  <sheetProtection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CB62A-F3AF-094B-8CE0-FE8616FBC964}">
  <dimension ref="A1:U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43.7109375" style="20" customWidth="1"/>
    <col min="4" max="7" width="20.7109375" style="22" customWidth="1"/>
    <col min="8" max="8" width="22.7109375" style="20" customWidth="1"/>
    <col min="9" max="9" width="1.28515625" style="20" customWidth="1"/>
    <col min="10" max="21" width="10.85546875" style="20" customWidth="1"/>
    <col min="22" max="16384" width="11.42578125" hidden="1"/>
  </cols>
  <sheetData>
    <row r="1" spans="1:9" ht="30" customHeight="1">
      <c r="A1" s="27"/>
    </row>
    <row r="2" spans="1:9" ht="8.1" customHeight="1">
      <c r="B2" s="1"/>
      <c r="C2" s="1"/>
      <c r="D2" s="7"/>
      <c r="E2" s="7"/>
      <c r="F2" s="7"/>
      <c r="G2" s="7"/>
      <c r="H2" s="1"/>
      <c r="I2" s="1"/>
    </row>
    <row r="3" spans="1:9" ht="15.75">
      <c r="B3" s="1"/>
      <c r="C3" s="15" t="s">
        <v>486</v>
      </c>
      <c r="D3" s="62"/>
      <c r="E3" s="62"/>
      <c r="F3" s="62"/>
      <c r="G3" s="62"/>
      <c r="H3" s="19"/>
      <c r="I3" s="1"/>
    </row>
    <row r="4" spans="1:9">
      <c r="B4" s="1"/>
      <c r="C4" s="1"/>
      <c r="D4" s="7"/>
      <c r="E4" s="7"/>
      <c r="F4" s="7"/>
      <c r="G4" s="7"/>
      <c r="H4" s="1"/>
      <c r="I4" s="1"/>
    </row>
    <row r="5" spans="1:9">
      <c r="B5" s="1"/>
      <c r="C5" s="1"/>
      <c r="D5" s="6" t="s">
        <v>468</v>
      </c>
      <c r="E5" s="6" t="s">
        <v>469</v>
      </c>
      <c r="F5" s="6" t="s">
        <v>470</v>
      </c>
      <c r="G5" s="6" t="s">
        <v>471</v>
      </c>
      <c r="H5" s="2"/>
      <c r="I5" s="4"/>
    </row>
    <row r="6" spans="1:9">
      <c r="B6" s="1"/>
      <c r="C6" s="1" t="s">
        <v>0</v>
      </c>
      <c r="D6" s="7" t="str">
        <f>IF(Kommune_1="","",Kommune_1)</f>
        <v/>
      </c>
      <c r="E6" s="7" t="str">
        <f>IF(Kommune_2="","",Kommune_2)</f>
        <v/>
      </c>
      <c r="F6" s="7" t="str">
        <f>IF(Kommune_3="","",Kommune_3)</f>
        <v/>
      </c>
      <c r="G6" s="7" t="str">
        <f>IF(Kommune_4="","",Kommune_4)</f>
        <v/>
      </c>
      <c r="H6" s="1"/>
      <c r="I6" s="1"/>
    </row>
    <row r="7" spans="1:9">
      <c r="B7" s="1"/>
      <c r="C7" s="1" t="s">
        <v>1</v>
      </c>
      <c r="D7" s="58" t="str">
        <f>'Valg av kommuner'!E11</f>
        <v/>
      </c>
      <c r="E7" s="58" t="str">
        <f>'Valg av kommuner'!E12</f>
        <v/>
      </c>
      <c r="F7" s="58" t="str">
        <f>'Valg av kommuner'!E13</f>
        <v/>
      </c>
      <c r="G7" s="58" t="str">
        <f>'Valg av kommuner'!E14</f>
        <v/>
      </c>
      <c r="H7" s="58"/>
      <c r="I7" s="1"/>
    </row>
    <row r="8" spans="1:9">
      <c r="B8" s="1"/>
      <c r="C8" s="1"/>
      <c r="D8" s="7"/>
      <c r="E8" s="7"/>
      <c r="F8" s="7"/>
      <c r="G8" s="7"/>
      <c r="H8" s="7"/>
      <c r="I8" s="1"/>
    </row>
    <row r="9" spans="1:9">
      <c r="B9" s="1"/>
      <c r="C9" s="34" t="s">
        <v>562</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33"/>
      <c r="I9" s="1"/>
    </row>
    <row r="10" spans="1:9">
      <c r="B10" s="1"/>
      <c r="C10" s="31" t="s">
        <v>616</v>
      </c>
      <c r="D10" s="33" t="str" cm="1">
        <f t="array" ref="D10">IF(Kommune_1="","",SUMPRODUCT((kommnr_kol=Kommune_1)*(dekning_BV_kol)))</f>
        <v/>
      </c>
      <c r="E10" s="33" t="str" cm="1">
        <f t="array" ref="E10">IF(Kommune_2="","",SUMPRODUCT((kommnr_kol=Kommune_2)*(dekning_BV_kol)))</f>
        <v/>
      </c>
      <c r="F10" s="33" t="str" cm="1">
        <f t="array" ref="F10">IF(Kommune_3="","",SUMPRODUCT((kommnr_kol=Kommune_3)*(dekning_BV_kol)))</f>
        <v/>
      </c>
      <c r="G10" s="33" t="str" cm="1">
        <f t="array" ref="G10">IF(Kommune_4="","",SUMPRODUCT((kommnr_kol=Kommune_4)*(dekning_BV_kol)))</f>
        <v/>
      </c>
      <c r="H10" s="9"/>
      <c r="I10" s="1"/>
    </row>
    <row r="11" spans="1:9">
      <c r="B11" s="1"/>
      <c r="C11" s="1"/>
      <c r="D11" s="33"/>
      <c r="E11" s="33"/>
      <c r="F11" s="33"/>
      <c r="G11" s="33"/>
      <c r="H11" s="12" t="s">
        <v>598</v>
      </c>
      <c r="I11" s="1"/>
    </row>
    <row r="12" spans="1:9" ht="25.5">
      <c r="B12" s="1"/>
      <c r="C12" s="55" t="s">
        <v>516</v>
      </c>
      <c r="D12" s="33" t="str">
        <f t="shared" ref="D12:G15" si="0">IF(D$6="","",INDEX(alle_data,MATCH(D$6,kommnr_kol,0),MATCH($C12,varlabels_row,0)))</f>
        <v/>
      </c>
      <c r="E12" s="33" t="str">
        <f t="shared" si="0"/>
        <v/>
      </c>
      <c r="F12" s="33" t="str">
        <f t="shared" si="0"/>
        <v/>
      </c>
      <c r="G12" s="33" t="str">
        <f t="shared" si="0"/>
        <v/>
      </c>
      <c r="H12" s="13">
        <v>0.25</v>
      </c>
      <c r="I12" s="1"/>
    </row>
    <row r="13" spans="1:9">
      <c r="B13" s="1"/>
      <c r="C13" s="55" t="s">
        <v>517</v>
      </c>
      <c r="D13" s="33" t="str">
        <f t="shared" si="0"/>
        <v/>
      </c>
      <c r="E13" s="33" t="str">
        <f t="shared" si="0"/>
        <v/>
      </c>
      <c r="F13" s="33" t="str">
        <f t="shared" si="0"/>
        <v/>
      </c>
      <c r="G13" s="33" t="str">
        <f t="shared" si="0"/>
        <v/>
      </c>
      <c r="H13" s="13">
        <v>0.25</v>
      </c>
      <c r="I13" s="1"/>
    </row>
    <row r="14" spans="1:9">
      <c r="B14" s="1"/>
      <c r="C14" s="55" t="s">
        <v>518</v>
      </c>
      <c r="D14" s="33" t="str">
        <f t="shared" si="0"/>
        <v/>
      </c>
      <c r="E14" s="33" t="str">
        <f t="shared" si="0"/>
        <v/>
      </c>
      <c r="F14" s="33" t="str">
        <f t="shared" si="0"/>
        <v/>
      </c>
      <c r="G14" s="33" t="str">
        <f t="shared" si="0"/>
        <v/>
      </c>
      <c r="H14" s="13">
        <v>0.25</v>
      </c>
      <c r="I14" s="1"/>
    </row>
    <row r="15" spans="1:9">
      <c r="B15" s="1"/>
      <c r="C15" s="55" t="s">
        <v>519</v>
      </c>
      <c r="D15" s="33" t="str">
        <f t="shared" si="0"/>
        <v/>
      </c>
      <c r="E15" s="33" t="str">
        <f t="shared" si="0"/>
        <v/>
      </c>
      <c r="F15" s="33" t="str">
        <f t="shared" si="0"/>
        <v/>
      </c>
      <c r="G15" s="33" t="str">
        <f t="shared" si="0"/>
        <v/>
      </c>
      <c r="H15" s="13">
        <v>0.25</v>
      </c>
      <c r="I15" s="1"/>
    </row>
    <row r="16" spans="1:9" ht="8.1" customHeight="1">
      <c r="B16" s="1"/>
      <c r="C16" s="1"/>
      <c r="D16" s="7"/>
      <c r="E16" s="7"/>
      <c r="F16" s="7"/>
      <c r="G16" s="7"/>
      <c r="H16" s="1"/>
      <c r="I16" s="1"/>
    </row>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7728A-0FF3-104D-8517-9CC64072E0F5}">
  <dimension ref="A1:U41"/>
  <sheetViews>
    <sheetView workbookViewId="0">
      <selection activeCell="G10" sqref="G10"/>
    </sheetView>
  </sheetViews>
  <sheetFormatPr baseColWidth="10" defaultColWidth="0" defaultRowHeight="15" zeroHeight="1"/>
  <cols>
    <col min="1" max="1" width="8.28515625" style="20" customWidth="1"/>
    <col min="2" max="2" width="1.28515625" style="20" customWidth="1"/>
    <col min="3" max="3" width="38.140625" style="20" customWidth="1"/>
    <col min="4" max="7" width="20.7109375" style="22" customWidth="1"/>
    <col min="8" max="8" width="21.42578125" style="20" customWidth="1"/>
    <col min="9" max="9" width="1.28515625" style="20" customWidth="1"/>
    <col min="10" max="21" width="10.85546875" style="20" customWidth="1"/>
    <col min="22" max="16384" width="11.42578125" hidden="1"/>
  </cols>
  <sheetData>
    <row r="1" spans="2:9" ht="30" customHeight="1"/>
    <row r="2" spans="2:9" ht="8.1" customHeight="1">
      <c r="B2" s="1"/>
      <c r="C2" s="1"/>
      <c r="D2" s="7"/>
      <c r="E2" s="7"/>
      <c r="F2" s="7"/>
      <c r="G2" s="7"/>
      <c r="H2" s="1"/>
      <c r="I2" s="1"/>
    </row>
    <row r="3" spans="2:9" ht="15.75">
      <c r="B3" s="1"/>
      <c r="C3" s="15" t="s">
        <v>487</v>
      </c>
      <c r="D3" s="62"/>
      <c r="E3" s="62"/>
      <c r="F3" s="62"/>
      <c r="G3" s="62"/>
      <c r="H3" s="19"/>
      <c r="I3" s="1"/>
    </row>
    <row r="4" spans="2:9">
      <c r="B4" s="1"/>
      <c r="C4" s="1"/>
      <c r="D4" s="7"/>
      <c r="E4" s="7"/>
      <c r="F4" s="7"/>
      <c r="G4" s="7"/>
      <c r="H4" s="1"/>
      <c r="I4" s="1"/>
    </row>
    <row r="5" spans="2:9">
      <c r="B5" s="1"/>
      <c r="C5" s="16"/>
      <c r="D5" s="18" t="s">
        <v>468</v>
      </c>
      <c r="E5" s="18" t="s">
        <v>469</v>
      </c>
      <c r="F5" s="18" t="s">
        <v>470</v>
      </c>
      <c r="G5" s="18" t="s">
        <v>471</v>
      </c>
      <c r="H5" s="17"/>
      <c r="I5" s="4"/>
    </row>
    <row r="6" spans="2:9">
      <c r="B6" s="1"/>
      <c r="C6" s="16" t="s">
        <v>0</v>
      </c>
      <c r="D6" s="7" t="str">
        <f>IF(Kommune_1="","",Kommune_1)</f>
        <v/>
      </c>
      <c r="E6" s="7" t="str">
        <f>IF(Kommune_2="","",Kommune_2)</f>
        <v/>
      </c>
      <c r="F6" s="7" t="str">
        <f>IF(Kommune_3="","",Kommune_3)</f>
        <v/>
      </c>
      <c r="G6" s="7" t="str">
        <f>IF(Kommune_4="","",Kommune_4)</f>
        <v/>
      </c>
      <c r="H6" s="1"/>
      <c r="I6" s="1"/>
    </row>
    <row r="7" spans="2:9">
      <c r="B7" s="1"/>
      <c r="C7" s="16" t="s">
        <v>1</v>
      </c>
      <c r="D7" s="58" t="str">
        <f>'Valg av kommuner'!E11</f>
        <v/>
      </c>
      <c r="E7" s="58" t="str">
        <f>'Valg av kommuner'!E12</f>
        <v/>
      </c>
      <c r="F7" s="58" t="str">
        <f>'Valg av kommuner'!E13</f>
        <v/>
      </c>
      <c r="G7" s="58" t="str">
        <f>'Valg av kommuner'!E14</f>
        <v/>
      </c>
      <c r="H7" s="58"/>
      <c r="I7" s="1"/>
    </row>
    <row r="8" spans="2:9">
      <c r="B8" s="1"/>
      <c r="C8" s="16"/>
      <c r="D8" s="65"/>
      <c r="E8" s="65"/>
      <c r="F8" s="65"/>
      <c r="G8" s="65"/>
      <c r="H8" s="16"/>
      <c r="I8" s="1"/>
    </row>
    <row r="9" spans="2:9">
      <c r="B9" s="1"/>
      <c r="C9" s="55" t="s">
        <v>561</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9"/>
      <c r="I9" s="1"/>
    </row>
    <row r="10" spans="2:9" ht="25.5">
      <c r="B10" s="1"/>
      <c r="C10" s="55" t="s">
        <v>617</v>
      </c>
      <c r="D10" s="33" t="str" cm="1">
        <f t="array" ref="D10">IF(Kommune_1="","",SUMPRODUCT((kommnr_kol=Kommune_1)*(dekning_RP_kol)))</f>
        <v/>
      </c>
      <c r="E10" s="33" t="str" cm="1">
        <f t="array" ref="E10">IF(Kommune_2="","",SUMPRODUCT((kommnr_kol=Kommune_2)*(dekning_RP_kol)))</f>
        <v/>
      </c>
      <c r="F10" s="33" t="str" cm="1">
        <f t="array" ref="F10">IF(Kommune_3="","",SUMPRODUCT((kommnr_kol=Kommune_3)*(dekning_RP_kol)))</f>
        <v/>
      </c>
      <c r="G10" s="33" t="str" cm="1">
        <f t="array" ref="G10">IF(Kommune_4="","",SUMPRODUCT((kommnr_kol=Kommune_4)*(dekning_RP_kol)))</f>
        <v/>
      </c>
      <c r="H10" s="9"/>
      <c r="I10" s="1"/>
    </row>
    <row r="11" spans="2:9">
      <c r="B11" s="1"/>
      <c r="C11" s="55"/>
      <c r="D11" s="33"/>
      <c r="E11" s="33"/>
      <c r="F11" s="33"/>
      <c r="G11" s="33"/>
      <c r="H11" s="12" t="s">
        <v>598</v>
      </c>
      <c r="I11" s="1"/>
    </row>
    <row r="12" spans="2:9" ht="25.5">
      <c r="B12" s="1"/>
      <c r="C12" s="55" t="s">
        <v>506</v>
      </c>
      <c r="D12" s="33" t="str">
        <f t="shared" ref="D12:G13" si="0">IF(D$6="","",INDEX(alle_data,MATCH(D$6,kommnr_kol,0),MATCH($C12,varlabels_row,0)))</f>
        <v/>
      </c>
      <c r="E12" s="33" t="str">
        <f t="shared" si="0"/>
        <v/>
      </c>
      <c r="F12" s="33" t="str">
        <f t="shared" si="0"/>
        <v/>
      </c>
      <c r="G12" s="33" t="str">
        <f t="shared" si="0"/>
        <v/>
      </c>
      <c r="H12" s="13">
        <v>0.5</v>
      </c>
      <c r="I12" s="1"/>
    </row>
    <row r="13" spans="2:9">
      <c r="B13" s="1"/>
      <c r="C13" s="55" t="s">
        <v>521</v>
      </c>
      <c r="D13" s="33" t="str">
        <f t="shared" si="0"/>
        <v/>
      </c>
      <c r="E13" s="33" t="str">
        <f t="shared" si="0"/>
        <v/>
      </c>
      <c r="F13" s="33" t="str">
        <f t="shared" si="0"/>
        <v/>
      </c>
      <c r="G13" s="33" t="str">
        <f t="shared" si="0"/>
        <v/>
      </c>
      <c r="H13" s="13">
        <v>0.5</v>
      </c>
      <c r="I13" s="1"/>
    </row>
    <row r="14" spans="2:9" ht="8.1" customHeight="1">
      <c r="B14" s="1"/>
      <c r="C14" s="1"/>
      <c r="D14" s="7"/>
      <c r="E14" s="7"/>
      <c r="F14" s="7"/>
      <c r="G14" s="7"/>
      <c r="H14" s="1"/>
      <c r="I14" s="1"/>
    </row>
    <row r="15" spans="2:9"/>
    <row r="16" spans="2:9"/>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1C1BA-A69D-884E-8AF3-8D415CC5E0F0}">
  <dimension ref="A1:T41"/>
  <sheetViews>
    <sheetView workbookViewId="0">
      <selection activeCell="D10" sqref="D10"/>
    </sheetView>
  </sheetViews>
  <sheetFormatPr baseColWidth="10" defaultColWidth="0" defaultRowHeight="15" zeroHeight="1"/>
  <cols>
    <col min="1" max="1" width="8.28515625" style="20" customWidth="1"/>
    <col min="2" max="2" width="1.28515625" style="20" customWidth="1"/>
    <col min="3" max="3" width="45.42578125" style="20" bestFit="1" customWidth="1"/>
    <col min="4" max="7" width="20.7109375" style="22" customWidth="1"/>
    <col min="8" max="8" width="20.28515625" style="20" customWidth="1"/>
    <col min="9" max="9" width="1.28515625" style="20" customWidth="1"/>
    <col min="10" max="20" width="10.85546875" style="20" customWidth="1"/>
    <col min="21" max="16384" width="11.42578125" hidden="1"/>
  </cols>
  <sheetData>
    <row r="1" spans="2:9" ht="30" customHeight="1"/>
    <row r="2" spans="2:9" ht="6" customHeight="1">
      <c r="B2" s="1"/>
      <c r="C2" s="1"/>
      <c r="D2" s="7"/>
      <c r="E2" s="7"/>
      <c r="F2" s="7"/>
      <c r="G2" s="7"/>
      <c r="H2" s="1"/>
    </row>
    <row r="3" spans="2:9" ht="15.75">
      <c r="B3" s="1"/>
      <c r="C3" s="15" t="s">
        <v>488</v>
      </c>
      <c r="D3" s="62"/>
      <c r="E3" s="62"/>
      <c r="F3" s="62"/>
      <c r="G3" s="62"/>
      <c r="H3" s="19"/>
    </row>
    <row r="4" spans="2:9">
      <c r="B4" s="1"/>
      <c r="C4" s="1"/>
      <c r="D4" s="7"/>
      <c r="E4" s="7"/>
      <c r="F4" s="7"/>
      <c r="G4" s="7"/>
      <c r="H4" s="1"/>
    </row>
    <row r="5" spans="2:9">
      <c r="B5" s="1"/>
      <c r="C5" s="16"/>
      <c r="D5" s="18" t="s">
        <v>468</v>
      </c>
      <c r="E5" s="18" t="s">
        <v>469</v>
      </c>
      <c r="F5" s="18" t="s">
        <v>470</v>
      </c>
      <c r="G5" s="18" t="s">
        <v>471</v>
      </c>
      <c r="H5" s="1"/>
    </row>
    <row r="6" spans="2:9">
      <c r="B6" s="1"/>
      <c r="C6" s="16" t="s">
        <v>0</v>
      </c>
      <c r="D6" s="7" t="str">
        <f>IF(Kommune_1="","",Kommune_1)</f>
        <v/>
      </c>
      <c r="E6" s="7" t="str">
        <f>IF(Kommune_2="","",Kommune_2)</f>
        <v/>
      </c>
      <c r="F6" s="7" t="str">
        <f>IF(Kommune_3="","",Kommune_3)</f>
        <v/>
      </c>
      <c r="G6" s="7" t="str">
        <f>IF(Kommune_4="","",Kommune_4)</f>
        <v/>
      </c>
      <c r="H6" s="1"/>
    </row>
    <row r="7" spans="2:9">
      <c r="B7" s="1"/>
      <c r="C7" s="16" t="s">
        <v>1</v>
      </c>
      <c r="D7" s="58" t="str">
        <f>'Valg av kommuner'!E11</f>
        <v/>
      </c>
      <c r="E7" s="58" t="str">
        <f>'Valg av kommuner'!E12</f>
        <v/>
      </c>
      <c r="F7" s="58" t="str">
        <f>'Valg av kommuner'!E13</f>
        <v/>
      </c>
      <c r="G7" s="58" t="str">
        <f>'Valg av kommuner'!E14</f>
        <v/>
      </c>
      <c r="H7" s="1"/>
    </row>
    <row r="8" spans="2:9">
      <c r="B8" s="1"/>
      <c r="C8" s="56"/>
      <c r="D8" s="65"/>
      <c r="E8" s="65"/>
      <c r="F8" s="65"/>
      <c r="G8" s="65"/>
      <c r="H8" s="1"/>
    </row>
    <row r="9" spans="2:9">
      <c r="B9" s="1"/>
      <c r="C9" s="56" t="s">
        <v>560</v>
      </c>
      <c r="D9" s="33" t="str">
        <f>IF(D10&lt;0.5,"Mangler data",IF(D$6="","",INDEX(alle_data,MATCH(D$6,kommnr_kol,0),MATCH($C9,varlabels_row,0))))</f>
        <v/>
      </c>
      <c r="E9" s="33" t="str">
        <f>IF(E10&lt;0.5,"Mangler data",IF(E$6="","",INDEX(alle_data,MATCH(E$6,kommnr_kol,0),MATCH($C9,varlabels_row,0))))</f>
        <v/>
      </c>
      <c r="F9" s="33" t="str">
        <f>IF(F10&lt;0.5,"Mangler data",IF(F$6="","",INDEX(alle_data,MATCH(F$6,kommnr_kol,0),MATCH($C9,varlabels_row,0))))</f>
        <v/>
      </c>
      <c r="G9" s="33" t="str">
        <f>IF(G10&lt;0.5,"Mangler data",IF(G$6="","",INDEX(alle_data,MATCH(G$6,kommnr_kol,0),MATCH($C9,varlabels_row,0))))</f>
        <v/>
      </c>
      <c r="H9" s="1"/>
    </row>
    <row r="10" spans="2:9">
      <c r="B10" s="1"/>
      <c r="C10" s="56" t="s">
        <v>618</v>
      </c>
      <c r="D10" s="33" t="str" cm="1">
        <f t="array" ref="D10">IF(Kommune_1="","",SUMPRODUCT((kommnr_kol=Kommune_1)*(dekning_BR_kol)))</f>
        <v/>
      </c>
      <c r="E10" s="33" t="str" cm="1">
        <f t="array" ref="E10">IF(Kommune_2="","",SUMPRODUCT((kommnr_kol=Kommune_2)*(dekning_BR_kol)))</f>
        <v/>
      </c>
      <c r="F10" s="33" t="str" cm="1">
        <f t="array" ref="F10">IF(Kommune_3="","",SUMPRODUCT((kommnr_kol=Kommune_3)*(dekning_BR_kol)))</f>
        <v/>
      </c>
      <c r="G10" s="33" t="str" cm="1">
        <f t="array" ref="G10">IF(Kommune_4="","",SUMPRODUCT((kommnr_kol=Kommune_4)*(dekning_BR_kol)))</f>
        <v/>
      </c>
      <c r="H10" s="1"/>
    </row>
    <row r="11" spans="2:9">
      <c r="B11" s="1"/>
      <c r="C11" s="56"/>
      <c r="D11" s="33"/>
      <c r="E11" s="33"/>
      <c r="F11" s="33"/>
      <c r="G11" s="33"/>
      <c r="H11" s="12" t="s">
        <v>598</v>
      </c>
    </row>
    <row r="12" spans="2:9">
      <c r="B12" s="1"/>
      <c r="C12" s="56" t="s">
        <v>523</v>
      </c>
      <c r="D12" s="33" t="str">
        <f t="shared" ref="D12:G14" si="0">IF(D$6="","",INDEX(alle_data,MATCH(D$6,kommnr_kol,0),MATCH($C12,varlabels_row,0)))</f>
        <v/>
      </c>
      <c r="E12" s="33" t="str">
        <f t="shared" si="0"/>
        <v/>
      </c>
      <c r="F12" s="33" t="str">
        <f t="shared" si="0"/>
        <v/>
      </c>
      <c r="G12" s="33" t="str">
        <f t="shared" si="0"/>
        <v/>
      </c>
      <c r="H12" s="14">
        <v>0.5</v>
      </c>
    </row>
    <row r="13" spans="2:9">
      <c r="B13" s="1"/>
      <c r="C13" s="56" t="s">
        <v>525</v>
      </c>
      <c r="D13" s="33" t="str">
        <f t="shared" si="0"/>
        <v/>
      </c>
      <c r="E13" s="33" t="str">
        <f t="shared" si="0"/>
        <v/>
      </c>
      <c r="F13" s="33" t="str">
        <f t="shared" si="0"/>
        <v/>
      </c>
      <c r="G13" s="33" t="str">
        <f t="shared" si="0"/>
        <v/>
      </c>
      <c r="H13" s="14">
        <v>0.25</v>
      </c>
    </row>
    <row r="14" spans="2:9">
      <c r="B14" s="1"/>
      <c r="C14" s="56" t="s">
        <v>524</v>
      </c>
      <c r="D14" s="33" t="str">
        <f t="shared" si="0"/>
        <v/>
      </c>
      <c r="E14" s="33" t="str">
        <f t="shared" si="0"/>
        <v/>
      </c>
      <c r="F14" s="33" t="str">
        <f t="shared" si="0"/>
        <v/>
      </c>
      <c r="G14" s="33" t="str">
        <f t="shared" si="0"/>
        <v/>
      </c>
      <c r="H14" s="14">
        <v>0.25</v>
      </c>
      <c r="I14" s="27"/>
    </row>
    <row r="15" spans="2:9" ht="8.1" customHeight="1">
      <c r="B15" s="1"/>
      <c r="C15" s="1"/>
      <c r="D15" s="7"/>
      <c r="E15" s="7"/>
      <c r="F15" s="7"/>
      <c r="G15" s="7"/>
      <c r="H15" s="1"/>
    </row>
    <row r="16" spans="2:9"/>
    <row r="17"/>
    <row r="18"/>
    <row r="19"/>
    <row r="20"/>
    <row r="21"/>
    <row r="22"/>
    <row r="23"/>
    <row r="24"/>
    <row r="25"/>
    <row r="26"/>
    <row r="27"/>
    <row r="28"/>
    <row r="29"/>
    <row r="30"/>
    <row r="31"/>
    <row r="32"/>
    <row r="33"/>
    <row r="34"/>
    <row r="35"/>
    <row r="36"/>
    <row r="37"/>
    <row r="38"/>
    <row r="39"/>
    <row r="40"/>
    <row r="41"/>
  </sheetData>
  <sheetProtection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non_Kunde xmlns="a9ea4960-0931-4776-ac76-d203623c536d">Kommunal- og Distriktsdepartementet</menon_Kunde>
    <menon_Nering xmlns="a9ea4960-0931-4776-ac76-d203623c536d">Kommune</menon_Nering>
    <menon_Tema xmlns="a9ea4960-0931-4776-ac76-d203623c536d">Velferd, fordeling</menon_Tema>
    <menon_Prosjekteier xmlns="a9ea4960-0931-4776-ac76-d203623c536d">Simen</menon_Prosjekteier>
    <menon_Prosjektnummer xmlns="a9ea4960-0931-4776-ac76-d203623c536d">14557</menon_Prosjektnummer>
    <menon_Avsluttet xmlns="cdc426f9-4db3-4d03-936c-e9986ade7250">false</menon_Avsluttet>
    <menon_Prosjektnavn xmlns="a9ea4960-0931-4776-ac76-d203623c536d">Bistand KDD - Indikatorer Ståa</menon_Prosjektnavn>
    <menon_Tjeneste xmlns="a9ea4960-0931-4776-ac76-d203623c536d">Formidling</menon_Tjeneste>
    <menon_documenttype xmlns="cdc426f9-4db3-4d03-936c-e9986ade72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rojectCT" ma:contentTypeID="0x01010009886E606E16458F999767F9DBBAF34E0088FFA143DD92144F9116385B70AD4BD7" ma:contentTypeVersion="4" ma:contentTypeDescription="Opprett et nytt dokument." ma:contentTypeScope="" ma:versionID="3f16f1bf63c1d1ab8c9a5146ec0693f2">
  <xsd:schema xmlns:xsd="http://www.w3.org/2001/XMLSchema" xmlns:xs="http://www.w3.org/2001/XMLSchema" xmlns:p="http://schemas.microsoft.com/office/2006/metadata/properties" xmlns:ns2="a9ea4960-0931-4776-ac76-d203623c536d" xmlns:ns3="cdc426f9-4db3-4d03-936c-e9986ade7250" xmlns:ns4="63707834-10bb-4a5f-93a2-3a0d4ef8e6b2" targetNamespace="http://schemas.microsoft.com/office/2006/metadata/properties" ma:root="true" ma:fieldsID="6a2ca52f1ceb28c274c66075208fca5e" ns2:_="" ns3:_="" ns4:_="">
    <xsd:import namespace="a9ea4960-0931-4776-ac76-d203623c536d"/>
    <xsd:import namespace="cdc426f9-4db3-4d03-936c-e9986ade7250"/>
    <xsd:import namespace="63707834-10bb-4a5f-93a2-3a0d4ef8e6b2"/>
    <xsd:element name="properties">
      <xsd:complexType>
        <xsd:sequence>
          <xsd:element name="documentManagement">
            <xsd:complexType>
              <xsd:all>
                <xsd:element ref="ns2:menon_Prosjektnavn" minOccurs="0"/>
                <xsd:element ref="ns2:menon_Prosjektnummer" minOccurs="0"/>
                <xsd:element ref="ns2:menon_Kunde" minOccurs="0"/>
                <xsd:element ref="ns2:menon_Tjeneste" minOccurs="0"/>
                <xsd:element ref="ns2:menon_Nering" minOccurs="0"/>
                <xsd:element ref="ns3:menon_documenttype" minOccurs="0"/>
                <xsd:element ref="ns3:menon_Avsluttet" minOccurs="0"/>
                <xsd:element ref="ns2:menon_Prosjekteier" minOccurs="0"/>
                <xsd:element ref="ns2:menon_Tema" minOccurs="0"/>
                <xsd:element ref="ns4:MediaServiceMetadata" minOccurs="0"/>
                <xsd:element ref="ns4:MediaServiceFastMetadata"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ea4960-0931-4776-ac76-d203623c536d" elementFormDefault="qualified">
    <xsd:import namespace="http://schemas.microsoft.com/office/2006/documentManagement/types"/>
    <xsd:import namespace="http://schemas.microsoft.com/office/infopath/2007/PartnerControls"/>
    <xsd:element name="menon_Prosjektnavn" ma:index="8" nillable="true" ma:displayName="Prosjektnavn" ma:default="Bistand KDD - Indikatorer Ståa" ma:internalName="menon_Prosjektnavn">
      <xsd:simpleType>
        <xsd:restriction base="dms:Text"/>
      </xsd:simpleType>
    </xsd:element>
    <xsd:element name="menon_Prosjektnummer" ma:index="9" nillable="true" ma:displayName="Prosjektnummer" ma:default="14557" ma:internalName="menon_Prosjektnummer">
      <xsd:simpleType>
        <xsd:restriction base="dms:Text"/>
      </xsd:simpleType>
    </xsd:element>
    <xsd:element name="menon_Kunde" ma:index="10" nillable="true" ma:displayName="Kunde" ma:default="Kommunal- og Distriktsdepartementet" ma:internalName="menon_Kunde">
      <xsd:simpleType>
        <xsd:restriction base="dms:Text"/>
      </xsd:simpleType>
    </xsd:element>
    <xsd:element name="menon_Tjeneste" ma:index="11" nillable="true" ma:displayName="Tjeneste" ma:default="Formidling" ma:internalName="menon_Tjeneste">
      <xsd:simpleType>
        <xsd:restriction base="dms:Text"/>
      </xsd:simpleType>
    </xsd:element>
    <xsd:element name="menon_Nering" ma:index="12" nillable="true" ma:displayName="Næring" ma:default="Kommune" ma:internalName="menon_Nering">
      <xsd:simpleType>
        <xsd:restriction base="dms:Text"/>
      </xsd:simpleType>
    </xsd:element>
    <xsd:element name="menon_Prosjekteier" ma:index="15" nillable="true" ma:displayName="Prosjekteier" ma:default="Simen" ma:internalName="menon_Prosjekteier">
      <xsd:simpleType>
        <xsd:restriction base="dms:Text"/>
      </xsd:simpleType>
    </xsd:element>
    <xsd:element name="menon_Tema" ma:index="16" nillable="true" ma:displayName="Tema" ma:default="Velferd, fordeling" ma:internalName="menon_Tema">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c426f9-4db3-4d03-936c-e9986ade7250" elementFormDefault="qualified">
    <xsd:import namespace="http://schemas.microsoft.com/office/2006/documentManagement/types"/>
    <xsd:import namespace="http://schemas.microsoft.com/office/infopath/2007/PartnerControls"/>
    <xsd:element name="menon_documenttype" ma:index="13" nillable="true" ma:displayName="Dokumenttype" ma:description="documenttype" ma:format="Dropdown" ma:internalName="menon_documenttype">
      <xsd:simpleType>
        <xsd:restriction base="dms:Choice">
          <xsd:enumeration value="Brev"/>
          <xsd:enumeration value="Dokument"/>
          <xsd:enumeration value="Notat"/>
          <xsd:enumeration value="Presentasjon"/>
          <xsd:enumeration value="Rapport"/>
          <xsd:enumeration value="Tilbud"/>
        </xsd:restriction>
      </xsd:simpleType>
    </xsd:element>
    <xsd:element name="menon_Avsluttet" ma:index="14" nillable="true" ma:displayName="Avsluttet" ma:default="FALSE" ma:internalName="menon_Avsluttet">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3707834-10bb-4a5f-93a2-3a0d4ef8e6b2" elementFormDefault="qualified">
    <xsd:import namespace="http://schemas.microsoft.com/office/2006/documentManagement/types"/>
    <xsd:import namespace="http://schemas.microsoft.com/office/infopath/2007/PartnerControls"/>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233E98-12CE-4E59-82CA-1CC2AE851354}">
  <ds:schemaRefs>
    <ds:schemaRef ds:uri="http://purl.org/dc/elements/1.1/"/>
    <ds:schemaRef ds:uri="http://purl.org/dc/terms/"/>
    <ds:schemaRef ds:uri="http://schemas.microsoft.com/office/2006/documentManagement/types"/>
    <ds:schemaRef ds:uri="http://purl.org/dc/dcmitype/"/>
    <ds:schemaRef ds:uri="a9ea4960-0931-4776-ac76-d203623c536d"/>
    <ds:schemaRef ds:uri="63707834-10bb-4a5f-93a2-3a0d4ef8e6b2"/>
    <ds:schemaRef ds:uri="http://www.w3.org/XML/1998/namespace"/>
    <ds:schemaRef ds:uri="http://schemas.microsoft.com/office/infopath/2007/PartnerControls"/>
    <ds:schemaRef ds:uri="http://schemas.openxmlformats.org/package/2006/metadata/core-properties"/>
    <ds:schemaRef ds:uri="cdc426f9-4db3-4d03-936c-e9986ade7250"/>
    <ds:schemaRef ds:uri="http://schemas.microsoft.com/office/2006/metadata/properties"/>
  </ds:schemaRefs>
</ds:datastoreItem>
</file>

<file path=customXml/itemProps2.xml><?xml version="1.0" encoding="utf-8"?>
<ds:datastoreItem xmlns:ds="http://schemas.openxmlformats.org/officeDocument/2006/customXml" ds:itemID="{EFE39B33-0505-4AA6-8F32-E1C888B561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ea4960-0931-4776-ac76-d203623c536d"/>
    <ds:schemaRef ds:uri="cdc426f9-4db3-4d03-936c-e9986ade7250"/>
    <ds:schemaRef ds:uri="63707834-10bb-4a5f-93a2-3a0d4ef8e6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D3DD43-F16B-48DE-B7FF-916BAD5603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Navngitte områder</vt:lpstr>
      </vt:variant>
      <vt:variant>
        <vt:i4>97</vt:i4>
      </vt:variant>
    </vt:vector>
  </HeadingPairs>
  <TitlesOfParts>
    <vt:vector size="112" baseType="lpstr">
      <vt:lpstr>Data</vt:lpstr>
      <vt:lpstr>Valg av kommuner</vt:lpstr>
      <vt:lpstr>Hovedindekser</vt:lpstr>
      <vt:lpstr>Predikert indeks&amp;bakgrunnsdata</vt:lpstr>
      <vt:lpstr>Helse og omsorg</vt:lpstr>
      <vt:lpstr>Barnehage og grunnskole</vt:lpstr>
      <vt:lpstr>Barnevern</vt:lpstr>
      <vt:lpstr>Rus og psykiatri</vt:lpstr>
      <vt:lpstr>Brann og redning</vt:lpstr>
      <vt:lpstr>Vannforsyning</vt:lpstr>
      <vt:lpstr>Byggesak og -tilsyn</vt:lpstr>
      <vt:lpstr>Arkiv</vt:lpstr>
      <vt:lpstr>Kommuneplan - samfunnsdel</vt:lpstr>
      <vt:lpstr>ROS</vt:lpstr>
      <vt:lpstr>Indikatoroversikt og kilder</vt:lpstr>
      <vt:lpstr>alle_data</vt:lpstr>
      <vt:lpstr>AR_ind_kol</vt:lpstr>
      <vt:lpstr>avbrudd_forsyn_ikkeplan_VF_T_rel_kol</vt:lpstr>
      <vt:lpstr>barn_mhjelpetilt_BV_T_andel_kol</vt:lpstr>
      <vt:lpstr>bef_kol</vt:lpstr>
      <vt:lpstr>befvekst5_kol</vt:lpstr>
      <vt:lpstr>BG_ind_kol</vt:lpstr>
      <vt:lpstr>BR_ind_kol</vt:lpstr>
      <vt:lpstr>BT_ind_kol</vt:lpstr>
      <vt:lpstr>BV_ind_kol</vt:lpstr>
      <vt:lpstr>byggsak_tilsyn_ant_BT_M_kol</vt:lpstr>
      <vt:lpstr>dagtilb_dem_HO_T_kol</vt:lpstr>
      <vt:lpstr>dekning_AR_kol</vt:lpstr>
      <vt:lpstr>dekning_BG_kol</vt:lpstr>
      <vt:lpstr>dekning_BR_kol</vt:lpstr>
      <vt:lpstr>dekning_BT_kol</vt:lpstr>
      <vt:lpstr>dekning_BV_kol</vt:lpstr>
      <vt:lpstr>dekning_HO_kol</vt:lpstr>
      <vt:lpstr>dekning_KS_kol</vt:lpstr>
      <vt:lpstr>dekning_ROS_kol</vt:lpstr>
      <vt:lpstr>dekning_RP_kol</vt:lpstr>
      <vt:lpstr>dekning_VF_kol</vt:lpstr>
      <vt:lpstr>dok_elsystem_AR_M_kol</vt:lpstr>
      <vt:lpstr>ecoli_VF_T_rel_kol</vt:lpstr>
      <vt:lpstr>ern_hjem_HO_T_rela_kol</vt:lpstr>
      <vt:lpstr>ern_inst_HO_T_rela_kol</vt:lpstr>
      <vt:lpstr>forankROS_ROS_S_kol</vt:lpstr>
      <vt:lpstr>fosterbesøk_and_BV_T_andel_kol</vt:lpstr>
      <vt:lpstr>fullmakt_AR_M_kol</vt:lpstr>
      <vt:lpstr>fylke_kol</vt:lpstr>
      <vt:lpstr>fylkesnr_kol</vt:lpstr>
      <vt:lpstr>gsi_eng_BG_T_rel_kol</vt:lpstr>
      <vt:lpstr>gsi_komp_BG_T_rel_kol</vt:lpstr>
      <vt:lpstr>gsi_mat_BG_T_rel_kol</vt:lpstr>
      <vt:lpstr>gsi_nor_BG_T_rel_kol</vt:lpstr>
      <vt:lpstr>HI_pol_kol</vt:lpstr>
      <vt:lpstr>HO_ind_kol</vt:lpstr>
      <vt:lpstr>høyereutdanning_kol</vt:lpstr>
      <vt:lpstr>ikke_overskridelse_BV_T_andel_kol</vt:lpstr>
      <vt:lpstr>ip_hjem_HO_T_rela_kol</vt:lpstr>
      <vt:lpstr>ip_inst_HO_T_rela_kol</vt:lpstr>
      <vt:lpstr>kommnr_kol</vt:lpstr>
      <vt:lpstr>Kommune_1</vt:lpstr>
      <vt:lpstr>Kommune_2</vt:lpstr>
      <vt:lpstr>Kommune_3</vt:lpstr>
      <vt:lpstr>Kommune_4</vt:lpstr>
      <vt:lpstr>komnavn_kol</vt:lpstr>
      <vt:lpstr>korr_fri_innt_kol</vt:lpstr>
      <vt:lpstr>kostragr_kol</vt:lpstr>
      <vt:lpstr>KS_ind_kol</vt:lpstr>
      <vt:lpstr>lærertett_14_BG_T_rel_kol</vt:lpstr>
      <vt:lpstr>lærertett_57_BG_T_rel_kol</vt:lpstr>
      <vt:lpstr>lærertett_810_BG_T_rel_kol</vt:lpstr>
      <vt:lpstr>opp_krav_bered_BR_T_kol</vt:lpstr>
      <vt:lpstr>p_tot_ind_kol</vt:lpstr>
      <vt:lpstr>p_tot_ind_rel_kol</vt:lpstr>
      <vt:lpstr>pednorm_BG_T_rel_kol</vt:lpstr>
      <vt:lpstr>plan_fh_KS_S_kol</vt:lpstr>
      <vt:lpstr>plan_friluft_KS_S_kol</vt:lpstr>
      <vt:lpstr>plan_klimener_KS_S_kol</vt:lpstr>
      <vt:lpstr>plan_klimtilp_KS_S_kol</vt:lpstr>
      <vt:lpstr>plan_kultur_KS_S_kol</vt:lpstr>
      <vt:lpstr>plan_lands_KS_S_kol</vt:lpstr>
      <vt:lpstr>plan_natur_KS_S_kol</vt:lpstr>
      <vt:lpstr>plan_samfsikk_ROS_S_kol</vt:lpstr>
      <vt:lpstr>plan_unive_KS_S_kol</vt:lpstr>
      <vt:lpstr>psyk_komp_RP_T_kol</vt:lpstr>
      <vt:lpstr>ROS_ind_kol</vt:lpstr>
      <vt:lpstr>RP_ind_kol</vt:lpstr>
      <vt:lpstr>rutiner_AR_M_kol</vt:lpstr>
      <vt:lpstr>saksbehtid_ferdig_BT_M_kol</vt:lpstr>
      <vt:lpstr>saksbehtid_igang_BT_M_kol</vt:lpstr>
      <vt:lpstr>sentralitet_kol</vt:lpstr>
      <vt:lpstr>sentrklasse_kol</vt:lpstr>
      <vt:lpstr>sisrev_beredplan_ROS_S_kol</vt:lpstr>
      <vt:lpstr>sistgjenn_ROS_ROS_S_kol</vt:lpstr>
      <vt:lpstr>tilbud_helsestasjon_HO_T_kol</vt:lpstr>
      <vt:lpstr>tilsynskr_foster_BV_T_andel_kol</vt:lpstr>
      <vt:lpstr>tot_ind_kol</vt:lpstr>
      <vt:lpstr>tot_ind_rel_kol</vt:lpstr>
      <vt:lpstr>utg_årsv_øyeblikk_HO_T_kol</vt:lpstr>
      <vt:lpstr>utg_årsv_øyeblikk_RP_T_kol</vt:lpstr>
      <vt:lpstr>uttrekk_nei_AR_M_kol</vt:lpstr>
      <vt:lpstr>vannverk_beredplan_VF_T_rel_kol</vt:lpstr>
      <vt:lpstr>varlabels_row</vt:lpstr>
      <vt:lpstr>vedt_planstrat_KS_S_kol</vt:lpstr>
      <vt:lpstr>VF_ind_kol</vt:lpstr>
      <vt:lpstr>økoplan_kommplan_KS_S_kol</vt:lpstr>
      <vt:lpstr>åpn_fastleglist_HO_T_kol</vt:lpstr>
      <vt:lpstr>års_bered_BR_T_kol</vt:lpstr>
      <vt:lpstr>års_fore_BR_T_kol</vt:lpstr>
      <vt:lpstr>års_sykepl_HO_T_kol</vt:lpstr>
      <vt:lpstr>årsv_fysio_HO_T_kol</vt:lpstr>
      <vt:lpstr>årsv_helsesykepl_HO_T</vt:lpstr>
      <vt:lpstr>årsv_jordm_HO_T_kol</vt:lpstr>
      <vt:lpstr>årsv_leg_HO_T_kol</vt:lpstr>
      <vt:lpstr>årsv10kergo_HO_T_kol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Aalen</dc:creator>
  <cp:keywords/>
  <dc:description/>
  <cp:lastModifiedBy>Pettersen Stein Ove</cp:lastModifiedBy>
  <cp:revision/>
  <dcterms:created xsi:type="dcterms:W3CDTF">2023-09-14T18:26:02Z</dcterms:created>
  <dcterms:modified xsi:type="dcterms:W3CDTF">2023-09-22T07:57:42Z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0x01010009886E606E16458F999767F9DBBAF34E0088FFA143DD92144F9116385B70AD4BD7</vt:lpwstr>
  </property>
  <property fmtid="{D5CDD505-2E9C-101B-9397-08002B2CF9AE}" pid="3" name="MSIP_Label_b7a0defb-d95a-4801-9cac-afdefc91cdbd_Enabled">
    <vt:lpwstr>true</vt:lpwstr>
  </property>
  <property fmtid="{D5CDD505-2E9C-101B-9397-08002B2CF9AE}" pid="4" name="MSIP_Label_b7a0defb-d95a-4801-9cac-afdefc91cdbd_SetDate">
    <vt:lpwstr>2023-09-22T07:57:30Z</vt:lpwstr>
  </property>
  <property fmtid="{D5CDD505-2E9C-101B-9397-08002B2CF9AE}" pid="5" name="MSIP_Label_b7a0defb-d95a-4801-9cac-afdefc91cdbd_Method">
    <vt:lpwstr>Standard</vt:lpwstr>
  </property>
  <property fmtid="{D5CDD505-2E9C-101B-9397-08002B2CF9AE}" pid="6" name="MSIP_Label_b7a0defb-d95a-4801-9cac-afdefc91cdbd_Name">
    <vt:lpwstr>Intern (KDD)</vt:lpwstr>
  </property>
  <property fmtid="{D5CDD505-2E9C-101B-9397-08002B2CF9AE}" pid="7" name="MSIP_Label_b7a0defb-d95a-4801-9cac-afdefc91cdbd_SiteId">
    <vt:lpwstr>f696e186-1c3b-44cd-bf76-5ace0e7007bd</vt:lpwstr>
  </property>
  <property fmtid="{D5CDD505-2E9C-101B-9397-08002B2CF9AE}" pid="8" name="MSIP_Label_b7a0defb-d95a-4801-9cac-afdefc91cdbd_ActionId">
    <vt:lpwstr>02e4a5dd-1daa-467a-926c-b9e2450048e4</vt:lpwstr>
  </property>
  <property fmtid="{D5CDD505-2E9C-101B-9397-08002B2CF9AE}" pid="9" name="MSIP_Label_b7a0defb-d95a-4801-9cac-afdefc91cdbd_ContentBits">
    <vt:lpwstr>0</vt:lpwstr>
  </property>
</Properties>
</file>