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drawings/drawing2.xml" ContentType="application/vnd.openxmlformats-officedocument.drawing+xml"/>
  <Override PartName="/xl/printerSettings/printerSettings2.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1291" documentId="8_{124E13E1-CCDF-454A-B150-5414ED5B2AB1}" xr6:coauthVersionLast="47" xr6:coauthVersionMax="47" xr10:uidLastSave="{946B2104-EC85-4EA4-9D0B-2FD691336BE8}"/>
  <bookViews>
    <workbookView xWindow="-103" yWindow="-103" windowWidth="33120" windowHeight="18000" tabRatio="773" xr2:uid="{2DBDAAEC-46D4-4917-A532-FF6E0CF7BE35}"/>
  </bookViews>
  <sheets>
    <sheet name="Les meg!" sheetId="27" r:id="rId1"/>
    <sheet name="Forutsetninger" sheetId="1" r:id="rId2"/>
    <sheet name="Kontantstrøm" sheetId="2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N6" i="1"/>
  <c r="N7" i="1"/>
  <c r="O7" i="1"/>
  <c r="O6" i="1"/>
  <c r="N40" i="1"/>
  <c r="O11" i="1" s="1"/>
  <c r="M40" i="1"/>
  <c r="N8" i="1" s="1"/>
  <c r="Q30" i="26"/>
  <c r="P30" i="26"/>
  <c r="O30" i="26"/>
  <c r="N30" i="26"/>
  <c r="M30" i="26"/>
  <c r="L30" i="26"/>
  <c r="K30" i="26"/>
  <c r="J30" i="26"/>
  <c r="I30" i="26"/>
  <c r="H30" i="26"/>
  <c r="G30" i="26"/>
  <c r="F30" i="26"/>
  <c r="E30" i="26"/>
  <c r="D30" i="26"/>
  <c r="DP12" i="26"/>
  <c r="DO12" i="26"/>
  <c r="DN12" i="26"/>
  <c r="DM12" i="26"/>
  <c r="DL12" i="26"/>
  <c r="DK12" i="26"/>
  <c r="DJ12" i="26"/>
  <c r="DI12" i="26"/>
  <c r="DH12" i="26"/>
  <c r="DG12" i="26"/>
  <c r="DF12" i="26"/>
  <c r="DE12" i="26"/>
  <c r="DD12" i="26"/>
  <c r="DC12" i="26"/>
  <c r="DB12" i="26"/>
  <c r="DA12" i="26"/>
  <c r="CZ12" i="26"/>
  <c r="CY12" i="26"/>
  <c r="CX12" i="26"/>
  <c r="CW12" i="26"/>
  <c r="CV12" i="26"/>
  <c r="CU12" i="26"/>
  <c r="CT12" i="26"/>
  <c r="CS12" i="26"/>
  <c r="CR12" i="26"/>
  <c r="CQ12" i="26"/>
  <c r="CP12" i="26"/>
  <c r="CO12" i="26"/>
  <c r="CN12" i="26"/>
  <c r="CM12" i="26"/>
  <c r="CL12" i="26"/>
  <c r="CK12" i="26"/>
  <c r="CJ12" i="26"/>
  <c r="CI12" i="26"/>
  <c r="CH12" i="26"/>
  <c r="CG12" i="26"/>
  <c r="CF12" i="26"/>
  <c r="CE12" i="26"/>
  <c r="CD12" i="26"/>
  <c r="CC12" i="26"/>
  <c r="CB12" i="26"/>
  <c r="CA12" i="26"/>
  <c r="BZ12" i="26"/>
  <c r="BY12" i="26"/>
  <c r="BX12" i="26"/>
  <c r="BW12" i="26"/>
  <c r="BV12" i="26"/>
  <c r="BU12" i="26"/>
  <c r="BT12" i="26"/>
  <c r="BS12" i="26"/>
  <c r="BR12" i="26"/>
  <c r="BQ12" i="26"/>
  <c r="BP12" i="26"/>
  <c r="BO12" i="26"/>
  <c r="BN12" i="26"/>
  <c r="BM12" i="26"/>
  <c r="BL12" i="26"/>
  <c r="BK12" i="26"/>
  <c r="BJ12" i="26"/>
  <c r="BI12" i="26"/>
  <c r="BH12" i="26"/>
  <c r="BG12" i="26"/>
  <c r="BF12" i="26"/>
  <c r="BE12" i="26"/>
  <c r="BD12" i="26"/>
  <c r="BC12" i="26"/>
  <c r="BB12" i="26"/>
  <c r="BA12" i="26"/>
  <c r="AZ12" i="26"/>
  <c r="AY12" i="26"/>
  <c r="AX12" i="26"/>
  <c r="AW12" i="26"/>
  <c r="AV12" i="26"/>
  <c r="AU12" i="26"/>
  <c r="AT12" i="26"/>
  <c r="AS12" i="26"/>
  <c r="AR12" i="26"/>
  <c r="AQ12" i="26"/>
  <c r="AP12" i="26"/>
  <c r="AO12" i="26"/>
  <c r="AN12" i="26"/>
  <c r="AM12" i="26"/>
  <c r="AL12" i="26"/>
  <c r="AK12" i="26"/>
  <c r="AJ12" i="26"/>
  <c r="AI12" i="26"/>
  <c r="AH12" i="26"/>
  <c r="AG12" i="26"/>
  <c r="AF12" i="26"/>
  <c r="AE12" i="26"/>
  <c r="AD12" i="26"/>
  <c r="AC12" i="26"/>
  <c r="AB12" i="26"/>
  <c r="AA12" i="26"/>
  <c r="Z12" i="26"/>
  <c r="Y12" i="26"/>
  <c r="X12" i="26"/>
  <c r="W12" i="26"/>
  <c r="V12" i="26"/>
  <c r="U12" i="26"/>
  <c r="T12" i="26"/>
  <c r="S12" i="26"/>
  <c r="R12" i="26"/>
  <c r="DN4" i="26"/>
  <c r="DN5" i="26" s="1"/>
  <c r="R4" i="26"/>
  <c r="Q4" i="26" s="1"/>
  <c r="Q2" i="26" s="1"/>
  <c r="N21" i="1"/>
  <c r="R4" i="1"/>
  <c r="S4" i="1"/>
  <c r="T4" i="1"/>
  <c r="U4" i="1"/>
  <c r="V4" i="1"/>
  <c r="W4" i="1"/>
  <c r="N20" i="1"/>
  <c r="P7" i="1" s="1"/>
  <c r="N19" i="1"/>
  <c r="P6" i="1" s="1"/>
  <c r="N17" i="1"/>
  <c r="P4" i="1" s="1"/>
  <c r="S5" i="1"/>
  <c r="T5" i="1"/>
  <c r="U5" i="1"/>
  <c r="V5" i="1"/>
  <c r="W5" i="1"/>
  <c r="R5" i="1"/>
  <c r="O21" i="1"/>
  <c r="O20" i="1"/>
  <c r="Q7" i="1" s="1"/>
  <c r="O19" i="1"/>
  <c r="Q6" i="1" s="1"/>
  <c r="N10" i="1" l="1"/>
  <c r="N11" i="1"/>
  <c r="N9" i="1"/>
  <c r="O9" i="1"/>
  <c r="O10" i="1"/>
  <c r="B20" i="26"/>
  <c r="O8" i="1"/>
  <c r="B21" i="26"/>
  <c r="Q5" i="26"/>
  <c r="DN6" i="26"/>
  <c r="DN15" i="26" s="1"/>
  <c r="DO4" i="26"/>
  <c r="P4" i="26"/>
  <c r="R5" i="26"/>
  <c r="R7" i="26" s="1"/>
  <c r="R2" i="26"/>
  <c r="S4" i="26"/>
  <c r="S2" i="26" s="1"/>
  <c r="Q8" i="1"/>
  <c r="O22" i="1"/>
  <c r="O23" i="1" s="1"/>
  <c r="Q10" i="1" s="1"/>
  <c r="P8" i="1"/>
  <c r="N22" i="1"/>
  <c r="N23" i="1" s="1"/>
  <c r="N24" i="1" s="1"/>
  <c r="P11" i="1" s="1"/>
  <c r="O17" i="1"/>
  <c r="Q6" i="26" l="1"/>
  <c r="Q7" i="26"/>
  <c r="Q4" i="1"/>
  <c r="B24" i="26"/>
  <c r="B22" i="26"/>
  <c r="DN16" i="26"/>
  <c r="P5" i="26"/>
  <c r="P2" i="26"/>
  <c r="O4" i="26"/>
  <c r="DP4" i="26"/>
  <c r="DP5" i="26" s="1"/>
  <c r="DO5" i="26"/>
  <c r="R6" i="26"/>
  <c r="R20" i="26" s="1"/>
  <c r="DN17" i="26"/>
  <c r="DN18" i="26"/>
  <c r="S5" i="26"/>
  <c r="S7" i="26" s="1"/>
  <c r="T4" i="26"/>
  <c r="DN20" i="26"/>
  <c r="DN21" i="26"/>
  <c r="P10" i="1"/>
  <c r="P9" i="1"/>
  <c r="O24" i="1"/>
  <c r="Q11" i="1" s="1"/>
  <c r="Q9" i="1"/>
  <c r="M5" i="1"/>
  <c r="B11" i="26" s="1"/>
  <c r="Q11" i="26" s="1"/>
  <c r="M6" i="1"/>
  <c r="M7" i="1"/>
  <c r="M8" i="1"/>
  <c r="M9" i="1"/>
  <c r="M10" i="1"/>
  <c r="M11" i="1"/>
  <c r="L17" i="1"/>
  <c r="M4" i="1" s="1"/>
  <c r="R30" i="1"/>
  <c r="P6" i="26" l="1"/>
  <c r="P7" i="26"/>
  <c r="B23" i="26"/>
  <c r="B10" i="26"/>
  <c r="O10" i="26" s="1"/>
  <c r="O12" i="26" s="1"/>
  <c r="O31" i="26" s="1"/>
  <c r="B25" i="26"/>
  <c r="R16" i="26"/>
  <c r="R15" i="26"/>
  <c r="R17" i="26" s="1"/>
  <c r="R21" i="26"/>
  <c r="R22" i="26"/>
  <c r="DN19" i="26"/>
  <c r="DN26" i="26"/>
  <c r="S6" i="26"/>
  <c r="S15" i="26" s="1"/>
  <c r="T2" i="26"/>
  <c r="DO6" i="26"/>
  <c r="DO15" i="26" s="1"/>
  <c r="T5" i="26"/>
  <c r="T7" i="26" s="1"/>
  <c r="U4" i="26"/>
  <c r="DP6" i="26"/>
  <c r="DP15" i="26" s="1"/>
  <c r="N4" i="26"/>
  <c r="O5" i="26"/>
  <c r="O2" i="26"/>
  <c r="O6" i="26" l="1"/>
  <c r="O7" i="26"/>
  <c r="DP20" i="26"/>
  <c r="B12" i="26"/>
  <c r="Q10" i="26"/>
  <c r="Q12" i="26" s="1"/>
  <c r="Q31" i="26" s="1"/>
  <c r="Q32" i="26" s="1"/>
  <c r="P10" i="26"/>
  <c r="P12" i="26" s="1"/>
  <c r="P31" i="26" s="1"/>
  <c r="P32" i="26" s="1"/>
  <c r="S21" i="26"/>
  <c r="R26" i="26"/>
  <c r="R18" i="26"/>
  <c r="R19" i="26" s="1"/>
  <c r="DP16" i="26"/>
  <c r="DO20" i="26"/>
  <c r="DO21" i="26"/>
  <c r="DN27" i="26"/>
  <c r="DN30" i="26" s="1"/>
  <c r="DN32" i="26" s="1"/>
  <c r="S17" i="26"/>
  <c r="S18" i="26"/>
  <c r="T6" i="26"/>
  <c r="T15" i="26" s="1"/>
  <c r="U5" i="26"/>
  <c r="U7" i="26" s="1"/>
  <c r="V4" i="26"/>
  <c r="U2" i="26"/>
  <c r="N2" i="26"/>
  <c r="M4" i="26"/>
  <c r="N10" i="26"/>
  <c r="N12" i="26" s="1"/>
  <c r="N31" i="26" s="1"/>
  <c r="N5" i="26"/>
  <c r="O32" i="26"/>
  <c r="DO17" i="26"/>
  <c r="DO18" i="26"/>
  <c r="DO16" i="26"/>
  <c r="S20" i="26"/>
  <c r="S16" i="26"/>
  <c r="DP17" i="26"/>
  <c r="DP18" i="26"/>
  <c r="S22" i="26"/>
  <c r="DP21" i="26"/>
  <c r="DP26" i="26" l="1"/>
  <c r="N6" i="26"/>
  <c r="N7" i="26"/>
  <c r="DO26" i="26"/>
  <c r="R27" i="26"/>
  <c r="R30" i="26" s="1"/>
  <c r="R32" i="26" s="1"/>
  <c r="DO19" i="26"/>
  <c r="T16" i="26"/>
  <c r="T20" i="26"/>
  <c r="DP19" i="26"/>
  <c r="T17" i="26"/>
  <c r="T18" i="26"/>
  <c r="M5" i="26"/>
  <c r="M2" i="26"/>
  <c r="M10" i="26"/>
  <c r="M12" i="26" s="1"/>
  <c r="M31" i="26" s="1"/>
  <c r="L4" i="26"/>
  <c r="N32" i="26"/>
  <c r="S26" i="26"/>
  <c r="T22" i="26"/>
  <c r="U6" i="26"/>
  <c r="U21" i="26" s="1"/>
  <c r="V2" i="26"/>
  <c r="T21" i="26"/>
  <c r="S19" i="26"/>
  <c r="W4" i="26"/>
  <c r="W2" i="26" s="1"/>
  <c r="V5" i="26"/>
  <c r="V7" i="26" s="1"/>
  <c r="DP27" i="26" l="1"/>
  <c r="DP30" i="26" s="1"/>
  <c r="DP32" i="26" s="1"/>
  <c r="M6" i="26"/>
  <c r="M7" i="26"/>
  <c r="DO27" i="26"/>
  <c r="DO30" i="26" s="1"/>
  <c r="DO32" i="26" s="1"/>
  <c r="T26" i="26"/>
  <c r="U15" i="26"/>
  <c r="U18" i="26" s="1"/>
  <c r="U16" i="26"/>
  <c r="U22" i="26"/>
  <c r="X4" i="26"/>
  <c r="X2" i="26" s="1"/>
  <c r="W5" i="26"/>
  <c r="W7" i="26" s="1"/>
  <c r="T19" i="26"/>
  <c r="K4" i="26"/>
  <c r="L10" i="26"/>
  <c r="L12" i="26" s="1"/>
  <c r="L31" i="26" s="1"/>
  <c r="L2" i="26"/>
  <c r="L5" i="26"/>
  <c r="S27" i="26"/>
  <c r="U20" i="26"/>
  <c r="V6" i="26"/>
  <c r="V15" i="26" s="1"/>
  <c r="M32" i="26"/>
  <c r="L6" i="26" l="1"/>
  <c r="L7" i="26"/>
  <c r="T27" i="26"/>
  <c r="T30" i="26" s="1"/>
  <c r="T32" i="26" s="1"/>
  <c r="U17" i="26"/>
  <c r="U19" i="26" s="1"/>
  <c r="V20" i="26"/>
  <c r="V16" i="26"/>
  <c r="U26" i="26"/>
  <c r="V22" i="26"/>
  <c r="V17" i="26"/>
  <c r="V18" i="26"/>
  <c r="K5" i="26"/>
  <c r="J4" i="26"/>
  <c r="K10" i="26"/>
  <c r="K12" i="26" s="1"/>
  <c r="K31" i="26" s="1"/>
  <c r="K2" i="26"/>
  <c r="L32" i="26"/>
  <c r="V21" i="26"/>
  <c r="S30" i="26"/>
  <c r="S32" i="26" s="1"/>
  <c r="Y4" i="26"/>
  <c r="Y2" i="26" s="1"/>
  <c r="X5" i="26"/>
  <c r="X7" i="26" s="1"/>
  <c r="W6" i="26"/>
  <c r="W16" i="26" s="1"/>
  <c r="K6" i="26" l="1"/>
  <c r="K7" i="26"/>
  <c r="W20" i="26"/>
  <c r="W22" i="26"/>
  <c r="W21" i="26"/>
  <c r="U27" i="26"/>
  <c r="U30" i="26" s="1"/>
  <c r="U32" i="26" s="1"/>
  <c r="W15" i="26"/>
  <c r="W17" i="26" s="1"/>
  <c r="V19" i="26"/>
  <c r="V26" i="26"/>
  <c r="X6" i="26"/>
  <c r="X20" i="26" s="1"/>
  <c r="K32" i="26"/>
  <c r="I4" i="26"/>
  <c r="J10" i="26"/>
  <c r="J12" i="26" s="1"/>
  <c r="J31" i="26" s="1"/>
  <c r="J2" i="26"/>
  <c r="J5" i="26"/>
  <c r="Y5" i="26"/>
  <c r="Y7" i="26" s="1"/>
  <c r="Z4" i="26"/>
  <c r="W18" i="26" l="1"/>
  <c r="W19" i="26" s="1"/>
  <c r="J6" i="26"/>
  <c r="J7" i="26"/>
  <c r="W26" i="26"/>
  <c r="V27" i="26"/>
  <c r="V30" i="26" s="1"/>
  <c r="V32" i="26" s="1"/>
  <c r="J32" i="26"/>
  <c r="X22" i="26"/>
  <c r="X21" i="26"/>
  <c r="AA4" i="26"/>
  <c r="Z5" i="26"/>
  <c r="Z7" i="26" s="1"/>
  <c r="Z2" i="26"/>
  <c r="Y6" i="26"/>
  <c r="Y22" i="26" s="1"/>
  <c r="X16" i="26"/>
  <c r="X15" i="26"/>
  <c r="H4" i="26"/>
  <c r="I10" i="26"/>
  <c r="I12" i="26" s="1"/>
  <c r="I31" i="26" s="1"/>
  <c r="I5" i="26"/>
  <c r="I2" i="26"/>
  <c r="I6" i="26" l="1"/>
  <c r="I7" i="26"/>
  <c r="W27" i="26"/>
  <c r="W30" i="26" s="1"/>
  <c r="W32" i="26" s="1"/>
  <c r="X26" i="26"/>
  <c r="I32" i="26"/>
  <c r="Y20" i="26"/>
  <c r="Z6" i="26"/>
  <c r="Z16" i="26" s="1"/>
  <c r="Y15" i="26"/>
  <c r="Y21" i="26"/>
  <c r="AB4" i="26"/>
  <c r="AA5" i="26"/>
  <c r="AA7" i="26" s="1"/>
  <c r="AA2" i="26"/>
  <c r="H2" i="26"/>
  <c r="G4" i="26"/>
  <c r="H10" i="26"/>
  <c r="H12" i="26" s="1"/>
  <c r="H31" i="26" s="1"/>
  <c r="H5" i="26"/>
  <c r="Y16" i="26"/>
  <c r="X18" i="26"/>
  <c r="X17" i="26"/>
  <c r="H6" i="26" l="1"/>
  <c r="H7" i="26"/>
  <c r="X19" i="26"/>
  <c r="X27" i="26" s="1"/>
  <c r="X30" i="26" s="1"/>
  <c r="X32" i="26" s="1"/>
  <c r="Z15" i="26"/>
  <c r="Z18" i="26" s="1"/>
  <c r="AA6" i="26"/>
  <c r="AA15" i="26" s="1"/>
  <c r="Z20" i="26"/>
  <c r="Z22" i="26"/>
  <c r="G10" i="26"/>
  <c r="G12" i="26" s="1"/>
  <c r="G31" i="26" s="1"/>
  <c r="G5" i="26"/>
  <c r="G2" i="26"/>
  <c r="F4" i="26"/>
  <c r="F5" i="26" s="1"/>
  <c r="F7" i="26" s="1"/>
  <c r="Z21" i="26"/>
  <c r="AB5" i="26"/>
  <c r="AB7" i="26" s="1"/>
  <c r="AC4" i="26"/>
  <c r="AB2" i="26"/>
  <c r="Y18" i="26"/>
  <c r="Y17" i="26"/>
  <c r="H32" i="26"/>
  <c r="Y26" i="26"/>
  <c r="G6" i="26" l="1"/>
  <c r="G7" i="26"/>
  <c r="Y19" i="26"/>
  <c r="Y27" i="26" s="1"/>
  <c r="Y30" i="26" s="1"/>
  <c r="Y32" i="26" s="1"/>
  <c r="Z17" i="26"/>
  <c r="Z19" i="26" s="1"/>
  <c r="AA18" i="26"/>
  <c r="AA17" i="26"/>
  <c r="AA16" i="26"/>
  <c r="AA21" i="26"/>
  <c r="AA22" i="26"/>
  <c r="AA20" i="26"/>
  <c r="Z26" i="26"/>
  <c r="AC5" i="26"/>
  <c r="AC7" i="26" s="1"/>
  <c r="AD4" i="26"/>
  <c r="AC2" i="26"/>
  <c r="AB6" i="26"/>
  <c r="AB20" i="26" s="1"/>
  <c r="F10" i="26"/>
  <c r="F12" i="26" s="1"/>
  <c r="F31" i="26" s="1"/>
  <c r="F6" i="26"/>
  <c r="F2" i="26"/>
  <c r="E4" i="26"/>
  <c r="G32" i="26"/>
  <c r="Z27" i="26" l="1"/>
  <c r="Z30" i="26" s="1"/>
  <c r="Z32" i="26" s="1"/>
  <c r="AA26" i="26"/>
  <c r="AA19" i="26"/>
  <c r="E5" i="26"/>
  <c r="E2" i="26"/>
  <c r="D4" i="26"/>
  <c r="E10" i="26"/>
  <c r="E12" i="26" s="1"/>
  <c r="E31" i="26" s="1"/>
  <c r="F32" i="26"/>
  <c r="AB21" i="26"/>
  <c r="AB22" i="26"/>
  <c r="AB16" i="26"/>
  <c r="AD5" i="26"/>
  <c r="AD7" i="26" s="1"/>
  <c r="AE4" i="26"/>
  <c r="AD2" i="26"/>
  <c r="AB15" i="26"/>
  <c r="AC6" i="26"/>
  <c r="AC22" i="26" s="1"/>
  <c r="AC15" i="26" l="1"/>
  <c r="AC17" i="26" s="1"/>
  <c r="E6" i="26"/>
  <c r="E7" i="26"/>
  <c r="AA27" i="26"/>
  <c r="AA30" i="26" s="1"/>
  <c r="AA32" i="26" s="1"/>
  <c r="AC16" i="26"/>
  <c r="AC20" i="26"/>
  <c r="AC21" i="26"/>
  <c r="AB26" i="26"/>
  <c r="D10" i="26"/>
  <c r="D12" i="26" s="1"/>
  <c r="D31" i="26" s="1"/>
  <c r="D5" i="26"/>
  <c r="D2" i="26"/>
  <c r="AB17" i="26"/>
  <c r="AB18" i="26"/>
  <c r="AE5" i="26"/>
  <c r="AE7" i="26" s="1"/>
  <c r="AF4" i="26"/>
  <c r="AE2" i="26"/>
  <c r="E32" i="26"/>
  <c r="AD6" i="26"/>
  <c r="AD20" i="26" s="1"/>
  <c r="AC18" i="26" l="1"/>
  <c r="AC19" i="26" s="1"/>
  <c r="D6" i="26"/>
  <c r="D7" i="26"/>
  <c r="AC26" i="26"/>
  <c r="AB19" i="26"/>
  <c r="AB27" i="26" s="1"/>
  <c r="AB30" i="26" s="1"/>
  <c r="AB32" i="26" s="1"/>
  <c r="AD22" i="26"/>
  <c r="AD16" i="26"/>
  <c r="AG4" i="26"/>
  <c r="AF5" i="26"/>
  <c r="AF7" i="26" s="1"/>
  <c r="AF2" i="26"/>
  <c r="AE6" i="26"/>
  <c r="AE20" i="26" s="1"/>
  <c r="D32" i="26"/>
  <c r="AD15" i="26"/>
  <c r="AD21" i="26"/>
  <c r="AC27" i="26" l="1"/>
  <c r="AC30" i="26" s="1"/>
  <c r="AC32" i="26" s="1"/>
  <c r="AE22" i="26"/>
  <c r="AD26" i="26"/>
  <c r="AE16" i="26"/>
  <c r="AE21" i="26"/>
  <c r="AE15" i="26"/>
  <c r="AD18" i="26"/>
  <c r="AD17" i="26"/>
  <c r="AF6" i="26"/>
  <c r="AF15" i="26" s="1"/>
  <c r="AG5" i="26"/>
  <c r="AG7" i="26" s="1"/>
  <c r="AH4" i="26"/>
  <c r="AG2" i="26"/>
  <c r="AE26" i="26" l="1"/>
  <c r="AD19" i="26"/>
  <c r="AD27" i="26" s="1"/>
  <c r="AD30" i="26" s="1"/>
  <c r="AD32" i="26" s="1"/>
  <c r="AF17" i="26"/>
  <c r="AF18" i="26"/>
  <c r="AE17" i="26"/>
  <c r="AE18" i="26"/>
  <c r="AF21" i="26"/>
  <c r="AF16" i="26"/>
  <c r="AF22" i="26"/>
  <c r="AH5" i="26"/>
  <c r="AH7" i="26" s="1"/>
  <c r="AI4" i="26"/>
  <c r="AH2" i="26"/>
  <c r="AG6" i="26"/>
  <c r="AG21" i="26" s="1"/>
  <c r="AF20" i="26"/>
  <c r="AG16" i="26" l="1"/>
  <c r="AG15" i="26"/>
  <c r="AG17" i="26" s="1"/>
  <c r="AF19" i="26"/>
  <c r="AE19" i="26"/>
  <c r="AE27" i="26" s="1"/>
  <c r="AE30" i="26" s="1"/>
  <c r="AE32" i="26" s="1"/>
  <c r="AF26" i="26"/>
  <c r="AH6" i="26"/>
  <c r="AH21" i="26" s="1"/>
  <c r="AG20" i="26"/>
  <c r="AG22" i="26"/>
  <c r="AI5" i="26"/>
  <c r="AI7" i="26" s="1"/>
  <c r="AJ4" i="26"/>
  <c r="AI2" i="26"/>
  <c r="AH20" i="26" l="1"/>
  <c r="AH16" i="26"/>
  <c r="AF27" i="26"/>
  <c r="AF30" i="26" s="1"/>
  <c r="AF32" i="26" s="1"/>
  <c r="AG18" i="26"/>
  <c r="AG19" i="26" s="1"/>
  <c r="AG26" i="26"/>
  <c r="AJ5" i="26"/>
  <c r="AJ7" i="26" s="1"/>
  <c r="AK4" i="26"/>
  <c r="AJ2" i="26"/>
  <c r="AI6" i="26"/>
  <c r="AI16" i="26" s="1"/>
  <c r="AH22" i="26"/>
  <c r="AH15" i="26"/>
  <c r="AH26" i="26" l="1"/>
  <c r="AG27" i="26"/>
  <c r="AG30" i="26" s="1"/>
  <c r="AG32" i="26" s="1"/>
  <c r="AI22" i="26"/>
  <c r="AI21" i="26"/>
  <c r="AI15" i="26"/>
  <c r="AI20" i="26"/>
  <c r="AL4" i="26"/>
  <c r="AK5" i="26"/>
  <c r="AK7" i="26" s="1"/>
  <c r="AK2" i="26"/>
  <c r="AJ6" i="26"/>
  <c r="AJ22" i="26" s="1"/>
  <c r="AH17" i="26"/>
  <c r="AH18" i="26"/>
  <c r="AI26" i="26" l="1"/>
  <c r="AJ15" i="26"/>
  <c r="AJ18" i="26" s="1"/>
  <c r="AH19" i="26"/>
  <c r="AH27" i="26" s="1"/>
  <c r="AH30" i="26" s="1"/>
  <c r="AH32" i="26" s="1"/>
  <c r="AJ20" i="26"/>
  <c r="AK6" i="26"/>
  <c r="AK15" i="26" s="1"/>
  <c r="AI18" i="26"/>
  <c r="AI17" i="26"/>
  <c r="AJ16" i="26"/>
  <c r="AJ21" i="26"/>
  <c r="AM4" i="26"/>
  <c r="AL5" i="26"/>
  <c r="AL7" i="26" s="1"/>
  <c r="AL2" i="26"/>
  <c r="AK21" i="26" l="1"/>
  <c r="AK22" i="26"/>
  <c r="AJ17" i="26"/>
  <c r="AJ19" i="26" s="1"/>
  <c r="AJ26" i="26"/>
  <c r="AI19" i="26"/>
  <c r="AI27" i="26" s="1"/>
  <c r="AI30" i="26" s="1"/>
  <c r="AI32" i="26" s="1"/>
  <c r="AK18" i="26"/>
  <c r="AK17" i="26"/>
  <c r="AK16" i="26"/>
  <c r="AK20" i="26"/>
  <c r="AL6" i="26"/>
  <c r="AL15" i="26" s="1"/>
  <c r="AM5" i="26"/>
  <c r="AM7" i="26" s="1"/>
  <c r="AN4" i="26"/>
  <c r="AM2" i="26"/>
  <c r="AK26" i="26" l="1"/>
  <c r="AL16" i="26"/>
  <c r="AJ27" i="26"/>
  <c r="AJ30" i="26" s="1"/>
  <c r="AJ32" i="26" s="1"/>
  <c r="AK19" i="26"/>
  <c r="AL20" i="26"/>
  <c r="AL23" i="26"/>
  <c r="AL21" i="26"/>
  <c r="AM6" i="26"/>
  <c r="AM23" i="26" s="1"/>
  <c r="AL18" i="26"/>
  <c r="AL17" i="26"/>
  <c r="AN5" i="26"/>
  <c r="AN7" i="26" s="1"/>
  <c r="AO4" i="26"/>
  <c r="AN2" i="26"/>
  <c r="AK27" i="26" l="1"/>
  <c r="AK30" i="26" s="1"/>
  <c r="AK32" i="26" s="1"/>
  <c r="AL26" i="26"/>
  <c r="AM20" i="26"/>
  <c r="AM16" i="26"/>
  <c r="AM15" i="26"/>
  <c r="AM18" i="26" s="1"/>
  <c r="AL19" i="26"/>
  <c r="AN6" i="26"/>
  <c r="AN21" i="26" s="1"/>
  <c r="AM21" i="26"/>
  <c r="AO5" i="26"/>
  <c r="AO7" i="26" s="1"/>
  <c r="AP4" i="26"/>
  <c r="AO2" i="26"/>
  <c r="AL27" i="26" l="1"/>
  <c r="AL30" i="26" s="1"/>
  <c r="AL32" i="26" s="1"/>
  <c r="AM17" i="26"/>
  <c r="AM19" i="26" s="1"/>
  <c r="AM26" i="26"/>
  <c r="AN23" i="26"/>
  <c r="AP5" i="26"/>
  <c r="AP7" i="26" s="1"/>
  <c r="AQ4" i="26"/>
  <c r="AP2" i="26"/>
  <c r="AN16" i="26"/>
  <c r="AN20" i="26"/>
  <c r="AO6" i="26"/>
  <c r="AO15" i="26" s="1"/>
  <c r="AN15" i="26"/>
  <c r="AM27" i="26" l="1"/>
  <c r="AM30" i="26" s="1"/>
  <c r="AM32" i="26" s="1"/>
  <c r="AN26" i="26"/>
  <c r="AO18" i="26"/>
  <c r="AO17" i="26"/>
  <c r="AO20" i="26"/>
  <c r="AO23" i="26"/>
  <c r="AP6" i="26"/>
  <c r="AP20" i="26" s="1"/>
  <c r="AO21" i="26"/>
  <c r="AO16" i="26"/>
  <c r="AR4" i="26"/>
  <c r="AQ5" i="26"/>
  <c r="AQ7" i="26" s="1"/>
  <c r="AQ2" i="26"/>
  <c r="AN18" i="26"/>
  <c r="AN17" i="26"/>
  <c r="AN19" i="26" l="1"/>
  <c r="AN27" i="26" s="1"/>
  <c r="AN30" i="26" s="1"/>
  <c r="AN32" i="26" s="1"/>
  <c r="AP15" i="26"/>
  <c r="AP18" i="26" s="1"/>
  <c r="AO19" i="26"/>
  <c r="AP16" i="26"/>
  <c r="AO26" i="26"/>
  <c r="AP23" i="26"/>
  <c r="AQ6" i="26"/>
  <c r="AQ21" i="26" s="1"/>
  <c r="AP21" i="26"/>
  <c r="AS4" i="26"/>
  <c r="AR5" i="26"/>
  <c r="AR7" i="26" s="1"/>
  <c r="AR2" i="26"/>
  <c r="AO27" i="26" l="1"/>
  <c r="AO30" i="26" s="1"/>
  <c r="AO32" i="26" s="1"/>
  <c r="AP17" i="26"/>
  <c r="AP19" i="26" s="1"/>
  <c r="AP26" i="26"/>
  <c r="AQ20" i="26"/>
  <c r="AR6" i="26"/>
  <c r="AR15" i="26" s="1"/>
  <c r="AQ15" i="26"/>
  <c r="AQ16" i="26"/>
  <c r="AQ23" i="26"/>
  <c r="AS5" i="26"/>
  <c r="AS7" i="26" s="1"/>
  <c r="AT4" i="26"/>
  <c r="AS2" i="26"/>
  <c r="AP27" i="26" l="1"/>
  <c r="AP30" i="26" s="1"/>
  <c r="AP32" i="26" s="1"/>
  <c r="AR18" i="26"/>
  <c r="AR17" i="26"/>
  <c r="AR21" i="26"/>
  <c r="AS6" i="26"/>
  <c r="AS15" i="26" s="1"/>
  <c r="AR20" i="26"/>
  <c r="AU4" i="26"/>
  <c r="AT5" i="26"/>
  <c r="AT7" i="26" s="1"/>
  <c r="AT2" i="26"/>
  <c r="AQ17" i="26"/>
  <c r="AQ18" i="26"/>
  <c r="AR23" i="26"/>
  <c r="AR16" i="26"/>
  <c r="AQ26" i="26"/>
  <c r="AR26" i="26" l="1"/>
  <c r="AS21" i="26"/>
  <c r="AS16" i="26"/>
  <c r="AR19" i="26"/>
  <c r="AQ19" i="26"/>
  <c r="AQ27" i="26" s="1"/>
  <c r="AQ30" i="26" s="1"/>
  <c r="AQ32" i="26" s="1"/>
  <c r="AS17" i="26"/>
  <c r="AS18" i="26"/>
  <c r="AS20" i="26"/>
  <c r="AS23" i="26"/>
  <c r="AU5" i="26"/>
  <c r="AU7" i="26" s="1"/>
  <c r="AV4" i="26"/>
  <c r="AU2" i="26"/>
  <c r="AT6" i="26"/>
  <c r="AT23" i="26" s="1"/>
  <c r="AR27" i="26" l="1"/>
  <c r="AR30" i="26" s="1"/>
  <c r="AR32" i="26" s="1"/>
  <c r="AT15" i="26"/>
  <c r="AT17" i="26" s="1"/>
  <c r="AT21" i="26"/>
  <c r="AT20" i="26"/>
  <c r="AS26" i="26"/>
  <c r="AS19" i="26"/>
  <c r="AT16" i="26"/>
  <c r="AV5" i="26"/>
  <c r="AV7" i="26" s="1"/>
  <c r="AW4" i="26"/>
  <c r="AV2" i="26"/>
  <c r="AU6" i="26"/>
  <c r="AU15" i="26" s="1"/>
  <c r="AU16" i="26" l="1"/>
  <c r="AT26" i="26"/>
  <c r="AT18" i="26"/>
  <c r="AT19" i="26" s="1"/>
  <c r="AS27" i="26"/>
  <c r="AS30" i="26" s="1"/>
  <c r="AS32" i="26" s="1"/>
  <c r="AU20" i="26"/>
  <c r="AU21" i="26"/>
  <c r="AU18" i="26"/>
  <c r="AU17" i="26"/>
  <c r="AV6" i="26"/>
  <c r="AV21" i="26" s="1"/>
  <c r="AU23" i="26"/>
  <c r="AW5" i="26"/>
  <c r="AW7" i="26" s="1"/>
  <c r="AX4" i="26"/>
  <c r="AW2" i="26"/>
  <c r="AT27" i="26" l="1"/>
  <c r="AT30" i="26" s="1"/>
  <c r="AT32" i="26" s="1"/>
  <c r="AU26" i="26"/>
  <c r="AV15" i="26"/>
  <c r="AV18" i="26" s="1"/>
  <c r="AU19" i="26"/>
  <c r="AW6" i="26"/>
  <c r="AW16" i="26" s="1"/>
  <c r="AV16" i="26"/>
  <c r="AV23" i="26"/>
  <c r="AV20" i="26"/>
  <c r="AY4" i="26"/>
  <c r="AX5" i="26"/>
  <c r="AX7" i="26" s="1"/>
  <c r="AX2" i="26"/>
  <c r="AU27" i="26" l="1"/>
  <c r="AU30" i="26" s="1"/>
  <c r="AU32" i="26" s="1"/>
  <c r="AV17" i="26"/>
  <c r="AV19" i="26" s="1"/>
  <c r="AW20" i="26"/>
  <c r="AW21" i="26"/>
  <c r="AW23" i="26"/>
  <c r="AV26" i="26"/>
  <c r="AW15" i="26"/>
  <c r="AW17" i="26" s="1"/>
  <c r="AX6" i="26"/>
  <c r="AX21" i="26" s="1"/>
  <c r="AZ4" i="26"/>
  <c r="AY5" i="26"/>
  <c r="AY7" i="26" s="1"/>
  <c r="AY2" i="26"/>
  <c r="AV27" i="26" l="1"/>
  <c r="AV30" i="26" s="1"/>
  <c r="AV32" i="26" s="1"/>
  <c r="AW26" i="26"/>
  <c r="AX15" i="26"/>
  <c r="AX18" i="26" s="1"/>
  <c r="AX16" i="26"/>
  <c r="AW18" i="26"/>
  <c r="AW19" i="26" s="1"/>
  <c r="BA4" i="26"/>
  <c r="AZ5" i="26"/>
  <c r="AZ7" i="26" s="1"/>
  <c r="AZ2" i="26"/>
  <c r="AX20" i="26"/>
  <c r="AX23" i="26"/>
  <c r="AY6" i="26"/>
  <c r="AY21" i="26" s="1"/>
  <c r="AW27" i="26" l="1"/>
  <c r="AW30" i="26" s="1"/>
  <c r="AW32" i="26" s="1"/>
  <c r="AX17" i="26"/>
  <c r="AX19" i="26" s="1"/>
  <c r="AY15" i="26"/>
  <c r="AY18" i="26" s="1"/>
  <c r="AY20" i="26"/>
  <c r="AY23" i="26"/>
  <c r="AY16" i="26"/>
  <c r="AZ6" i="26"/>
  <c r="AZ21" i="26" s="1"/>
  <c r="BA5" i="26"/>
  <c r="BA7" i="26" s="1"/>
  <c r="BB4" i="26"/>
  <c r="BA2" i="26"/>
  <c r="AX26" i="26"/>
  <c r="AY26" i="26" l="1"/>
  <c r="AY17" i="26"/>
  <c r="AY19" i="26" s="1"/>
  <c r="AX27" i="26"/>
  <c r="AX30" i="26" s="1"/>
  <c r="AX32" i="26" s="1"/>
  <c r="BC4" i="26"/>
  <c r="BB5" i="26"/>
  <c r="BB7" i="26" s="1"/>
  <c r="BB2" i="26"/>
  <c r="AZ16" i="26"/>
  <c r="BA6" i="26"/>
  <c r="BA23" i="26" s="1"/>
  <c r="AZ23" i="26"/>
  <c r="AZ15" i="26"/>
  <c r="AZ20" i="26"/>
  <c r="AY27" i="26" l="1"/>
  <c r="AY30" i="26" s="1"/>
  <c r="AY32" i="26" s="1"/>
  <c r="BA15" i="26"/>
  <c r="BA18" i="26" s="1"/>
  <c r="BA21" i="26"/>
  <c r="BA16" i="26"/>
  <c r="BC5" i="26"/>
  <c r="BC7" i="26" s="1"/>
  <c r="BD4" i="26"/>
  <c r="BC2" i="26"/>
  <c r="AZ18" i="26"/>
  <c r="AZ17" i="26"/>
  <c r="BA20" i="26"/>
  <c r="BB6" i="26"/>
  <c r="BB20" i="26" s="1"/>
  <c r="AZ26" i="26"/>
  <c r="BA17" i="26" l="1"/>
  <c r="BA19" i="26" s="1"/>
  <c r="AZ19" i="26"/>
  <c r="AZ27" i="26" s="1"/>
  <c r="AZ30" i="26" s="1"/>
  <c r="AZ32" i="26" s="1"/>
  <c r="BB16" i="26"/>
  <c r="BA26" i="26"/>
  <c r="BD5" i="26"/>
  <c r="BD7" i="26" s="1"/>
  <c r="BE4" i="26"/>
  <c r="BD2" i="26"/>
  <c r="BC6" i="26"/>
  <c r="BC23" i="26" s="1"/>
  <c r="BB21" i="26"/>
  <c r="BB15" i="26"/>
  <c r="BB23" i="26"/>
  <c r="BA27" i="26" l="1"/>
  <c r="BA30" i="26" s="1"/>
  <c r="BA32" i="26" s="1"/>
  <c r="BC16" i="26"/>
  <c r="BC20" i="26"/>
  <c r="BC15" i="26"/>
  <c r="BC17" i="26" s="1"/>
  <c r="BB26" i="26"/>
  <c r="BC21" i="26"/>
  <c r="BE5" i="26"/>
  <c r="BE7" i="26" s="1"/>
  <c r="BF4" i="26"/>
  <c r="BE2" i="26"/>
  <c r="BB18" i="26"/>
  <c r="BB17" i="26"/>
  <c r="BD6" i="26"/>
  <c r="BD23" i="26" s="1"/>
  <c r="BB19" i="26" l="1"/>
  <c r="BB27" i="26" s="1"/>
  <c r="BB30" i="26" s="1"/>
  <c r="BB32" i="26" s="1"/>
  <c r="BC18" i="26"/>
  <c r="BC19" i="26" s="1"/>
  <c r="BC26" i="26"/>
  <c r="BD20" i="26"/>
  <c r="BD15" i="26"/>
  <c r="BD18" i="26" s="1"/>
  <c r="BF5" i="26"/>
  <c r="BF7" i="26" s="1"/>
  <c r="BG4" i="26"/>
  <c r="BF2" i="26"/>
  <c r="BE6" i="26"/>
  <c r="BE20" i="26" s="1"/>
  <c r="BD21" i="26"/>
  <c r="BD16" i="26"/>
  <c r="BC27" i="26" l="1"/>
  <c r="BC30" i="26" s="1"/>
  <c r="BC32" i="26" s="1"/>
  <c r="BD26" i="26"/>
  <c r="BD17" i="26"/>
  <c r="BD19" i="26" s="1"/>
  <c r="BE21" i="26"/>
  <c r="BE16" i="26"/>
  <c r="BF6" i="26"/>
  <c r="BF24" i="26" s="1"/>
  <c r="BE23" i="26"/>
  <c r="BE15" i="26"/>
  <c r="BG5" i="26"/>
  <c r="BG7" i="26" s="1"/>
  <c r="BH4" i="26"/>
  <c r="BG2" i="26"/>
  <c r="BD27" i="26" l="1"/>
  <c r="BD30" i="26" s="1"/>
  <c r="BD32" i="26" s="1"/>
  <c r="BE26" i="26"/>
  <c r="BG6" i="26"/>
  <c r="BG24" i="26" s="1"/>
  <c r="BE17" i="26"/>
  <c r="BE18" i="26"/>
  <c r="BF16" i="26"/>
  <c r="BF20" i="26"/>
  <c r="BF15" i="26"/>
  <c r="BF21" i="26"/>
  <c r="BI4" i="26"/>
  <c r="BH5" i="26"/>
  <c r="BH7" i="26" s="1"/>
  <c r="BH2" i="26"/>
  <c r="BE19" i="26" l="1"/>
  <c r="BE27" i="26" s="1"/>
  <c r="BE30" i="26" s="1"/>
  <c r="BE32" i="26" s="1"/>
  <c r="BG15" i="26"/>
  <c r="BG17" i="26" s="1"/>
  <c r="BG21" i="26"/>
  <c r="BH6" i="26"/>
  <c r="BH20" i="26" s="1"/>
  <c r="BG16" i="26"/>
  <c r="BF18" i="26"/>
  <c r="BF17" i="26"/>
  <c r="BJ4" i="26"/>
  <c r="BI5" i="26"/>
  <c r="BI7" i="26" s="1"/>
  <c r="BI2" i="26"/>
  <c r="BG20" i="26"/>
  <c r="BF26" i="26"/>
  <c r="BF19" i="26" l="1"/>
  <c r="BF27" i="26" s="1"/>
  <c r="BF30" i="26" s="1"/>
  <c r="BF32" i="26" s="1"/>
  <c r="BG18" i="26"/>
  <c r="BG19" i="26" s="1"/>
  <c r="BG26" i="26"/>
  <c r="BH24" i="26"/>
  <c r="BH16" i="26"/>
  <c r="BH15" i="26"/>
  <c r="BI6" i="26"/>
  <c r="BI15" i="26" s="1"/>
  <c r="BH21" i="26"/>
  <c r="BJ5" i="26"/>
  <c r="BJ7" i="26" s="1"/>
  <c r="BK4" i="26"/>
  <c r="BJ2" i="26"/>
  <c r="BG27" i="26" l="1"/>
  <c r="BG30" i="26" s="1"/>
  <c r="BG32" i="26" s="1"/>
  <c r="BH26" i="26"/>
  <c r="BI18" i="26"/>
  <c r="BI17" i="26"/>
  <c r="BK5" i="26"/>
  <c r="BK7" i="26" s="1"/>
  <c r="BL4" i="26"/>
  <c r="BK2" i="26"/>
  <c r="BI20" i="26"/>
  <c r="BH17" i="26"/>
  <c r="BH18" i="26"/>
  <c r="BJ6" i="26"/>
  <c r="BJ16" i="26" s="1"/>
  <c r="BI21" i="26"/>
  <c r="BI16" i="26"/>
  <c r="BI24" i="26"/>
  <c r="BH19" i="26" l="1"/>
  <c r="BH27" i="26" s="1"/>
  <c r="BH30" i="26" s="1"/>
  <c r="BH32" i="26" s="1"/>
  <c r="BJ15" i="26"/>
  <c r="BJ17" i="26" s="1"/>
  <c r="BI19" i="26"/>
  <c r="BJ21" i="26"/>
  <c r="BI26" i="26"/>
  <c r="BL5" i="26"/>
  <c r="BL7" i="26" s="1"/>
  <c r="BM4" i="26"/>
  <c r="BL2" i="26"/>
  <c r="BK6" i="26"/>
  <c r="BK15" i="26" s="1"/>
  <c r="BJ20" i="26"/>
  <c r="BJ24" i="26"/>
  <c r="BJ18" i="26" l="1"/>
  <c r="BJ19" i="26" s="1"/>
  <c r="BI27" i="26"/>
  <c r="BI30" i="26" s="1"/>
  <c r="BI32" i="26" s="1"/>
  <c r="BK18" i="26"/>
  <c r="BK17" i="26"/>
  <c r="BK24" i="26"/>
  <c r="BK21" i="26"/>
  <c r="BL6" i="26"/>
  <c r="BL21" i="26" s="1"/>
  <c r="BK20" i="26"/>
  <c r="BK16" i="26"/>
  <c r="BM5" i="26"/>
  <c r="BM7" i="26" s="1"/>
  <c r="BN4" i="26"/>
  <c r="BM2" i="26"/>
  <c r="BJ26" i="26"/>
  <c r="BK19" i="26" l="1"/>
  <c r="BK26" i="26"/>
  <c r="BJ27" i="26"/>
  <c r="BJ30" i="26" s="1"/>
  <c r="BJ32" i="26" s="1"/>
  <c r="BL20" i="26"/>
  <c r="BL15" i="26"/>
  <c r="BO4" i="26"/>
  <c r="BN5" i="26"/>
  <c r="BN7" i="26" s="1"/>
  <c r="BN2" i="26"/>
  <c r="BL24" i="26"/>
  <c r="BL16" i="26"/>
  <c r="BM6" i="26"/>
  <c r="BM20" i="26" s="1"/>
  <c r="BK27" i="26" l="1"/>
  <c r="BK30" i="26" s="1"/>
  <c r="BK32" i="26" s="1"/>
  <c r="BM16" i="26"/>
  <c r="BM24" i="26"/>
  <c r="BM15" i="26"/>
  <c r="BO5" i="26"/>
  <c r="BO7" i="26" s="1"/>
  <c r="BP4" i="26"/>
  <c r="BO2" i="26"/>
  <c r="BM21" i="26"/>
  <c r="BN6" i="26"/>
  <c r="BN15" i="26" s="1"/>
  <c r="BL17" i="26"/>
  <c r="BL18" i="26"/>
  <c r="BL26" i="26"/>
  <c r="BM26" i="26" l="1"/>
  <c r="BL19" i="26"/>
  <c r="BL27" i="26" s="1"/>
  <c r="BL30" i="26" s="1"/>
  <c r="BL32" i="26" s="1"/>
  <c r="BN24" i="26"/>
  <c r="BN16" i="26"/>
  <c r="BN21" i="26"/>
  <c r="BN20" i="26"/>
  <c r="BN18" i="26"/>
  <c r="BN17" i="26"/>
  <c r="BM18" i="26"/>
  <c r="BM17" i="26"/>
  <c r="BO6" i="26"/>
  <c r="BO24" i="26" s="1"/>
  <c r="BQ4" i="26"/>
  <c r="BP5" i="26"/>
  <c r="BP7" i="26" s="1"/>
  <c r="BP2" i="26"/>
  <c r="BO20" i="26" l="1"/>
  <c r="BO21" i="26"/>
  <c r="BM19" i="26"/>
  <c r="BM27" i="26" s="1"/>
  <c r="BM30" i="26" s="1"/>
  <c r="BM32" i="26" s="1"/>
  <c r="BN19" i="26"/>
  <c r="BN26" i="26"/>
  <c r="BO15" i="26"/>
  <c r="BO17" i="26" s="1"/>
  <c r="BO16" i="26"/>
  <c r="BR4" i="26"/>
  <c r="BQ5" i="26"/>
  <c r="BQ7" i="26" s="1"/>
  <c r="BQ2" i="26"/>
  <c r="BP6" i="26"/>
  <c r="BP15" i="26" s="1"/>
  <c r="BO26" i="26" l="1"/>
  <c r="BO18" i="26"/>
  <c r="BO19" i="26" s="1"/>
  <c r="BN27" i="26"/>
  <c r="BN30" i="26" s="1"/>
  <c r="BN32" i="26" s="1"/>
  <c r="BP18" i="26"/>
  <c r="BP17" i="26"/>
  <c r="BP24" i="26"/>
  <c r="BP20" i="26"/>
  <c r="BP21" i="26"/>
  <c r="BQ6" i="26"/>
  <c r="BQ16" i="26" s="1"/>
  <c r="BP16" i="26"/>
  <c r="BR5" i="26"/>
  <c r="BR7" i="26" s="1"/>
  <c r="BS4" i="26"/>
  <c r="BR2" i="26"/>
  <c r="BO27" i="26" l="1"/>
  <c r="BO30" i="26" s="1"/>
  <c r="BO32" i="26" s="1"/>
  <c r="BQ15" i="26"/>
  <c r="BQ18" i="26" s="1"/>
  <c r="BP19" i="26"/>
  <c r="BQ24" i="26"/>
  <c r="BQ20" i="26"/>
  <c r="BP26" i="26"/>
  <c r="BQ21" i="26"/>
  <c r="BS5" i="26"/>
  <c r="BS7" i="26" s="1"/>
  <c r="BT4" i="26"/>
  <c r="BS2" i="26"/>
  <c r="BR6" i="26"/>
  <c r="BR24" i="26" s="1"/>
  <c r="BQ17" i="26" l="1"/>
  <c r="BQ19" i="26" s="1"/>
  <c r="BP27" i="26"/>
  <c r="BP30" i="26" s="1"/>
  <c r="BP32" i="26" s="1"/>
  <c r="BR16" i="26"/>
  <c r="BR15" i="26"/>
  <c r="BR18" i="26" s="1"/>
  <c r="BT5" i="26"/>
  <c r="BT7" i="26" s="1"/>
  <c r="BU4" i="26"/>
  <c r="BT2" i="26"/>
  <c r="BQ26" i="26"/>
  <c r="BR20" i="26"/>
  <c r="BS6" i="26"/>
  <c r="BS15" i="26" s="1"/>
  <c r="BR21" i="26"/>
  <c r="BQ27" i="26" l="1"/>
  <c r="BQ30" i="26" s="1"/>
  <c r="BQ32" i="26" s="1"/>
  <c r="BS20" i="26"/>
  <c r="BS16" i="26"/>
  <c r="BR17" i="26"/>
  <c r="BR19" i="26" s="1"/>
  <c r="BS21" i="26"/>
  <c r="BR26" i="26"/>
  <c r="BS24" i="26"/>
  <c r="BU5" i="26"/>
  <c r="BU7" i="26" s="1"/>
  <c r="BV4" i="26"/>
  <c r="BU2" i="26"/>
  <c r="BT6" i="26"/>
  <c r="BT21" i="26" s="1"/>
  <c r="BS18" i="26"/>
  <c r="BS17" i="26"/>
  <c r="BT15" i="26" l="1"/>
  <c r="BT17" i="26" s="1"/>
  <c r="BS26" i="26"/>
  <c r="BR27" i="26"/>
  <c r="BR30" i="26" s="1"/>
  <c r="BR32" i="26" s="1"/>
  <c r="BS19" i="26"/>
  <c r="BT20" i="26"/>
  <c r="BT24" i="26"/>
  <c r="BV5" i="26"/>
  <c r="BV7" i="26" s="1"/>
  <c r="BW4" i="26"/>
  <c r="BV2" i="26"/>
  <c r="BU6" i="26"/>
  <c r="BU16" i="26" s="1"/>
  <c r="BT16" i="26"/>
  <c r="BS27" i="26" l="1"/>
  <c r="BS30" i="26" s="1"/>
  <c r="BS32" i="26" s="1"/>
  <c r="BT18" i="26"/>
  <c r="BT19" i="26" s="1"/>
  <c r="BU24" i="26"/>
  <c r="BU21" i="26"/>
  <c r="BW5" i="26"/>
  <c r="BW7" i="26" s="1"/>
  <c r="BX4" i="26"/>
  <c r="BW2" i="26"/>
  <c r="BV6" i="26"/>
  <c r="BV15" i="26" s="1"/>
  <c r="BU15" i="26"/>
  <c r="BU20" i="26"/>
  <c r="BT26" i="26"/>
  <c r="BT27" i="26" l="1"/>
  <c r="BT30" i="26" s="1"/>
  <c r="BT32" i="26" s="1"/>
  <c r="BU26" i="26"/>
  <c r="BV17" i="26"/>
  <c r="BV18" i="26"/>
  <c r="BU17" i="26"/>
  <c r="BU18" i="26"/>
  <c r="BV16" i="26"/>
  <c r="BV21" i="26"/>
  <c r="BV20" i="26"/>
  <c r="BV24" i="26"/>
  <c r="BX5" i="26"/>
  <c r="BX7" i="26" s="1"/>
  <c r="BY4" i="26"/>
  <c r="BX2" i="26"/>
  <c r="BW6" i="26"/>
  <c r="BW16" i="26" s="1"/>
  <c r="BW15" i="26" l="1"/>
  <c r="BW17" i="26" s="1"/>
  <c r="BV19" i="26"/>
  <c r="BU19" i="26"/>
  <c r="BU27" i="26" s="1"/>
  <c r="BU30" i="26" s="1"/>
  <c r="BU32" i="26" s="1"/>
  <c r="BW24" i="26"/>
  <c r="BV26" i="26"/>
  <c r="BZ4" i="26"/>
  <c r="BY5" i="26"/>
  <c r="BY7" i="26" s="1"/>
  <c r="BY2" i="26"/>
  <c r="BW21" i="26"/>
  <c r="BW20" i="26"/>
  <c r="BX6" i="26"/>
  <c r="BX20" i="26" s="1"/>
  <c r="BW18" i="26" l="1"/>
  <c r="BW19" i="26" s="1"/>
  <c r="BV27" i="26"/>
  <c r="BV30" i="26" s="1"/>
  <c r="BV32" i="26" s="1"/>
  <c r="BX15" i="26"/>
  <c r="BX18" i="26" s="1"/>
  <c r="BX21" i="26"/>
  <c r="BW26" i="26"/>
  <c r="BX16" i="26"/>
  <c r="BX24" i="26"/>
  <c r="BY6" i="26"/>
  <c r="BY16" i="26" s="1"/>
  <c r="BZ5" i="26"/>
  <c r="BZ7" i="26" s="1"/>
  <c r="CA4" i="26"/>
  <c r="BZ2" i="26"/>
  <c r="BX26" i="26" l="1"/>
  <c r="BW27" i="26"/>
  <c r="BW30" i="26" s="1"/>
  <c r="BW32" i="26" s="1"/>
  <c r="BX17" i="26"/>
  <c r="BX19" i="26" s="1"/>
  <c r="BY21" i="26"/>
  <c r="BY24" i="26"/>
  <c r="BY15" i="26"/>
  <c r="BY18" i="26" s="1"/>
  <c r="BZ6" i="26"/>
  <c r="BZ21" i="26" s="1"/>
  <c r="CA5" i="26"/>
  <c r="CA7" i="26" s="1"/>
  <c r="CB4" i="26"/>
  <c r="CA2" i="26"/>
  <c r="BY20" i="26"/>
  <c r="BX27" i="26" l="1"/>
  <c r="BX30" i="26" s="1"/>
  <c r="BX32" i="26" s="1"/>
  <c r="BY26" i="26"/>
  <c r="BY17" i="26"/>
  <c r="BY19" i="26" s="1"/>
  <c r="BZ16" i="26"/>
  <c r="CC4" i="26"/>
  <c r="CB5" i="26"/>
  <c r="CB7" i="26" s="1"/>
  <c r="CB2" i="26"/>
  <c r="BZ24" i="26"/>
  <c r="CA6" i="26"/>
  <c r="CA15" i="26" s="1"/>
  <c r="BZ15" i="26"/>
  <c r="BZ20" i="26"/>
  <c r="BY27" i="26" l="1"/>
  <c r="BY30" i="26" s="1"/>
  <c r="BY32" i="26" s="1"/>
  <c r="CA17" i="26"/>
  <c r="CA18" i="26"/>
  <c r="CA20" i="26"/>
  <c r="CA25" i="26"/>
  <c r="BZ17" i="26"/>
  <c r="BZ18" i="26"/>
  <c r="CA21" i="26"/>
  <c r="CC5" i="26"/>
  <c r="CC7" i="26" s="1"/>
  <c r="CD4" i="26"/>
  <c r="CC2" i="26"/>
  <c r="CA16" i="26"/>
  <c r="CB6" i="26"/>
  <c r="CB20" i="26" s="1"/>
  <c r="BZ26" i="26"/>
  <c r="CB15" i="26" l="1"/>
  <c r="CB18" i="26" s="1"/>
  <c r="BZ19" i="26"/>
  <c r="BZ27" i="26" s="1"/>
  <c r="BZ30" i="26" s="1"/>
  <c r="BZ32" i="26" s="1"/>
  <c r="CB25" i="26"/>
  <c r="CA19" i="26"/>
  <c r="CC6" i="26"/>
  <c r="CC15" i="26" s="1"/>
  <c r="CE4" i="26"/>
  <c r="CD5" i="26"/>
  <c r="CD7" i="26" s="1"/>
  <c r="CD2" i="26"/>
  <c r="CA26" i="26"/>
  <c r="CB21" i="26"/>
  <c r="CB16" i="26"/>
  <c r="CB17" i="26" l="1"/>
  <c r="CB19" i="26" s="1"/>
  <c r="CA27" i="26"/>
  <c r="CA30" i="26" s="1"/>
  <c r="CA32" i="26" s="1"/>
  <c r="CB26" i="26"/>
  <c r="CC17" i="26"/>
  <c r="CC18" i="26"/>
  <c r="CD6" i="26"/>
  <c r="CD16" i="26" s="1"/>
  <c r="CC20" i="26"/>
  <c r="CC25" i="26"/>
  <c r="CF4" i="26"/>
  <c r="CE5" i="26"/>
  <c r="CE7" i="26" s="1"/>
  <c r="CE2" i="26"/>
  <c r="CC21" i="26"/>
  <c r="CC16" i="26"/>
  <c r="CD15" i="26" l="1"/>
  <c r="CD18" i="26" s="1"/>
  <c r="CB27" i="26"/>
  <c r="CB30" i="26" s="1"/>
  <c r="CB32" i="26" s="1"/>
  <c r="CC26" i="26"/>
  <c r="CC19" i="26"/>
  <c r="CD20" i="26"/>
  <c r="CG4" i="26"/>
  <c r="CF5" i="26"/>
  <c r="CF7" i="26" s="1"/>
  <c r="CF2" i="26"/>
  <c r="CD21" i="26"/>
  <c r="CD25" i="26"/>
  <c r="CE6" i="26"/>
  <c r="CE25" i="26" s="1"/>
  <c r="CD17" i="26" l="1"/>
  <c r="CD19" i="26" s="1"/>
  <c r="CE15" i="26"/>
  <c r="CE17" i="26" s="1"/>
  <c r="CC27" i="26"/>
  <c r="CC30" i="26" s="1"/>
  <c r="CC32" i="26" s="1"/>
  <c r="CE21" i="26"/>
  <c r="CE16" i="26"/>
  <c r="CE20" i="26"/>
  <c r="CD26" i="26"/>
  <c r="CH4" i="26"/>
  <c r="CG5" i="26"/>
  <c r="CG7" i="26" s="1"/>
  <c r="CG2" i="26"/>
  <c r="CF6" i="26"/>
  <c r="CF15" i="26" s="1"/>
  <c r="CE18" i="26" l="1"/>
  <c r="CE19" i="26" s="1"/>
  <c r="CD27" i="26"/>
  <c r="CD30" i="26" s="1"/>
  <c r="CD32" i="26" s="1"/>
  <c r="CE26" i="26"/>
  <c r="CF17" i="26"/>
  <c r="CF18" i="26"/>
  <c r="CF20" i="26"/>
  <c r="CI4" i="26"/>
  <c r="CH5" i="26"/>
  <c r="CH7" i="26" s="1"/>
  <c r="CH2" i="26"/>
  <c r="CF16" i="26"/>
  <c r="CF21" i="26"/>
  <c r="CF25" i="26"/>
  <c r="CG6" i="26"/>
  <c r="CG20" i="26" s="1"/>
  <c r="CE27" i="26" l="1"/>
  <c r="CE30" i="26" s="1"/>
  <c r="CE32" i="26" s="1"/>
  <c r="CG15" i="26"/>
  <c r="CG18" i="26" s="1"/>
  <c r="CG21" i="26"/>
  <c r="CF19" i="26"/>
  <c r="CG16" i="26"/>
  <c r="CG25" i="26"/>
  <c r="CI5" i="26"/>
  <c r="CI7" i="26" s="1"/>
  <c r="CJ4" i="26"/>
  <c r="CI2" i="26"/>
  <c r="CH6" i="26"/>
  <c r="CH20" i="26" s="1"/>
  <c r="CF26" i="26"/>
  <c r="CG17" i="26" l="1"/>
  <c r="CG19" i="26" s="1"/>
  <c r="CF27" i="26"/>
  <c r="CF30" i="26" s="1"/>
  <c r="CF32" i="26" s="1"/>
  <c r="CG26" i="26"/>
  <c r="CH25" i="26"/>
  <c r="CH16" i="26"/>
  <c r="CH15" i="26"/>
  <c r="CH17" i="26" s="1"/>
  <c r="CH21" i="26"/>
  <c r="CK4" i="26"/>
  <c r="CJ5" i="26"/>
  <c r="CJ7" i="26" s="1"/>
  <c r="CJ2" i="26"/>
  <c r="CI6" i="26"/>
  <c r="CI21" i="26" s="1"/>
  <c r="CG27" i="26" l="1"/>
  <c r="CG30" i="26" s="1"/>
  <c r="CG32" i="26" s="1"/>
  <c r="CH26" i="26"/>
  <c r="CH18" i="26"/>
  <c r="CH19" i="26" s="1"/>
  <c r="CI20" i="26"/>
  <c r="CI25" i="26"/>
  <c r="CI15" i="26"/>
  <c r="CJ6" i="26"/>
  <c r="CJ21" i="26" s="1"/>
  <c r="CI16" i="26"/>
  <c r="CK5" i="26"/>
  <c r="CK7" i="26" s="1"/>
  <c r="CL4" i="26"/>
  <c r="CK2" i="26"/>
  <c r="CH27" i="26" l="1"/>
  <c r="CH30" i="26" s="1"/>
  <c r="CH32" i="26" s="1"/>
  <c r="CJ16" i="26"/>
  <c r="CJ15" i="26"/>
  <c r="CJ18" i="26" s="1"/>
  <c r="CJ25" i="26"/>
  <c r="CJ20" i="26"/>
  <c r="CK6" i="26"/>
  <c r="CK16" i="26" s="1"/>
  <c r="CI18" i="26"/>
  <c r="CI17" i="26"/>
  <c r="CL5" i="26"/>
  <c r="CL7" i="26" s="1"/>
  <c r="CM4" i="26"/>
  <c r="CL2" i="26"/>
  <c r="CI26" i="26"/>
  <c r="CJ17" i="26" l="1"/>
  <c r="CJ19" i="26" s="1"/>
  <c r="CJ26" i="26"/>
  <c r="CI19" i="26"/>
  <c r="CI27" i="26" s="1"/>
  <c r="CI30" i="26" s="1"/>
  <c r="CI32" i="26" s="1"/>
  <c r="CK21" i="26"/>
  <c r="CK20" i="26"/>
  <c r="CK15" i="26"/>
  <c r="CM5" i="26"/>
  <c r="CM7" i="26" s="1"/>
  <c r="CN4" i="26"/>
  <c r="CM2" i="26"/>
  <c r="CK25" i="26"/>
  <c r="CL6" i="26"/>
  <c r="CL15" i="26" s="1"/>
  <c r="CJ27" i="26" l="1"/>
  <c r="CJ30" i="26" s="1"/>
  <c r="CJ32" i="26" s="1"/>
  <c r="CL18" i="26"/>
  <c r="CL17" i="26"/>
  <c r="CL21" i="26"/>
  <c r="CL16" i="26"/>
  <c r="CL25" i="26"/>
  <c r="CN5" i="26"/>
  <c r="CN7" i="26" s="1"/>
  <c r="CO4" i="26"/>
  <c r="CN2" i="26"/>
  <c r="CK26" i="26"/>
  <c r="CL20" i="26"/>
  <c r="CM6" i="26"/>
  <c r="CM20" i="26" s="1"/>
  <c r="CK18" i="26"/>
  <c r="CK17" i="26"/>
  <c r="CM25" i="26" l="1"/>
  <c r="CK19" i="26"/>
  <c r="CK27" i="26" s="1"/>
  <c r="CK30" i="26" s="1"/>
  <c r="CK32" i="26" s="1"/>
  <c r="CL19" i="26"/>
  <c r="CM15" i="26"/>
  <c r="CM17" i="26" s="1"/>
  <c r="CM21" i="26"/>
  <c r="CL26" i="26"/>
  <c r="CN6" i="26"/>
  <c r="CN21" i="26" s="1"/>
  <c r="CO5" i="26"/>
  <c r="CO7" i="26" s="1"/>
  <c r="CP4" i="26"/>
  <c r="CO2" i="26"/>
  <c r="CM16" i="26"/>
  <c r="CM26" i="26" l="1"/>
  <c r="CN15" i="26"/>
  <c r="CN17" i="26" s="1"/>
  <c r="CM18" i="26"/>
  <c r="CM19" i="26" s="1"/>
  <c r="CL27" i="26"/>
  <c r="CL30" i="26" s="1"/>
  <c r="CL32" i="26" s="1"/>
  <c r="CO6" i="26"/>
  <c r="CO15" i="26" s="1"/>
  <c r="CN25" i="26"/>
  <c r="CQ4" i="26"/>
  <c r="CP5" i="26"/>
  <c r="CP7" i="26" s="1"/>
  <c r="CP2" i="26"/>
  <c r="CN16" i="26"/>
  <c r="CN20" i="26"/>
  <c r="CM27" i="26" l="1"/>
  <c r="CM30" i="26" s="1"/>
  <c r="CM32" i="26" s="1"/>
  <c r="CN18" i="26"/>
  <c r="CN19" i="26" s="1"/>
  <c r="CO21" i="26"/>
  <c r="CO16" i="26"/>
  <c r="B16" i="26" s="1"/>
  <c r="CO17" i="26"/>
  <c r="B17" i="26" s="1"/>
  <c r="CO18" i="26"/>
  <c r="B15" i="26"/>
  <c r="CP6" i="26"/>
  <c r="CP16" i="26" s="1"/>
  <c r="CQ5" i="26"/>
  <c r="CQ7" i="26" s="1"/>
  <c r="CR4" i="26"/>
  <c r="CQ2" i="26"/>
  <c r="CN26" i="26"/>
  <c r="CO20" i="26"/>
  <c r="CO25" i="26"/>
  <c r="B18" i="26" l="1"/>
  <c r="CN27" i="26"/>
  <c r="CN30" i="26" s="1"/>
  <c r="CN32" i="26" s="1"/>
  <c r="CO19" i="26"/>
  <c r="B19" i="26" s="1"/>
  <c r="CQ6" i="26"/>
  <c r="CQ25" i="26" s="1"/>
  <c r="CP21" i="26"/>
  <c r="CP25" i="26"/>
  <c r="CP20" i="26"/>
  <c r="CP15" i="26"/>
  <c r="CO26" i="26"/>
  <c r="CR5" i="26"/>
  <c r="CR7" i="26" s="1"/>
  <c r="CS4" i="26"/>
  <c r="CR2" i="26"/>
  <c r="CO27" i="26" l="1"/>
  <c r="CO30" i="26" s="1"/>
  <c r="CO32" i="26" s="1"/>
  <c r="CQ16" i="26"/>
  <c r="CQ21" i="26"/>
  <c r="CP26" i="26"/>
  <c r="CQ15" i="26"/>
  <c r="CQ18" i="26" s="1"/>
  <c r="CT4" i="26"/>
  <c r="CS5" i="26"/>
  <c r="CS7" i="26" s="1"/>
  <c r="CS2" i="26"/>
  <c r="CR6" i="26"/>
  <c r="CR20" i="26" s="1"/>
  <c r="CQ20" i="26"/>
  <c r="CP18" i="26"/>
  <c r="CP17" i="26"/>
  <c r="CQ26" i="26" l="1"/>
  <c r="CQ17" i="26"/>
  <c r="CQ19" i="26" s="1"/>
  <c r="CP19" i="26"/>
  <c r="CP27" i="26" s="1"/>
  <c r="CP30" i="26" s="1"/>
  <c r="CP32" i="26" s="1"/>
  <c r="CR16" i="26"/>
  <c r="CR21" i="26"/>
  <c r="CR15" i="26"/>
  <c r="CS6" i="26"/>
  <c r="CS25" i="26" s="1"/>
  <c r="CR25" i="26"/>
  <c r="CU4" i="26"/>
  <c r="CT5" i="26"/>
  <c r="CT7" i="26" s="1"/>
  <c r="CT2" i="26"/>
  <c r="CQ27" i="26" l="1"/>
  <c r="CQ30" i="26" s="1"/>
  <c r="CQ32" i="26" s="1"/>
  <c r="CR26" i="26"/>
  <c r="CT6" i="26"/>
  <c r="CT16" i="26" s="1"/>
  <c r="CR18" i="26"/>
  <c r="CR17" i="26"/>
  <c r="CS16" i="26"/>
  <c r="CS21" i="26"/>
  <c r="CS15" i="26"/>
  <c r="CV4" i="26"/>
  <c r="CU5" i="26"/>
  <c r="CU7" i="26" s="1"/>
  <c r="CU2" i="26"/>
  <c r="CS20" i="26"/>
  <c r="CR19" i="26" l="1"/>
  <c r="CR27" i="26" s="1"/>
  <c r="CR30" i="26" s="1"/>
  <c r="CR32" i="26" s="1"/>
  <c r="CT20" i="26"/>
  <c r="CT15" i="26"/>
  <c r="CT18" i="26" s="1"/>
  <c r="CV5" i="26"/>
  <c r="CV7" i="26" s="1"/>
  <c r="CW4" i="26"/>
  <c r="CV2" i="26"/>
  <c r="CS17" i="26"/>
  <c r="CS18" i="26"/>
  <c r="CS26" i="26"/>
  <c r="CT21" i="26"/>
  <c r="CU6" i="26"/>
  <c r="CU15" i="26" s="1"/>
  <c r="CT17" i="26" l="1"/>
  <c r="CT19" i="26" s="1"/>
  <c r="CS19" i="26"/>
  <c r="CS27" i="26" s="1"/>
  <c r="CS30" i="26" s="1"/>
  <c r="CS32" i="26" s="1"/>
  <c r="CT26" i="26"/>
  <c r="CU18" i="26"/>
  <c r="CU17" i="26"/>
  <c r="CW5" i="26"/>
  <c r="CW7" i="26" s="1"/>
  <c r="CX4" i="26"/>
  <c r="CW2" i="26"/>
  <c r="CV6" i="26"/>
  <c r="CV21" i="26" s="1"/>
  <c r="CU20" i="26"/>
  <c r="CU16" i="26"/>
  <c r="CU21" i="26"/>
  <c r="CT27" i="26" l="1"/>
  <c r="CT30" i="26" s="1"/>
  <c r="CT32" i="26" s="1"/>
  <c r="CU19" i="26"/>
  <c r="CV20" i="26"/>
  <c r="CV26" i="26" s="1"/>
  <c r="CX5" i="26"/>
  <c r="CX7" i="26" s="1"/>
  <c r="CY4" i="26"/>
  <c r="CX2" i="26"/>
  <c r="CV15" i="26"/>
  <c r="CV16" i="26"/>
  <c r="CW6" i="26"/>
  <c r="CW15" i="26" s="1"/>
  <c r="CU26" i="26"/>
  <c r="CU27" i="26" l="1"/>
  <c r="CU30" i="26" s="1"/>
  <c r="CU32" i="26" s="1"/>
  <c r="CW18" i="26"/>
  <c r="CW17" i="26"/>
  <c r="CW20" i="26"/>
  <c r="CV18" i="26"/>
  <c r="CV17" i="26"/>
  <c r="CX6" i="26"/>
  <c r="CX20" i="26" s="1"/>
  <c r="CW16" i="26"/>
  <c r="CW21" i="26"/>
  <c r="CZ4" i="26"/>
  <c r="CY5" i="26"/>
  <c r="CY7" i="26" s="1"/>
  <c r="CY2" i="26"/>
  <c r="CW19" i="26" l="1"/>
  <c r="CV19" i="26"/>
  <c r="CV27" i="26" s="1"/>
  <c r="CV30" i="26" s="1"/>
  <c r="CV32" i="26" s="1"/>
  <c r="CX15" i="26"/>
  <c r="CX17" i="26" s="1"/>
  <c r="CX16" i="26"/>
  <c r="CX21" i="26"/>
  <c r="CX26" i="26" s="1"/>
  <c r="CY6" i="26"/>
  <c r="CY15" i="26" s="1"/>
  <c r="CZ5" i="26"/>
  <c r="CZ7" i="26" s="1"/>
  <c r="DA4" i="26"/>
  <c r="CZ2" i="26"/>
  <c r="CW26" i="26"/>
  <c r="CW27" i="26" l="1"/>
  <c r="CW30" i="26" s="1"/>
  <c r="CW32" i="26" s="1"/>
  <c r="CY16" i="26"/>
  <c r="CY20" i="26"/>
  <c r="CY21" i="26"/>
  <c r="CX18" i="26"/>
  <c r="CX19" i="26" s="1"/>
  <c r="CX27" i="26" s="1"/>
  <c r="CX30" i="26" s="1"/>
  <c r="CX32" i="26" s="1"/>
  <c r="CY18" i="26"/>
  <c r="CY17" i="26"/>
  <c r="CZ6" i="26"/>
  <c r="CZ21" i="26" s="1"/>
  <c r="DA5" i="26"/>
  <c r="DA7" i="26" s="1"/>
  <c r="DB4" i="26"/>
  <c r="DA2" i="26"/>
  <c r="CZ15" i="26" l="1"/>
  <c r="CZ18" i="26" s="1"/>
  <c r="CY26" i="26"/>
  <c r="CY19" i="26"/>
  <c r="CZ16" i="26"/>
  <c r="DA6" i="26"/>
  <c r="DA16" i="26" s="1"/>
  <c r="CZ20" i="26"/>
  <c r="CZ26" i="26" s="1"/>
  <c r="DB5" i="26"/>
  <c r="DB7" i="26" s="1"/>
  <c r="DC4" i="26"/>
  <c r="DB2" i="26"/>
  <c r="CZ17" i="26" l="1"/>
  <c r="CZ19" i="26" s="1"/>
  <c r="CZ27" i="26" s="1"/>
  <c r="CZ30" i="26" s="1"/>
  <c r="CZ32" i="26" s="1"/>
  <c r="DA15" i="26"/>
  <c r="DA17" i="26" s="1"/>
  <c r="CY27" i="26"/>
  <c r="CY30" i="26" s="1"/>
  <c r="CY32" i="26" s="1"/>
  <c r="DA21" i="26"/>
  <c r="DB6" i="26"/>
  <c r="DB21" i="26" s="1"/>
  <c r="DA20" i="26"/>
  <c r="DC5" i="26"/>
  <c r="DC7" i="26" s="1"/>
  <c r="DD4" i="26"/>
  <c r="DC2" i="26"/>
  <c r="DA18" i="26" l="1"/>
  <c r="DA19" i="26" s="1"/>
  <c r="DB16" i="26"/>
  <c r="DB15" i="26"/>
  <c r="DB17" i="26" s="1"/>
  <c r="DB20" i="26"/>
  <c r="DB26" i="26" s="1"/>
  <c r="DA26" i="26"/>
  <c r="DC6" i="26"/>
  <c r="DC20" i="26" s="1"/>
  <c r="DE4" i="26"/>
  <c r="DD5" i="26"/>
  <c r="DD7" i="26" s="1"/>
  <c r="DD2" i="26"/>
  <c r="DB18" i="26" l="1"/>
  <c r="DB19" i="26" s="1"/>
  <c r="DB27" i="26" s="1"/>
  <c r="DB30" i="26" s="1"/>
  <c r="DB32" i="26" s="1"/>
  <c r="DC15" i="26"/>
  <c r="DC17" i="26" s="1"/>
  <c r="DC16" i="26"/>
  <c r="DA27" i="26"/>
  <c r="DA30" i="26" s="1"/>
  <c r="DA32" i="26" s="1"/>
  <c r="DC21" i="26"/>
  <c r="DC26" i="26" s="1"/>
  <c r="DE5" i="26"/>
  <c r="DE7" i="26" s="1"/>
  <c r="DF4" i="26"/>
  <c r="DE2" i="26"/>
  <c r="DD6" i="26"/>
  <c r="DD15" i="26" s="1"/>
  <c r="DC18" i="26" l="1"/>
  <c r="DC19" i="26" s="1"/>
  <c r="DC27" i="26" s="1"/>
  <c r="DC30" i="26" s="1"/>
  <c r="DC32" i="26" s="1"/>
  <c r="DD18" i="26"/>
  <c r="DD17" i="26"/>
  <c r="DD20" i="26"/>
  <c r="DD21" i="26"/>
  <c r="DD16" i="26"/>
  <c r="DF5" i="26"/>
  <c r="DF7" i="26" s="1"/>
  <c r="DG4" i="26"/>
  <c r="DF2" i="26"/>
  <c r="DE6" i="26"/>
  <c r="DE20" i="26" s="1"/>
  <c r="DD19" i="26" l="1"/>
  <c r="DE21" i="26"/>
  <c r="DE26" i="26" s="1"/>
  <c r="DE15" i="26"/>
  <c r="DE18" i="26" s="1"/>
  <c r="DE16" i="26"/>
  <c r="DF6" i="26"/>
  <c r="DF21" i="26" s="1"/>
  <c r="DG5" i="26"/>
  <c r="DG7" i="26" s="1"/>
  <c r="DH4" i="26"/>
  <c r="DG2" i="26"/>
  <c r="DD26" i="26"/>
  <c r="DD27" i="26" l="1"/>
  <c r="DD30" i="26" s="1"/>
  <c r="DD32" i="26" s="1"/>
  <c r="DF16" i="26"/>
  <c r="DE17" i="26"/>
  <c r="DE19" i="26" s="1"/>
  <c r="DE27" i="26" s="1"/>
  <c r="DE30" i="26" s="1"/>
  <c r="DE32" i="26" s="1"/>
  <c r="DF15" i="26"/>
  <c r="DF18" i="26" s="1"/>
  <c r="DH5" i="26"/>
  <c r="DH7" i="26" s="1"/>
  <c r="DI4" i="26"/>
  <c r="DH2" i="26"/>
  <c r="DF20" i="26"/>
  <c r="DF26" i="26" s="1"/>
  <c r="DG6" i="26"/>
  <c r="DG15" i="26" s="1"/>
  <c r="DF17" i="26" l="1"/>
  <c r="DF19" i="26" s="1"/>
  <c r="DF27" i="26" s="1"/>
  <c r="DF30" i="26" s="1"/>
  <c r="DF32" i="26" s="1"/>
  <c r="DG18" i="26"/>
  <c r="DG17" i="26"/>
  <c r="DG21" i="26"/>
  <c r="DG16" i="26"/>
  <c r="DH6" i="26"/>
  <c r="DH21" i="26" s="1"/>
  <c r="DG20" i="26"/>
  <c r="DJ4" i="26"/>
  <c r="DI5" i="26"/>
  <c r="DI7" i="26" s="1"/>
  <c r="DI2" i="26"/>
  <c r="DG26" i="26" l="1"/>
  <c r="DH15" i="26"/>
  <c r="DH18" i="26" s="1"/>
  <c r="DG19" i="26"/>
  <c r="DK4" i="26"/>
  <c r="DJ5" i="26"/>
  <c r="DJ7" i="26" s="1"/>
  <c r="DJ2" i="26"/>
  <c r="DH20" i="26"/>
  <c r="DH26" i="26" s="1"/>
  <c r="DH16" i="26"/>
  <c r="DI6" i="26"/>
  <c r="DI15" i="26" s="1"/>
  <c r="DG27" i="26" l="1"/>
  <c r="DG30" i="26" s="1"/>
  <c r="DG32" i="26" s="1"/>
  <c r="DH17" i="26"/>
  <c r="DH19" i="26" s="1"/>
  <c r="DH27" i="26" s="1"/>
  <c r="DH30" i="26" s="1"/>
  <c r="DH32" i="26" s="1"/>
  <c r="DI16" i="26"/>
  <c r="DI21" i="26"/>
  <c r="DI20" i="26"/>
  <c r="DJ6" i="26"/>
  <c r="DJ20" i="26" s="1"/>
  <c r="DI17" i="26"/>
  <c r="DI18" i="26"/>
  <c r="DL4" i="26"/>
  <c r="DK5" i="26"/>
  <c r="DK7" i="26" s="1"/>
  <c r="DK2" i="26"/>
  <c r="DJ15" i="26" l="1"/>
  <c r="DJ17" i="26" s="1"/>
  <c r="DI19" i="26"/>
  <c r="DI26" i="26"/>
  <c r="DL5" i="26"/>
  <c r="DL7" i="26" s="1"/>
  <c r="DM4" i="26"/>
  <c r="DL2" i="26"/>
  <c r="DJ16" i="26"/>
  <c r="DK6" i="26"/>
  <c r="DK21" i="26" s="1"/>
  <c r="DJ21" i="26"/>
  <c r="DJ26" i="26" s="1"/>
  <c r="DJ18" i="26" l="1"/>
  <c r="DJ19" i="26" s="1"/>
  <c r="DJ27" i="26" s="1"/>
  <c r="DJ30" i="26" s="1"/>
  <c r="DJ32" i="26" s="1"/>
  <c r="DI27" i="26"/>
  <c r="DI30" i="26" s="1"/>
  <c r="DI32" i="26" s="1"/>
  <c r="DK16" i="26"/>
  <c r="DK20" i="26"/>
  <c r="DK26" i="26" s="1"/>
  <c r="DM5" i="26"/>
  <c r="DM7" i="26" s="1"/>
  <c r="DM2" i="26"/>
  <c r="DK15" i="26"/>
  <c r="DL6" i="26"/>
  <c r="DL20" i="26" s="1"/>
  <c r="DK18" i="26" l="1"/>
  <c r="DK17" i="26"/>
  <c r="DL21" i="26"/>
  <c r="DL26" i="26" s="1"/>
  <c r="DL16" i="26"/>
  <c r="DM6" i="26"/>
  <c r="DM21" i="26" s="1"/>
  <c r="DL15" i="26"/>
  <c r="DM15" i="26" l="1"/>
  <c r="DM17" i="26" s="1"/>
  <c r="DK19" i="26"/>
  <c r="DK27" i="26" s="1"/>
  <c r="DK30" i="26" s="1"/>
  <c r="DK32" i="26" s="1"/>
  <c r="DM20" i="26"/>
  <c r="DM26" i="26" s="1"/>
  <c r="B26" i="26" s="1"/>
  <c r="DL17" i="26"/>
  <c r="DL18" i="26"/>
  <c r="DM16" i="26"/>
  <c r="DM18" i="26" l="1"/>
  <c r="DM19" i="26" s="1"/>
  <c r="DM27" i="26" s="1"/>
  <c r="DM30" i="26" s="1"/>
  <c r="DM32" i="26" s="1"/>
  <c r="DL19" i="26"/>
  <c r="DL27" i="26" s="1"/>
  <c r="DL30" i="26" s="1"/>
  <c r="DL32" i="26" s="1"/>
  <c r="B32" i="26" l="1"/>
  <c r="C21" i="1" s="1"/>
  <c r="B27" i="26"/>
</calcChain>
</file>

<file path=xl/sharedStrings.xml><?xml version="1.0" encoding="utf-8"?>
<sst xmlns="http://schemas.openxmlformats.org/spreadsheetml/2006/main" count="204" uniqueCount="137">
  <si>
    <t>Generelle data</t>
  </si>
  <si>
    <t>Forventet kraftpris, øre/kWh</t>
  </si>
  <si>
    <t>Kostnadsscenarioer, norske kroner</t>
  </si>
  <si>
    <t>Kapasitet</t>
  </si>
  <si>
    <t>MW</t>
  </si>
  <si>
    <t>Slovenia</t>
  </si>
  <si>
    <t>Lav</t>
  </si>
  <si>
    <t>Høy</t>
  </si>
  <si>
    <t>NVE høy</t>
  </si>
  <si>
    <t>NVE middels</t>
  </si>
  <si>
    <t>USD 3000</t>
  </si>
  <si>
    <t>USD 4000</t>
  </si>
  <si>
    <t>USD 5000</t>
  </si>
  <si>
    <t>USD 6000</t>
  </si>
  <si>
    <t>USD 7000</t>
  </si>
  <si>
    <t>USD 8000</t>
  </si>
  <si>
    <t>Referanseår</t>
  </si>
  <si>
    <t>Initiell investering, overnight construction cost</t>
  </si>
  <si>
    <t>NOK/kW</t>
  </si>
  <si>
    <t>Oppstart kraftproduksjon</t>
  </si>
  <si>
    <t>Første brensel</t>
  </si>
  <si>
    <t>M NOK</t>
  </si>
  <si>
    <t>Total konstruksjonstid</t>
  </si>
  <si>
    <t>år</t>
  </si>
  <si>
    <t>Brenselskostnader (energiavhengig)</t>
  </si>
  <si>
    <t>NOK/MWh</t>
  </si>
  <si>
    <t>Antall driftsår</t>
  </si>
  <si>
    <t>Avfallshåndtering og deponi (energiavhengig)</t>
  </si>
  <si>
    <t>Forventet fullasttimer per år</t>
  </si>
  <si>
    <t>timer</t>
  </si>
  <si>
    <t>O&amp;M 0-20Y</t>
  </si>
  <si>
    <t>Pris for opprinnelesgarantier</t>
  </si>
  <si>
    <t>EUR/MWh</t>
  </si>
  <si>
    <t>O&amp;M 20-40Y</t>
  </si>
  <si>
    <t>Tillegg for salg av varme</t>
  </si>
  <si>
    <t>O&amp;M 40-60Y</t>
  </si>
  <si>
    <t>Tillegg for systemtjenester</t>
  </si>
  <si>
    <t>O&amp;M 60-80Y</t>
  </si>
  <si>
    <t>Diskonteringsrate (WACC)</t>
  </si>
  <si>
    <t>Valutakurser (2025 årskurs)</t>
  </si>
  <si>
    <t>Verdifaktor</t>
  </si>
  <si>
    <t>Kostnadsscenarioer, kilde-valuta</t>
  </si>
  <si>
    <t>NOK/EUR</t>
  </si>
  <si>
    <t>NVE mid</t>
  </si>
  <si>
    <t>NOK/USD</t>
  </si>
  <si>
    <t>SMR</t>
  </si>
  <si>
    <t>OCC - Initiell investering, overnight construction cost</t>
  </si>
  <si>
    <t>EUR/kW</t>
  </si>
  <si>
    <t>USD/kW</t>
  </si>
  <si>
    <t>mEUR</t>
  </si>
  <si>
    <t>O&amp;M 0-20Y, Effektavhengige drifts- og vedlikeholdskostnader</t>
  </si>
  <si>
    <t>Scenariobygger</t>
  </si>
  <si>
    <t>O&amp;M 20-40Y, Effektavhengige drifts- og vedlikeholdskostnader</t>
  </si>
  <si>
    <t>Resultat: Nåverdi</t>
  </si>
  <si>
    <t>MNOK</t>
  </si>
  <si>
    <t>O&amp;M 40-60Y, Effektavhengige drifts- og vedlikeholdskostnader</t>
  </si>
  <si>
    <t>Kraftprisscenario</t>
  </si>
  <si>
    <t>øre/kWh</t>
  </si>
  <si>
    <t>O&amp;M 60-80Y, Effektavhengige drifts- og vedlikeholdskostnader</t>
  </si>
  <si>
    <t>NVEs tall basert på Bloomberg</t>
  </si>
  <si>
    <t>OCC &amp; første lading</t>
  </si>
  <si>
    <t>NOK/kWh</t>
  </si>
  <si>
    <t>OCC</t>
  </si>
  <si>
    <t>Brensel &amp; deponi</t>
  </si>
  <si>
    <t>CAPEX</t>
  </si>
  <si>
    <t>Fast OPEX</t>
  </si>
  <si>
    <t>Brensel</t>
  </si>
  <si>
    <t>Avfall</t>
  </si>
  <si>
    <t>Contingencies for OCC</t>
  </si>
  <si>
    <t>O&amp;M</t>
  </si>
  <si>
    <t>lav</t>
  </si>
  <si>
    <t>Site-specific expenses</t>
  </si>
  <si>
    <t>mid</t>
  </si>
  <si>
    <t>Initial fuel loading</t>
  </si>
  <si>
    <t>approx</t>
  </si>
  <si>
    <t>høy</t>
  </si>
  <si>
    <t>Operating fuel costs</t>
  </si>
  <si>
    <t>8,5-9,1</t>
  </si>
  <si>
    <t>Decommissioning</t>
  </si>
  <si>
    <t>1-2 EUR/MWh (nesten 3 for ny KK i Sverige, dobbelt så mye for gamle)</t>
  </si>
  <si>
    <t>14.2 - 28.1</t>
  </si>
  <si>
    <t>Utvalgets tall basert på Multiconsults analyse</t>
  </si>
  <si>
    <t>Refurbish after 40 years</t>
  </si>
  <si>
    <t>EUR/kW, EY anbefaler 400-700 og mener 864 er for høyt</t>
  </si>
  <si>
    <t>Avfall, dekom, etc.</t>
  </si>
  <si>
    <t>Fast opex</t>
  </si>
  <si>
    <t>kr/kW</t>
  </si>
  <si>
    <t>Variabel opex</t>
  </si>
  <si>
    <t>Kilder til kostnadsinformasjon</t>
  </si>
  <si>
    <t>Tsjekkia</t>
  </si>
  <si>
    <t>Canada</t>
  </si>
  <si>
    <t>Generisk</t>
  </si>
  <si>
    <t>Economics of Nuclear Power - World Nuclear Association</t>
  </si>
  <si>
    <t>EdF</t>
  </si>
  <si>
    <t>EDF presents its provisional estimate for the EPR2 programme for €72.8 billion - 18/12/2025 | EDF FR</t>
  </si>
  <si>
    <t>Planleggings- og byggefase</t>
  </si>
  <si>
    <t>Driftsfase</t>
  </si>
  <si>
    <t>Avviklingsfase</t>
  </si>
  <si>
    <t>År</t>
  </si>
  <si>
    <t>Driftsindikator</t>
  </si>
  <si>
    <t>0 / 1</t>
  </si>
  <si>
    <t>Forventet produksjon</t>
  </si>
  <si>
    <t>GWh</t>
  </si>
  <si>
    <t>Oppnådd pris</t>
  </si>
  <si>
    <t>Investeringer (millioner NOK)</t>
  </si>
  <si>
    <t>Første brensel (hvis ikke inkludert i OCC)</t>
  </si>
  <si>
    <t>Investeringer totalt</t>
  </si>
  <si>
    <t>Driftsregnskapet (millioner NOK)</t>
  </si>
  <si>
    <t>Energisalg</t>
  </si>
  <si>
    <t>Opprinnelsesgarantier</t>
  </si>
  <si>
    <t>Varmesalg</t>
  </si>
  <si>
    <t>Systemtjenester</t>
  </si>
  <si>
    <t>Sum inntekter</t>
  </si>
  <si>
    <t>Brenselskostnader</t>
  </si>
  <si>
    <t>Avfallshåndtering og deponi</t>
  </si>
  <si>
    <t>Sum kostnader</t>
  </si>
  <si>
    <t>Driftsresultat</t>
  </si>
  <si>
    <t>Kontantstrøm (millioner NOK)</t>
  </si>
  <si>
    <t>- Investeringer</t>
  </si>
  <si>
    <t>= Kontantstrøm</t>
  </si>
  <si>
    <t>KHNP sets out plans for USD18.6bn Czech nuclear project - World Nuclear News</t>
  </si>
  <si>
    <t>Canada's first SMR project: How is CAD20.9 billion cost calculated? - World Nuclear News</t>
  </si>
  <si>
    <t>EDF estimates EPR2 programme cost at EUR72.8 billion - World Nuclear News</t>
  </si>
  <si>
    <t>Independent Review of Economic Analysis Input Data of the JEK2 project</t>
  </si>
  <si>
    <t>Storskala</t>
  </si>
  <si>
    <t>Storskala eller SMR?</t>
  </si>
  <si>
    <t>Ark</t>
  </si>
  <si>
    <t>Beskrivelse</t>
  </si>
  <si>
    <t>Forutsetninger</t>
  </si>
  <si>
    <t>Kontantstrøm</t>
  </si>
  <si>
    <t>Vedlegg 4: Kjernekraftutvalgets nåverdiberegning</t>
  </si>
  <si>
    <t>Inneholder de tekniske, økonomiske og finansielle forutsetningene som ligger til grunn for nåverdiberegningen, og gir mulighet for å endre sentrale antakelser.</t>
  </si>
  <si>
    <t>Viser år‑for‑år‑beregning av investeringer, inntekter, kostnader og kontantstrøm over prosjektets levetid, samt beregnet nåverdi.</t>
  </si>
  <si>
    <t>Hentet fra Norges Bank</t>
  </si>
  <si>
    <t>Slovenia / EY (EUR/kW or kWh)</t>
  </si>
  <si>
    <t>EUR/MWh, avhengig av år (stigende frem til år 60, deretter fallende)</t>
  </si>
  <si>
    <r>
      <t xml:space="preserve">Digitalt vedlegg til NOU 2026: 4 </t>
    </r>
    <r>
      <rPr>
        <i/>
        <sz val="11"/>
        <color theme="1"/>
        <rFont val="Aptos Narrow"/>
        <family val="2"/>
        <scheme val="minor"/>
      </rPr>
      <t>Kjernekraft i Norge?</t>
    </r>
    <r>
      <rPr>
        <sz val="11"/>
        <color theme="1"/>
        <rFont val="Aptos Narrow"/>
        <family val="2"/>
        <scheme val="minor"/>
      </rPr>
      <t xml:space="preserve"> </t>
    </r>
    <r>
      <rPr>
        <i/>
        <sz val="11"/>
        <color theme="1"/>
        <rFont val="Aptos Narrow"/>
        <family val="2"/>
        <scheme val="minor"/>
      </rPr>
      <t>– Fordeler, ulemper og forutsetninger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</si>
</sst>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_ ;[Red]\-#,##0\ "/>
    <numFmt numFmtId="166" formatCode="0.0"/>
  </numFmts>
  <fonts count="17"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2"/>
      <color theme="1"/>
      <name val="Aptos Narrow"/>
      <family val="2"/>
      <scheme val="minor"/>
    </font>
    <font>
      <b/>
      <sz val="14"/>
      <color theme="1"/>
      <name val="Aptos Narrow"/>
      <family val="2"/>
      <scheme val="minor"/>
    </font>
    <font>
      <b/>
      <sz val="14"/>
      <color theme="0"/>
      <name val="Aptos Narrow"/>
      <family val="2"/>
      <scheme val="minor"/>
    </font>
    <font>
      <b/>
      <sz val="12"/>
      <color theme="1"/>
      <name val="Aptos Narrow"/>
      <family val="2"/>
      <scheme val="minor"/>
    </font>
    <font>
      <i/>
      <sz val="11"/>
      <color theme="1"/>
      <name val="Aptos Narrow"/>
      <family val="2"/>
      <scheme val="minor"/>
    </font>
    <font>
      <b/>
      <sz val="11"/>
      <color theme="1"/>
      <name val="Aptos Narrow"/>
      <family val="2"/>
    </font>
    <font>
      <sz val="11"/>
      <color theme="1"/>
      <name val="Aptos Narrow"/>
      <family val="2"/>
    </font>
    <font>
      <u/>
      <sz val="11"/>
      <color theme="10"/>
      <name val="Aptos Narrow"/>
      <family val="2"/>
      <scheme val="minor"/>
    </font>
    <font>
      <b/>
      <sz val="12"/>
      <color theme="0"/>
      <name val="Aptos Narrow"/>
      <family val="2"/>
      <scheme val="minor"/>
    </font>
    <font>
      <b/>
      <sz val="11"/>
      <name val="Aptos Narrow"/>
      <family val="2"/>
      <scheme val="minor"/>
    </font>
    <font>
      <b/>
      <sz val="15"/>
      <color theme="3"/>
      <name val="Aptos Narrow"/>
      <family val="2"/>
      <scheme val="minor"/>
    </font>
    <font>
      <sz val="11"/>
      <name val="Aptos Narrow"/>
      <family val="2"/>
      <scheme val="minor"/>
    </font>
    <font>
      <b/>
      <u/>
      <sz val="11"/>
      <color theme="1" tint="0.249977111117893"/>
      <name val="Aptos Narrow"/>
      <family val="2"/>
      <scheme val="minor"/>
    </font>
  </fonts>
  <fills count="32">
    <fill>
      <patternFill patternType="none"/>
    </fill>
    <fill>
      <patternFill patternType="gray125"/>
    </fill>
    <fill>
      <patternFill patternType="solid">
        <fgColor theme="3" tint="0.74999237037263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bgColor indexed="64"/>
      </patternFill>
    </fill>
    <fill>
      <patternFill patternType="solid">
        <fgColor theme="7"/>
        <bgColor indexed="64"/>
      </patternFill>
    </fill>
    <fill>
      <patternFill patternType="solid">
        <fgColor theme="4" tint="0.39997558519241921"/>
        <bgColor indexed="64"/>
      </patternFill>
    </fill>
    <fill>
      <patternFill patternType="solid">
        <fgColor rgb="FFC00000"/>
        <bgColor indexed="64"/>
      </patternFill>
    </fill>
    <fill>
      <patternFill patternType="solid">
        <fgColor theme="5"/>
        <bgColor indexed="64"/>
      </patternFill>
    </fill>
    <fill>
      <patternFill patternType="solid">
        <fgColor theme="9" tint="0.39997558519241921"/>
        <bgColor indexed="64"/>
      </patternFill>
    </fill>
    <fill>
      <patternFill patternType="solid">
        <fgColor theme="6"/>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3"/>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8"/>
        <bgColor theme="4"/>
      </patternFill>
    </fill>
    <fill>
      <patternFill patternType="solid">
        <fgColor theme="8"/>
        <bgColor theme="5"/>
      </patternFill>
    </fill>
    <fill>
      <patternFill patternType="solid">
        <fgColor theme="0"/>
        <bgColor theme="4" tint="0.79998168889431442"/>
      </patternFill>
    </fill>
    <fill>
      <patternFill patternType="solid">
        <fgColor theme="8" tint="0.39997558519241921"/>
        <bgColor theme="4"/>
      </patternFill>
    </fill>
    <fill>
      <patternFill patternType="solid">
        <fgColor theme="8" tint="0.39997558519241921"/>
        <bgColor theme="5"/>
      </patternFill>
    </fill>
    <fill>
      <patternFill patternType="solid">
        <fgColor theme="4"/>
        <bgColor indexed="64"/>
      </patternFill>
    </fill>
    <fill>
      <patternFill patternType="solid">
        <fgColor theme="0" tint="-0.34998626667073579"/>
        <bgColor indexed="64"/>
      </patternFill>
    </fill>
    <fill>
      <patternFill patternType="solid">
        <fgColor theme="8"/>
        <bgColor indexed="64"/>
      </patternFill>
    </fill>
    <fill>
      <patternFill patternType="solid">
        <fgColor theme="8" tint="0.59999389629810485"/>
        <bgColor theme="4" tint="0.79998168889431442"/>
      </patternFill>
    </fill>
    <fill>
      <patternFill patternType="solid">
        <fgColor theme="8" tint="0.59999389629810485"/>
        <bgColor indexed="64"/>
      </patternFill>
    </fill>
  </fills>
  <borders count="26">
    <border>
      <left/>
      <right/>
      <top/>
      <bottom/>
      <diagonal/>
    </border>
    <border>
      <left/>
      <right/>
      <top style="thin">
        <color theme="4"/>
      </top>
      <bottom style="double">
        <color theme="4"/>
      </bottom>
      <diagonal/>
    </border>
    <border>
      <left/>
      <right/>
      <top style="thin">
        <color theme="4"/>
      </top>
      <bottom style="thin">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thin">
        <color indexed="64"/>
      </right>
      <top/>
      <bottom/>
      <diagonal/>
    </border>
    <border>
      <left/>
      <right/>
      <top/>
      <bottom style="thin">
        <color indexed="64"/>
      </bottom>
      <diagonal/>
    </border>
    <border>
      <left style="medium">
        <color indexed="64"/>
      </left>
      <right/>
      <top/>
      <bottom/>
      <diagonal/>
    </border>
    <border>
      <left style="medium">
        <color indexed="64"/>
      </left>
      <right/>
      <top style="thin">
        <color theme="4"/>
      </top>
      <bottom style="double">
        <color theme="4"/>
      </bottom>
      <diagonal/>
    </border>
    <border>
      <left/>
      <right style="medium">
        <color indexed="64"/>
      </right>
      <top style="thin">
        <color theme="4"/>
      </top>
      <bottom style="double">
        <color theme="4"/>
      </bottom>
      <diagonal/>
    </border>
    <border>
      <left style="medium">
        <color indexed="64"/>
      </left>
      <right/>
      <top style="thin">
        <color theme="4"/>
      </top>
      <bottom style="thin">
        <color theme="4"/>
      </bottom>
      <diagonal/>
    </border>
    <border>
      <left/>
      <right style="medium">
        <color indexed="64"/>
      </right>
      <top style="thin">
        <color theme="4"/>
      </top>
      <bottom style="thin">
        <color theme="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ck">
        <color theme="4"/>
      </bottom>
      <diagonal/>
    </border>
  </borders>
  <cellStyleXfs count="6">
    <xf numFmtId="0" fontId="0" fillId="0" borderId="0"/>
    <xf numFmtId="9" fontId="1" fillId="0" borderId="0" applyFont="0" applyFill="0" applyBorder="0" applyAlignment="0" applyProtection="0"/>
    <xf numFmtId="0" fontId="4" fillId="0" borderId="0"/>
    <xf numFmtId="164" fontId="1" fillId="0" borderId="0" applyFont="0" applyFill="0" applyBorder="0" applyAlignment="0" applyProtection="0"/>
    <xf numFmtId="0" fontId="11" fillId="0" borderId="0" applyNumberFormat="0" applyFill="0" applyBorder="0" applyAlignment="0" applyProtection="0"/>
    <xf numFmtId="0" fontId="14" fillId="0" borderId="25" applyNumberFormat="0" applyFill="0" applyAlignment="0" applyProtection="0"/>
  </cellStyleXfs>
  <cellXfs count="164">
    <xf numFmtId="0" fontId="0" fillId="0" borderId="0" xfId="0"/>
    <xf numFmtId="165" fontId="0" fillId="0" borderId="0" xfId="0" applyNumberFormat="1"/>
    <xf numFmtId="0" fontId="3" fillId="2" borderId="0" xfId="0" applyFont="1" applyFill="1"/>
    <xf numFmtId="0" fontId="0" fillId="2" borderId="0" xfId="0" applyFill="1"/>
    <xf numFmtId="0" fontId="3" fillId="4" borderId="0" xfId="0" applyFont="1" applyFill="1"/>
    <xf numFmtId="0" fontId="0" fillId="4" borderId="0" xfId="0" applyFill="1"/>
    <xf numFmtId="3" fontId="0" fillId="5" borderId="0" xfId="0" applyNumberFormat="1" applyFill="1"/>
    <xf numFmtId="0" fontId="3" fillId="6" borderId="0" xfId="0" applyFont="1" applyFill="1"/>
    <xf numFmtId="0" fontId="0" fillId="6" borderId="0" xfId="0" applyFill="1"/>
    <xf numFmtId="165" fontId="0" fillId="7" borderId="0" xfId="0" applyNumberFormat="1" applyFill="1"/>
    <xf numFmtId="166" fontId="0" fillId="8" borderId="0" xfId="0" applyNumberFormat="1" applyFill="1"/>
    <xf numFmtId="165" fontId="0" fillId="8" borderId="0" xfId="0" applyNumberFormat="1" applyFill="1"/>
    <xf numFmtId="0" fontId="3" fillId="8" borderId="0" xfId="0" applyFont="1" applyFill="1"/>
    <xf numFmtId="0" fontId="0" fillId="6" borderId="2" xfId="0" applyFill="1" applyBorder="1"/>
    <xf numFmtId="165" fontId="3" fillId="6" borderId="2" xfId="0" applyNumberFormat="1" applyFont="1" applyFill="1" applyBorder="1"/>
    <xf numFmtId="0" fontId="0" fillId="6" borderId="1" xfId="0" applyFill="1" applyBorder="1"/>
    <xf numFmtId="165" fontId="3" fillId="6" borderId="1" xfId="0" applyNumberFormat="1" applyFont="1" applyFill="1" applyBorder="1"/>
    <xf numFmtId="165" fontId="0" fillId="4" borderId="1" xfId="0" applyNumberFormat="1" applyFill="1" applyBorder="1"/>
    <xf numFmtId="1" fontId="0" fillId="4" borderId="1" xfId="0" applyNumberFormat="1" applyFill="1" applyBorder="1"/>
    <xf numFmtId="165" fontId="8" fillId="7" borderId="0" xfId="0" applyNumberFormat="1" applyFont="1" applyFill="1"/>
    <xf numFmtId="165" fontId="0" fillId="3" borderId="0" xfId="0" applyNumberFormat="1" applyFill="1"/>
    <xf numFmtId="0" fontId="5" fillId="10" borderId="0" xfId="0" applyFont="1" applyFill="1"/>
    <xf numFmtId="3" fontId="0" fillId="6" borderId="0" xfId="0" applyNumberFormat="1" applyFill="1"/>
    <xf numFmtId="3" fontId="0" fillId="6" borderId="2" xfId="0" applyNumberFormat="1" applyFill="1" applyBorder="1"/>
    <xf numFmtId="3" fontId="3" fillId="6" borderId="1" xfId="0" applyNumberFormat="1" applyFont="1" applyFill="1" applyBorder="1"/>
    <xf numFmtId="3" fontId="3" fillId="4" borderId="1" xfId="0" applyNumberFormat="1" applyFont="1" applyFill="1" applyBorder="1"/>
    <xf numFmtId="165" fontId="10" fillId="0" borderId="0" xfId="0" quotePrefix="1" applyNumberFormat="1" applyFont="1"/>
    <xf numFmtId="0" fontId="3" fillId="2" borderId="10" xfId="0" applyFont="1" applyFill="1" applyBorder="1"/>
    <xf numFmtId="0" fontId="3" fillId="2" borderId="6" xfId="0" applyFont="1" applyFill="1" applyBorder="1"/>
    <xf numFmtId="165" fontId="0" fillId="3" borderId="10" xfId="0" applyNumberFormat="1" applyFill="1" applyBorder="1"/>
    <xf numFmtId="165" fontId="0" fillId="3" borderId="6" xfId="0" applyNumberFormat="1" applyFill="1" applyBorder="1"/>
    <xf numFmtId="0" fontId="3" fillId="4" borderId="10" xfId="0" applyFont="1" applyFill="1" applyBorder="1"/>
    <xf numFmtId="0" fontId="3" fillId="4" borderId="6" xfId="0" applyFont="1" applyFill="1" applyBorder="1"/>
    <xf numFmtId="3" fontId="0" fillId="5" borderId="10" xfId="0" applyNumberFormat="1" applyFill="1" applyBorder="1"/>
    <xf numFmtId="3" fontId="0" fillId="5" borderId="6" xfId="0" applyNumberFormat="1" applyFill="1" applyBorder="1"/>
    <xf numFmtId="1" fontId="0" fillId="4" borderId="11" xfId="0" applyNumberFormat="1" applyFill="1" applyBorder="1"/>
    <xf numFmtId="1" fontId="0" fillId="4" borderId="12" xfId="0" applyNumberFormat="1" applyFill="1" applyBorder="1"/>
    <xf numFmtId="0" fontId="3" fillId="6" borderId="10" xfId="0" applyFont="1" applyFill="1" applyBorder="1"/>
    <xf numFmtId="0" fontId="3" fillId="6" borderId="6" xfId="0" applyFont="1" applyFill="1" applyBorder="1"/>
    <xf numFmtId="165" fontId="0" fillId="7" borderId="10" xfId="0" applyNumberFormat="1" applyFill="1" applyBorder="1"/>
    <xf numFmtId="165" fontId="0" fillId="7" borderId="6" xfId="0" applyNumberFormat="1" applyFill="1" applyBorder="1"/>
    <xf numFmtId="165" fontId="8" fillId="7" borderId="6" xfId="0" applyNumberFormat="1" applyFont="1" applyFill="1" applyBorder="1"/>
    <xf numFmtId="165" fontId="3" fillId="6" borderId="13" xfId="0" applyNumberFormat="1" applyFont="1" applyFill="1" applyBorder="1"/>
    <xf numFmtId="165" fontId="3" fillId="6" borderId="14" xfId="0" applyNumberFormat="1" applyFont="1" applyFill="1" applyBorder="1"/>
    <xf numFmtId="165" fontId="3" fillId="6" borderId="11" xfId="0" applyNumberFormat="1" applyFont="1" applyFill="1" applyBorder="1"/>
    <xf numFmtId="165" fontId="3" fillId="6" borderId="12" xfId="0" applyNumberFormat="1" applyFont="1" applyFill="1" applyBorder="1"/>
    <xf numFmtId="0" fontId="3" fillId="8" borderId="10" xfId="0" applyFont="1" applyFill="1" applyBorder="1"/>
    <xf numFmtId="0" fontId="3" fillId="8" borderId="6" xfId="0" applyFont="1" applyFill="1" applyBorder="1"/>
    <xf numFmtId="0" fontId="0" fillId="8" borderId="6" xfId="0" applyFill="1" applyBorder="1"/>
    <xf numFmtId="165" fontId="0" fillId="4" borderId="12" xfId="0" applyNumberFormat="1" applyFill="1" applyBorder="1"/>
    <xf numFmtId="0" fontId="0" fillId="6" borderId="10" xfId="0" applyFill="1" applyBorder="1"/>
    <xf numFmtId="0" fontId="0" fillId="6" borderId="6" xfId="0" applyFill="1" applyBorder="1"/>
    <xf numFmtId="0" fontId="0" fillId="6" borderId="14" xfId="0" applyFill="1" applyBorder="1"/>
    <xf numFmtId="165" fontId="0" fillId="8" borderId="10" xfId="0" applyNumberFormat="1" applyFill="1" applyBorder="1"/>
    <xf numFmtId="165" fontId="0" fillId="8" borderId="6" xfId="0" applyNumberFormat="1" applyFill="1" applyBorder="1"/>
    <xf numFmtId="165" fontId="8" fillId="7" borderId="10" xfId="0" applyNumberFormat="1" applyFont="1" applyFill="1" applyBorder="1"/>
    <xf numFmtId="0" fontId="3" fillId="13" borderId="10" xfId="0" applyFont="1" applyFill="1" applyBorder="1"/>
    <xf numFmtId="1" fontId="0" fillId="15" borderId="0" xfId="0" applyNumberFormat="1" applyFill="1"/>
    <xf numFmtId="1" fontId="0" fillId="12" borderId="0" xfId="0" applyNumberFormat="1" applyFill="1"/>
    <xf numFmtId="0" fontId="3" fillId="13" borderId="3" xfId="0" applyFont="1" applyFill="1" applyBorder="1"/>
    <xf numFmtId="0" fontId="3" fillId="2" borderId="4" xfId="0" applyFont="1" applyFill="1" applyBorder="1"/>
    <xf numFmtId="0" fontId="3" fillId="2" borderId="5" xfId="0" applyFont="1" applyFill="1" applyBorder="1"/>
    <xf numFmtId="0" fontId="7" fillId="2" borderId="3" xfId="0" applyFont="1" applyFill="1" applyBorder="1"/>
    <xf numFmtId="0" fontId="0" fillId="2" borderId="4" xfId="0" applyFill="1" applyBorder="1"/>
    <xf numFmtId="0" fontId="7" fillId="2" borderId="5" xfId="0" applyFont="1" applyFill="1" applyBorder="1"/>
    <xf numFmtId="0" fontId="0" fillId="2" borderId="6" xfId="0" applyFill="1" applyBorder="1"/>
    <xf numFmtId="0" fontId="5" fillId="4" borderId="10" xfId="0" applyFont="1" applyFill="1" applyBorder="1"/>
    <xf numFmtId="0" fontId="0" fillId="4" borderId="6" xfId="0" applyFill="1" applyBorder="1"/>
    <xf numFmtId="0" fontId="0" fillId="4" borderId="10" xfId="0" applyFill="1" applyBorder="1"/>
    <xf numFmtId="3" fontId="3" fillId="4" borderId="0" xfId="0" applyNumberFormat="1" applyFont="1" applyFill="1"/>
    <xf numFmtId="0" fontId="3" fillId="4" borderId="11" xfId="0" applyFont="1" applyFill="1" applyBorder="1"/>
    <xf numFmtId="0" fontId="0" fillId="4" borderId="12" xfId="0" applyFill="1" applyBorder="1"/>
    <xf numFmtId="0" fontId="5" fillId="6" borderId="10" xfId="0" applyFont="1" applyFill="1" applyBorder="1"/>
    <xf numFmtId="0" fontId="3" fillId="6" borderId="13" xfId="0" applyFont="1" applyFill="1" applyBorder="1"/>
    <xf numFmtId="0" fontId="3" fillId="6" borderId="11" xfId="0" applyFont="1" applyFill="1" applyBorder="1"/>
    <xf numFmtId="0" fontId="0" fillId="6" borderId="12" xfId="0" applyFill="1" applyBorder="1"/>
    <xf numFmtId="166" fontId="5" fillId="8" borderId="10" xfId="0" applyNumberFormat="1" applyFont="1" applyFill="1" applyBorder="1"/>
    <xf numFmtId="166" fontId="0" fillId="8" borderId="6" xfId="0" applyNumberFormat="1" applyFill="1" applyBorder="1"/>
    <xf numFmtId="166" fontId="0" fillId="8" borderId="10" xfId="0" applyNumberFormat="1" applyFill="1" applyBorder="1"/>
    <xf numFmtId="0" fontId="3" fillId="11" borderId="15" xfId="0" applyFont="1" applyFill="1" applyBorder="1"/>
    <xf numFmtId="3" fontId="3" fillId="6" borderId="2" xfId="0" applyNumberFormat="1" applyFont="1" applyFill="1" applyBorder="1"/>
    <xf numFmtId="1" fontId="0" fillId="14" borderId="8" xfId="0" applyNumberFormat="1" applyFill="1" applyBorder="1"/>
    <xf numFmtId="1" fontId="0" fillId="14" borderId="7" xfId="0" applyNumberFormat="1" applyFill="1" applyBorder="1"/>
    <xf numFmtId="0" fontId="0" fillId="6" borderId="23" xfId="0" applyFill="1" applyBorder="1"/>
    <xf numFmtId="3" fontId="0" fillId="6" borderId="9" xfId="0" applyNumberFormat="1" applyFill="1" applyBorder="1"/>
    <xf numFmtId="0" fontId="0" fillId="6" borderId="24" xfId="0" applyFill="1" applyBorder="1"/>
    <xf numFmtId="0" fontId="0" fillId="6" borderId="9" xfId="0" applyFill="1" applyBorder="1"/>
    <xf numFmtId="165" fontId="0" fillId="7" borderId="23" xfId="0" applyNumberFormat="1" applyFill="1" applyBorder="1"/>
    <xf numFmtId="165" fontId="0" fillId="7" borderId="9" xfId="0" applyNumberFormat="1" applyFill="1" applyBorder="1"/>
    <xf numFmtId="165" fontId="0" fillId="7" borderId="24" xfId="0" applyNumberFormat="1" applyFill="1" applyBorder="1"/>
    <xf numFmtId="165" fontId="3" fillId="11" borderId="21" xfId="0" applyNumberFormat="1" applyFont="1" applyFill="1" applyBorder="1"/>
    <xf numFmtId="165" fontId="3" fillId="11" borderId="20" xfId="0" applyNumberFormat="1" applyFont="1" applyFill="1" applyBorder="1"/>
    <xf numFmtId="165" fontId="0" fillId="11" borderId="22" xfId="0" applyNumberFormat="1" applyFill="1" applyBorder="1"/>
    <xf numFmtId="165" fontId="0" fillId="11" borderId="21" xfId="0" applyNumberFormat="1" applyFill="1" applyBorder="1"/>
    <xf numFmtId="165" fontId="0" fillId="11" borderId="21" xfId="3" applyNumberFormat="1" applyFont="1" applyFill="1" applyBorder="1"/>
    <xf numFmtId="165" fontId="0" fillId="11" borderId="20" xfId="0" applyNumberFormat="1" applyFill="1" applyBorder="1"/>
    <xf numFmtId="3" fontId="0" fillId="16" borderId="0" xfId="0" applyNumberFormat="1" applyFill="1"/>
    <xf numFmtId="0" fontId="13" fillId="17" borderId="0" xfId="0" applyFont="1" applyFill="1"/>
    <xf numFmtId="0" fontId="0" fillId="17" borderId="0" xfId="0" applyFill="1"/>
    <xf numFmtId="0" fontId="0" fillId="19" borderId="0" xfId="0" applyFill="1"/>
    <xf numFmtId="0" fontId="0" fillId="20" borderId="0" xfId="0" applyFill="1"/>
    <xf numFmtId="0" fontId="9" fillId="19" borderId="0" xfId="0" applyFont="1" applyFill="1"/>
    <xf numFmtId="0" fontId="10" fillId="19" borderId="0" xfId="0" applyFont="1" applyFill="1"/>
    <xf numFmtId="165" fontId="10" fillId="19" borderId="0" xfId="0" applyNumberFormat="1" applyFont="1" applyFill="1"/>
    <xf numFmtId="0" fontId="3" fillId="19" borderId="0" xfId="0" applyFont="1" applyFill="1" applyAlignment="1">
      <alignment horizontal="right"/>
    </xf>
    <xf numFmtId="0" fontId="3" fillId="19" borderId="0" xfId="0" applyFont="1" applyFill="1"/>
    <xf numFmtId="3" fontId="0" fillId="19" borderId="0" xfId="0" applyNumberFormat="1" applyFill="1"/>
    <xf numFmtId="0" fontId="0" fillId="19" borderId="9" xfId="0" applyFill="1" applyBorder="1"/>
    <xf numFmtId="0" fontId="11" fillId="19" borderId="0" xfId="4" applyFill="1"/>
    <xf numFmtId="0" fontId="0" fillId="19" borderId="19" xfId="0" applyFill="1" applyBorder="1"/>
    <xf numFmtId="9" fontId="0" fillId="19" borderId="0" xfId="1" applyFont="1" applyFill="1"/>
    <xf numFmtId="9" fontId="0" fillId="19" borderId="9" xfId="1" applyFont="1" applyFill="1" applyBorder="1"/>
    <xf numFmtId="165" fontId="3" fillId="19" borderId="0" xfId="0" applyNumberFormat="1" applyFont="1" applyFill="1"/>
    <xf numFmtId="0" fontId="0" fillId="19" borderId="0" xfId="0" applyFill="1" applyAlignment="1">
      <alignment horizontal="center"/>
    </xf>
    <xf numFmtId="0" fontId="14" fillId="20" borderId="25" xfId="5" applyFill="1"/>
    <xf numFmtId="0" fontId="8" fillId="19" borderId="0" xfId="0" applyFont="1" applyFill="1" applyAlignment="1">
      <alignment wrapText="1"/>
    </xf>
    <xf numFmtId="3" fontId="0" fillId="20" borderId="0" xfId="0" applyNumberFormat="1" applyFill="1"/>
    <xf numFmtId="165" fontId="0" fillId="6" borderId="0" xfId="0" applyNumberFormat="1" applyFill="1" applyAlignment="1">
      <alignment horizontal="right"/>
    </xf>
    <xf numFmtId="165" fontId="0" fillId="6" borderId="0" xfId="0" applyNumberFormat="1" applyFill="1"/>
    <xf numFmtId="0" fontId="0" fillId="9" borderId="0" xfId="0" applyFill="1"/>
    <xf numFmtId="165" fontId="0" fillId="9" borderId="0" xfId="0" applyNumberFormat="1" applyFill="1" applyAlignment="1">
      <alignment horizontal="right"/>
    </xf>
    <xf numFmtId="165" fontId="0" fillId="9" borderId="0" xfId="0" applyNumberFormat="1" applyFill="1"/>
    <xf numFmtId="0" fontId="0" fillId="21" borderId="0" xfId="0" applyFill="1"/>
    <xf numFmtId="165" fontId="0" fillId="21" borderId="0" xfId="0" applyNumberFormat="1" applyFill="1" applyAlignment="1">
      <alignment horizontal="right"/>
    </xf>
    <xf numFmtId="165" fontId="0" fillId="21" borderId="0" xfId="0" applyNumberFormat="1" applyFill="1"/>
    <xf numFmtId="9" fontId="0" fillId="6" borderId="0" xfId="1" applyFont="1" applyFill="1"/>
    <xf numFmtId="0" fontId="15" fillId="19" borderId="0" xfId="0" applyFont="1" applyFill="1"/>
    <xf numFmtId="9" fontId="15" fillId="24" borderId="0" xfId="1" applyFont="1" applyFill="1" applyBorder="1"/>
    <xf numFmtId="9" fontId="15" fillId="19" borderId="0" xfId="1" applyFont="1" applyFill="1" applyBorder="1"/>
    <xf numFmtId="0" fontId="4" fillId="20" borderId="0" xfId="0" applyFont="1" applyFill="1"/>
    <xf numFmtId="166" fontId="0" fillId="20" borderId="0" xfId="0" applyNumberFormat="1" applyFill="1"/>
    <xf numFmtId="0" fontId="0" fillId="20" borderId="10" xfId="0" applyFill="1" applyBorder="1"/>
    <xf numFmtId="9" fontId="0" fillId="20" borderId="0" xfId="0" applyNumberFormat="1" applyFill="1"/>
    <xf numFmtId="0" fontId="0" fillId="20" borderId="6" xfId="0" applyFill="1" applyBorder="1"/>
    <xf numFmtId="10" fontId="0" fillId="20" borderId="0" xfId="0" applyNumberFormat="1" applyFill="1"/>
    <xf numFmtId="166" fontId="0" fillId="20" borderId="6" xfId="0" applyNumberFormat="1" applyFill="1" applyBorder="1"/>
    <xf numFmtId="166" fontId="0" fillId="20" borderId="10" xfId="0" applyNumberFormat="1" applyFill="1" applyBorder="1"/>
    <xf numFmtId="165" fontId="0" fillId="19" borderId="10" xfId="0" applyNumberFormat="1" applyFill="1" applyBorder="1"/>
    <xf numFmtId="165" fontId="0" fillId="19" borderId="0" xfId="0" applyNumberFormat="1" applyFill="1"/>
    <xf numFmtId="165" fontId="0" fillId="19" borderId="23" xfId="0" applyNumberFormat="1" applyFill="1" applyBorder="1"/>
    <xf numFmtId="165" fontId="0" fillId="19" borderId="9" xfId="0" applyNumberFormat="1" applyFill="1" applyBorder="1"/>
    <xf numFmtId="165" fontId="0" fillId="19" borderId="6" xfId="0" applyNumberFormat="1" applyFill="1" applyBorder="1"/>
    <xf numFmtId="0" fontId="2" fillId="18" borderId="0" xfId="0" applyFont="1" applyFill="1"/>
    <xf numFmtId="0" fontId="16" fillId="15" borderId="0" xfId="4" applyFont="1" applyFill="1" applyAlignment="1">
      <alignment horizontal="center" vertical="center"/>
    </xf>
    <xf numFmtId="0" fontId="16" fillId="9" borderId="0" xfId="4" applyFont="1" applyFill="1" applyAlignment="1">
      <alignment horizontal="center" vertical="center"/>
    </xf>
    <xf numFmtId="0" fontId="13" fillId="25" borderId="0" xfId="0" applyFont="1" applyFill="1"/>
    <xf numFmtId="0" fontId="13" fillId="26" borderId="0" xfId="0" applyFont="1" applyFill="1"/>
    <xf numFmtId="165" fontId="0" fillId="27" borderId="0" xfId="0" applyNumberFormat="1" applyFill="1"/>
    <xf numFmtId="165" fontId="0" fillId="27" borderId="9" xfId="0" applyNumberFormat="1" applyFill="1" applyBorder="1"/>
    <xf numFmtId="0" fontId="12" fillId="29" borderId="0" xfId="0" applyFont="1" applyFill="1"/>
    <xf numFmtId="0" fontId="0" fillId="29" borderId="0" xfId="0" applyFill="1"/>
    <xf numFmtId="0" fontId="0" fillId="30" borderId="0" xfId="0" applyFill="1"/>
    <xf numFmtId="0" fontId="0" fillId="31" borderId="0" xfId="0" applyFill="1"/>
    <xf numFmtId="0" fontId="11" fillId="20" borderId="0" xfId="4" applyFill="1" applyBorder="1"/>
    <xf numFmtId="0" fontId="0" fillId="6" borderId="19" xfId="0" applyFill="1" applyBorder="1"/>
    <xf numFmtId="0" fontId="0" fillId="28" borderId="0" xfId="0" applyFill="1" applyAlignment="1">
      <alignment horizontal="center"/>
    </xf>
    <xf numFmtId="0" fontId="6" fillId="23" borderId="0" xfId="0" applyFont="1" applyFill="1" applyAlignment="1">
      <alignment horizontal="center"/>
    </xf>
    <xf numFmtId="0" fontId="6" fillId="21" borderId="0" xfId="0" applyFont="1" applyFill="1" applyAlignment="1">
      <alignment horizontal="left"/>
    </xf>
    <xf numFmtId="0" fontId="6" fillId="22" borderId="0" xfId="0" applyFont="1" applyFill="1" applyAlignment="1">
      <alignment horizontal="center"/>
    </xf>
    <xf numFmtId="0" fontId="6" fillId="18" borderId="0" xfId="0" applyFont="1" applyFill="1" applyAlignment="1">
      <alignment horizontal="center"/>
    </xf>
    <xf numFmtId="0" fontId="5" fillId="10" borderId="0" xfId="0" applyFont="1" applyFill="1" applyAlignment="1">
      <alignment horizontal="left"/>
    </xf>
    <xf numFmtId="0" fontId="7" fillId="2" borderId="16" xfId="0" applyFont="1" applyFill="1" applyBorder="1" applyAlignment="1">
      <alignment horizontal="center"/>
    </xf>
    <xf numFmtId="0" fontId="7" fillId="2" borderId="17" xfId="0" applyFont="1" applyFill="1" applyBorder="1" applyAlignment="1">
      <alignment horizontal="center"/>
    </xf>
    <xf numFmtId="0" fontId="7" fillId="2" borderId="18" xfId="0" applyFont="1" applyFill="1" applyBorder="1" applyAlignment="1">
      <alignment horizontal="center"/>
    </xf>
  </cellXfs>
  <cellStyles count="6">
    <cellStyle name="Comma" xfId="3" builtinId="3"/>
    <cellStyle name="Heading 1" xfId="5" builtinId="16"/>
    <cellStyle name="Hyperlink" xfId="4" builtinId="8"/>
    <cellStyle name="Normal" xfId="0" builtinId="0"/>
    <cellStyle name="Normal 2" xfId="2" xr:uid="{9239CA19-8EBC-4AB9-9D9D-D9FF369E7841}"/>
    <cellStyle name="Percent" xfId="1" builtinId="5"/>
  </cellStyles>
  <dxfs count="2">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751113</xdr:colOff>
      <xdr:row>8</xdr:row>
      <xdr:rowOff>38099</xdr:rowOff>
    </xdr:from>
    <xdr:to>
      <xdr:col>3</xdr:col>
      <xdr:colOff>21772</xdr:colOff>
      <xdr:row>27</xdr:row>
      <xdr:rowOff>43543</xdr:rowOff>
    </xdr:to>
    <xdr:sp macro="" textlink="">
      <xdr:nvSpPr>
        <xdr:cNvPr id="5" name="Rectangle 4">
          <a:extLst>
            <a:ext uri="{FF2B5EF4-FFF2-40B4-BE49-F238E27FC236}">
              <a16:creationId xmlns:a16="http://schemas.microsoft.com/office/drawing/2014/main" id="{4904B782-F7C6-56CA-B897-42268DA615F7}"/>
            </a:ext>
          </a:extLst>
        </xdr:cNvPr>
        <xdr:cNvSpPr/>
      </xdr:nvSpPr>
      <xdr:spPr>
        <a:xfrm>
          <a:off x="751113" y="2128156"/>
          <a:ext cx="6765473" cy="3521530"/>
        </a:xfrm>
        <a:prstGeom prst="rect">
          <a:avLst/>
        </a:prstGeom>
        <a:solidFill>
          <a:schemeClr val="bg1"/>
        </a:solidFill>
        <a:ln w="9525">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solidFill>
                <a:sysClr val="windowText" lastClr="000000"/>
              </a:solidFill>
            </a:rPr>
            <a:t>Formål og bruk</a:t>
          </a:r>
        </a:p>
        <a:p>
          <a:pPr algn="l"/>
          <a:endParaRPr lang="en-US" sz="1100">
            <a:solidFill>
              <a:sysClr val="windowText" lastClr="000000"/>
            </a:solidFill>
          </a:endParaRPr>
        </a:p>
        <a:p>
          <a:pPr algn="l"/>
          <a:r>
            <a:rPr lang="en-US" sz="1100" b="0" i="1">
              <a:solidFill>
                <a:sysClr val="windowText" lastClr="000000"/>
              </a:solidFill>
            </a:rPr>
            <a:t>Formålet med regnearket er</a:t>
          </a:r>
          <a:r>
            <a:rPr lang="en-US" sz="1100" b="0" i="1" baseline="0">
              <a:solidFill>
                <a:sysClr val="windowText" lastClr="000000"/>
              </a:solidFill>
            </a:rPr>
            <a:t> </a:t>
          </a:r>
          <a:r>
            <a:rPr lang="en-US" sz="1100" i="1">
              <a:solidFill>
                <a:sysClr val="windowText" lastClr="000000"/>
              </a:solidFill>
            </a:rPr>
            <a:t>1) å vise hvilke forutsetninger kjernekraftutvalget har lagt til grunn i sine beregninger, og</a:t>
          </a:r>
          <a:r>
            <a:rPr lang="en-US" sz="1100" i="1" baseline="0">
              <a:solidFill>
                <a:sysClr val="windowText" lastClr="000000"/>
              </a:solidFill>
            </a:rPr>
            <a:t> </a:t>
          </a:r>
          <a:r>
            <a:rPr lang="en-US" sz="1100" i="1">
              <a:solidFill>
                <a:sysClr val="windowText" lastClr="000000"/>
              </a:solidFill>
            </a:rPr>
            <a:t>2) å gjøre det mulig å legge inn egne forutsetninger for å analysere hvordan disse påvirker lønnsomheten.</a:t>
          </a:r>
        </a:p>
        <a:p>
          <a:pPr algn="l"/>
          <a:endParaRPr lang="en-US" sz="1100">
            <a:solidFill>
              <a:sysClr val="windowText" lastClr="000000"/>
            </a:solidFill>
          </a:endParaRPr>
        </a:p>
        <a:p>
          <a:pPr algn="l"/>
          <a:r>
            <a:rPr lang="en-US" sz="1100" b="1">
              <a:solidFill>
                <a:sysClr val="windowText" lastClr="000000"/>
              </a:solidFill>
            </a:rPr>
            <a:t>Modellavgrensning</a:t>
          </a:r>
        </a:p>
        <a:p>
          <a:pPr algn="l"/>
          <a:r>
            <a:rPr lang="en-US" sz="1100">
              <a:solidFill>
                <a:sysClr val="windowText" lastClr="000000"/>
              </a:solidFill>
            </a:rPr>
            <a:t>Modellen er en forenkling og inkluderer ikke alle relevante forhold.</a:t>
          </a:r>
        </a:p>
        <a:p>
          <a:pPr algn="l"/>
          <a:endParaRPr lang="en-US" sz="1100">
            <a:solidFill>
              <a:sysClr val="windowText" lastClr="000000"/>
            </a:solidFill>
          </a:endParaRPr>
        </a:p>
        <a:p>
          <a:pPr algn="l"/>
          <a:r>
            <a:rPr lang="en-US" sz="1100">
              <a:solidFill>
                <a:sysClr val="windowText" lastClr="000000"/>
              </a:solidFill>
            </a:rPr>
            <a:t>Nåverdiberegningen tar ikke automatisk hensyn til eventuell produksjonsstart før valgt oppstartsår. Dersom tidligere oppstart forutsettes, må kontantstrømmen justeres manuelt.</a:t>
          </a:r>
        </a:p>
        <a:p>
          <a:pPr algn="l"/>
          <a:endParaRPr lang="en-US" sz="1100">
            <a:solidFill>
              <a:sysClr val="windowText" lastClr="000000"/>
            </a:solidFill>
          </a:endParaRPr>
        </a:p>
        <a:p>
          <a:pPr algn="l"/>
          <a:r>
            <a:rPr lang="en-US" sz="1100" b="1">
              <a:solidFill>
                <a:sysClr val="windowText" lastClr="000000"/>
              </a:solidFill>
            </a:rPr>
            <a:t>Forbehold</a:t>
          </a:r>
        </a:p>
        <a:p>
          <a:pPr algn="l"/>
          <a:r>
            <a:rPr lang="en-US" sz="1100">
              <a:solidFill>
                <a:sysClr val="windowText" lastClr="000000"/>
              </a:solidFill>
            </a:rPr>
            <a:t>Dette regnearket er utarbeidet for illustrasjons- og diskusjonsformål. Forutsetningene er basert på Multiconsults analyse (vedlegg 2), samt offentlig tilgjengelig informasjon. Beregningene bygger på forutsetninger som kan være usikre og ufullstendige. Tallene gjenspeiler de antakelsene utvalget har lagt til grunn, men kan fritt erstattes med egne. Resultatene er foreløpige estimater av akademisk karakter og skal ikke tolkes som investeringsgrunnlag eller prognoser.</a:t>
          </a:r>
          <a:r>
            <a:rPr lang="en-US" sz="1100" baseline="0">
              <a:solidFill>
                <a:sysClr val="windowText" lastClr="000000"/>
              </a:solidFill>
            </a:rPr>
            <a:t> </a:t>
          </a:r>
          <a:r>
            <a:rPr lang="en-US" sz="1100">
              <a:solidFill>
                <a:sysClr val="windowText" lastClr="000000"/>
              </a:solidFill>
            </a:rPr>
            <a:t>Regnearket er ikke låst eller beskyttet, og både formler og struktur kan endres av brukeren.</a:t>
          </a:r>
        </a:p>
        <a:p>
          <a:pPr algn="l"/>
          <a:endParaRPr lang="en-US" sz="1100">
            <a:solidFill>
              <a:sysClr val="windowText" lastClr="000000"/>
            </a:solidFill>
          </a:endParaRPr>
        </a:p>
        <a:p>
          <a:pPr algn="l"/>
          <a:r>
            <a:rPr lang="en-US" sz="1100">
              <a:solidFill>
                <a:sysClr val="windowText" lastClr="000000"/>
              </a:solidFill>
            </a:rPr>
            <a:t>Utvalget tar ikke ansvar for bruken av regnearket eller for beslutninger som treffes på grunnlag av det.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800100</xdr:colOff>
      <xdr:row>2</xdr:row>
      <xdr:rowOff>48986</xdr:rowOff>
    </xdr:from>
    <xdr:to>
      <xdr:col>8</xdr:col>
      <xdr:colOff>2721</xdr:colOff>
      <xdr:row>5</xdr:row>
      <xdr:rowOff>161925</xdr:rowOff>
    </xdr:to>
    <xdr:sp macro="" textlink="">
      <xdr:nvSpPr>
        <xdr:cNvPr id="5" name="TekstSylinder 1">
          <a:extLst>
            <a:ext uri="{FF2B5EF4-FFF2-40B4-BE49-F238E27FC236}">
              <a16:creationId xmlns:a16="http://schemas.microsoft.com/office/drawing/2014/main" id="{140F0A76-4FB8-F34C-8F43-69AF2589D29A}"/>
            </a:ext>
          </a:extLst>
        </xdr:cNvPr>
        <xdr:cNvSpPr txBox="1"/>
      </xdr:nvSpPr>
      <xdr:spPr>
        <a:xfrm>
          <a:off x="3333750" y="287111"/>
          <a:ext cx="2879271" cy="6558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Angående referanseår</a:t>
          </a:r>
          <a:br>
            <a:rPr lang="nb-NO" sz="1100"/>
          </a:br>
          <a:r>
            <a:rPr lang="nb-NO" sz="1100"/>
            <a:t>Nåverdien beregnes til første år med investeringskostnader</a:t>
          </a:r>
        </a:p>
      </xdr:txBody>
    </xdr:sp>
    <xdr:clientData/>
  </xdr:twoCellAnchor>
</xdr:wsDr>
</file>

<file path=xl/theme/theme1.xml><?xml version="1.0" encoding="utf-8"?>
<a:theme xmlns:a="http://schemas.openxmlformats.org/drawingml/2006/main" name="Office Theme">
  <a:themeElements>
    <a:clrScheme name="Kjernekraftutvalget">
      <a:dk1>
        <a:sysClr val="windowText" lastClr="000000"/>
      </a:dk1>
      <a:lt1>
        <a:sysClr val="window" lastClr="FFFFFF"/>
      </a:lt1>
      <a:dk2>
        <a:srgbClr val="0E2841"/>
      </a:dk2>
      <a:lt2>
        <a:srgbClr val="E8E8E8"/>
      </a:lt2>
      <a:accent1>
        <a:srgbClr val="005096"/>
      </a:accent1>
      <a:accent2>
        <a:srgbClr val="0093CA"/>
      </a:accent2>
      <a:accent3>
        <a:srgbClr val="E4B796"/>
      </a:accent3>
      <a:accent4>
        <a:srgbClr val="B4B68D"/>
      </a:accent4>
      <a:accent5>
        <a:srgbClr val="80B1A4"/>
      </a:accent5>
      <a:accent6>
        <a:srgbClr val="94B9CD"/>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edf.fr/groupe-edf/espaces-dedies/journalistes/tous-les-communiques-de-presse/edf-presente-son-devis-previsionnel-du-programme-epr2-a-hauteur-de-728-mdeu" TargetMode="External"/><Relationship Id="rId7" Type="http://schemas.openxmlformats.org/officeDocument/2006/relationships/hyperlink" Target="https://www.world-nuclear-news.org/articles/edf-estimates-epr2-programme-costs-at-eur728-billion" TargetMode="External"/><Relationship Id="rId2" Type="http://schemas.openxmlformats.org/officeDocument/2006/relationships/hyperlink" Target="https://world-nuclear.org/information-library/economic-aspects/economics-of-nuclear-power" TargetMode="External"/><Relationship Id="rId1" Type="http://schemas.openxmlformats.org/officeDocument/2006/relationships/hyperlink" Target="https://www.norges-bank.no/tema/Statistikk/Valutakurser/?tab=currency&amp;id=EUR&amp;frequencyTab=3" TargetMode="External"/><Relationship Id="rId6" Type="http://schemas.openxmlformats.org/officeDocument/2006/relationships/hyperlink" Target="https://www.world-nuclear-news.org/articles/khnp-sets-out-plans-for-usd186bn-czech-nuclear-project" TargetMode="External"/><Relationship Id="rId5" Type="http://schemas.openxmlformats.org/officeDocument/2006/relationships/hyperlink" Target="https://www.world-nuclear-news.org/articles/what-is-the-budget-for-canadas-first-smr-project" TargetMode="External"/><Relationship Id="rId10" Type="http://schemas.openxmlformats.org/officeDocument/2006/relationships/drawing" Target="../drawings/drawing2.xml"/><Relationship Id="rId4" Type="http://schemas.openxmlformats.org/officeDocument/2006/relationships/hyperlink" Target="https://www.ey.com/content/dam/ey-unified-site/ey-com/fr-fr/insights/energy-resources/documents/ey-report-independent-review-of-economic-analysis-input-data.pdf" TargetMode="External"/><Relationship Id="rId9"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F6E24-BAB6-4919-AF08-4C0038F3D94F}">
  <sheetPr>
    <tabColor theme="7"/>
  </sheetPr>
  <dimension ref="A1:F50"/>
  <sheetViews>
    <sheetView tabSelected="1" workbookViewId="0"/>
  </sheetViews>
  <sheetFormatPr defaultColWidth="0" defaultRowHeight="14.6" zeroHeight="1" x14ac:dyDescent="0.4"/>
  <cols>
    <col min="1" max="1" width="11.07421875" style="100" customWidth="1"/>
    <col min="2" max="2" width="16" style="100" customWidth="1"/>
    <col min="3" max="3" width="78.84375" style="100" customWidth="1"/>
    <col min="4" max="4" width="11.07421875" style="100" customWidth="1"/>
    <col min="5" max="6" width="0" style="100" hidden="1" customWidth="1"/>
    <col min="7" max="16384" width="11.07421875" style="100" hidden="1"/>
  </cols>
  <sheetData>
    <row r="1" spans="2:3" x14ac:dyDescent="0.4"/>
    <row r="2" spans="2:3" ht="20.149999999999999" thickBot="1" x14ac:dyDescent="0.6">
      <c r="B2" s="114" t="s">
        <v>130</v>
      </c>
      <c r="C2" s="114"/>
    </row>
    <row r="3" spans="2:3" ht="15" thickTop="1" x14ac:dyDescent="0.4">
      <c r="B3" s="100" t="s">
        <v>136</v>
      </c>
    </row>
    <row r="4" spans="2:3" x14ac:dyDescent="0.4"/>
    <row r="5" spans="2:3" x14ac:dyDescent="0.4">
      <c r="B5" s="142" t="s">
        <v>126</v>
      </c>
      <c r="C5" s="142" t="s">
        <v>127</v>
      </c>
    </row>
    <row r="6" spans="2:3" ht="35.6" customHeight="1" x14ac:dyDescent="0.4">
      <c r="B6" s="143" t="s">
        <v>128</v>
      </c>
      <c r="C6" s="115" t="s">
        <v>131</v>
      </c>
    </row>
    <row r="7" spans="2:3" ht="35.6" customHeight="1" x14ac:dyDescent="0.4">
      <c r="B7" s="144" t="s">
        <v>129</v>
      </c>
      <c r="C7" s="115" t="s">
        <v>132</v>
      </c>
    </row>
    <row r="8" spans="2:3" x14ac:dyDescent="0.4"/>
    <row r="9" spans="2:3" x14ac:dyDescent="0.4"/>
    <row r="10" spans="2:3" x14ac:dyDescent="0.4"/>
    <row r="11" spans="2:3" x14ac:dyDescent="0.4"/>
    <row r="12" spans="2:3" x14ac:dyDescent="0.4"/>
    <row r="13" spans="2:3" x14ac:dyDescent="0.4"/>
    <row r="14" spans="2:3" x14ac:dyDescent="0.4"/>
    <row r="15" spans="2:3" x14ac:dyDescent="0.4"/>
    <row r="16" spans="2:3" x14ac:dyDescent="0.4"/>
    <row r="17" s="100" customFormat="1" x14ac:dyDescent="0.4"/>
    <row r="18" s="100" customFormat="1" x14ac:dyDescent="0.4"/>
    <row r="19" s="100" customFormat="1" x14ac:dyDescent="0.4"/>
    <row r="20" s="100" customFormat="1" x14ac:dyDescent="0.4"/>
    <row r="21" s="100" customFormat="1" x14ac:dyDescent="0.4"/>
    <row r="22" s="100" customFormat="1" x14ac:dyDescent="0.4"/>
    <row r="23" s="100" customFormat="1" x14ac:dyDescent="0.4"/>
    <row r="24" s="100" customFormat="1" x14ac:dyDescent="0.4"/>
    <row r="25" s="100" customFormat="1" x14ac:dyDescent="0.4"/>
    <row r="26" s="100" customFormat="1" x14ac:dyDescent="0.4"/>
    <row r="27" s="100" customFormat="1" x14ac:dyDescent="0.4"/>
    <row r="28" s="100" customFormat="1" x14ac:dyDescent="0.4"/>
    <row r="29" s="100" customFormat="1" x14ac:dyDescent="0.4"/>
    <row r="30" s="100" customFormat="1" x14ac:dyDescent="0.4"/>
    <row r="31" s="100" customFormat="1" x14ac:dyDescent="0.4"/>
    <row r="32" s="100" customFormat="1" x14ac:dyDescent="0.4"/>
    <row r="33" s="100" customFormat="1" hidden="1" x14ac:dyDescent="0.4"/>
    <row r="34" s="100" customFormat="1" hidden="1" x14ac:dyDescent="0.4"/>
    <row r="35" s="100" customFormat="1" hidden="1" x14ac:dyDescent="0.4"/>
    <row r="36" s="100" customFormat="1" hidden="1" x14ac:dyDescent="0.4"/>
    <row r="37" s="100" customFormat="1" hidden="1" x14ac:dyDescent="0.4"/>
    <row r="38" s="100" customFormat="1" hidden="1" x14ac:dyDescent="0.4"/>
    <row r="39" s="100" customFormat="1" hidden="1" x14ac:dyDescent="0.4"/>
    <row r="40" s="100" customFormat="1" hidden="1" x14ac:dyDescent="0.4"/>
    <row r="41" s="100" customFormat="1" hidden="1" x14ac:dyDescent="0.4"/>
    <row r="42" s="100" customFormat="1" hidden="1" x14ac:dyDescent="0.4"/>
    <row r="43" s="100" customFormat="1" hidden="1" x14ac:dyDescent="0.4"/>
    <row r="44" s="100" customFormat="1" hidden="1" x14ac:dyDescent="0.4"/>
    <row r="45" s="100" customFormat="1" hidden="1" x14ac:dyDescent="0.4"/>
    <row r="46" s="100" customFormat="1" hidden="1" x14ac:dyDescent="0.4"/>
    <row r="47" s="100" customFormat="1" hidden="1" x14ac:dyDescent="0.4"/>
    <row r="48" s="100" customFormat="1" hidden="1" x14ac:dyDescent="0.4"/>
    <row r="49" s="100" customFormat="1" hidden="1" x14ac:dyDescent="0.4"/>
    <row r="50" s="100" customFormat="1" hidden="1" x14ac:dyDescent="0.4"/>
  </sheetData>
  <hyperlinks>
    <hyperlink ref="B6" location="Forutsetninger!A1" display="Forutsetninger" xr:uid="{796BE5AC-D828-41BB-B567-90649262B6A1}"/>
    <hyperlink ref="B7" location="Kontantstrøm!A1" display="Kontantstrøm" xr:uid="{D8F06E51-D98B-4D8C-84B0-CF3FD3D59959}"/>
  </hyperlinks>
  <pageMargins left="0.7" right="0.7" top="0.75" bottom="0.75" header="0.3" footer="0.3"/>
  <customProperties>
    <customPr name="ID" r:id="rId1"/>
  </customProperti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C99A9-475F-4682-9DE7-C34F36E704CA}">
  <sheetPr>
    <tabColor theme="6"/>
  </sheetPr>
  <dimension ref="A1:Y80"/>
  <sheetViews>
    <sheetView zoomScale="85" zoomScaleNormal="85" workbookViewId="0"/>
  </sheetViews>
  <sheetFormatPr defaultColWidth="0" defaultRowHeight="14.6" zeroHeight="1" x14ac:dyDescent="0.4"/>
  <cols>
    <col min="1" max="1" width="11.3828125" style="100" customWidth="1"/>
    <col min="2" max="2" width="24.3046875" style="100" customWidth="1"/>
    <col min="3" max="4" width="11.3828125" style="100" customWidth="1"/>
    <col min="5" max="5" width="5" style="100" customWidth="1"/>
    <col min="6" max="6" width="12.69140625" style="100" customWidth="1"/>
    <col min="7" max="8" width="11.3828125" style="100" customWidth="1"/>
    <col min="9" max="9" width="4" style="100" customWidth="1"/>
    <col min="10" max="11" width="11.69140625" style="100" customWidth="1"/>
    <col min="12" max="25" width="11.3828125" style="100" customWidth="1"/>
    <col min="26" max="16384" width="11.3828125" style="100" hidden="1"/>
  </cols>
  <sheetData>
    <row r="1" spans="2:23" x14ac:dyDescent="0.4"/>
    <row r="2" spans="2:23" ht="18.45" x14ac:dyDescent="0.5">
      <c r="B2" s="157" t="s">
        <v>0</v>
      </c>
      <c r="C2" s="157"/>
      <c r="D2" s="157"/>
      <c r="J2" s="159" t="s">
        <v>2</v>
      </c>
      <c r="K2" s="159"/>
      <c r="L2" s="159"/>
      <c r="M2" s="159"/>
      <c r="N2" s="159"/>
      <c r="O2" s="159"/>
      <c r="P2" s="159"/>
      <c r="Q2" s="159"/>
      <c r="R2" s="159"/>
      <c r="S2" s="159"/>
      <c r="T2" s="159"/>
      <c r="U2" s="159"/>
      <c r="V2" s="159"/>
      <c r="W2" s="159"/>
    </row>
    <row r="3" spans="2:23" x14ac:dyDescent="0.4">
      <c r="B3" s="8" t="s">
        <v>3</v>
      </c>
      <c r="C3" s="1">
        <v>1400</v>
      </c>
      <c r="D3" s="8" t="s">
        <v>4</v>
      </c>
      <c r="J3" s="99"/>
      <c r="K3" s="99"/>
      <c r="L3" s="99"/>
      <c r="M3" s="99" t="s">
        <v>5</v>
      </c>
      <c r="N3" s="99" t="s">
        <v>6</v>
      </c>
      <c r="O3" s="99" t="s">
        <v>7</v>
      </c>
      <c r="P3" s="99" t="s">
        <v>8</v>
      </c>
      <c r="Q3" s="99" t="s">
        <v>9</v>
      </c>
      <c r="R3" s="99" t="s">
        <v>10</v>
      </c>
      <c r="S3" s="99" t="s">
        <v>11</v>
      </c>
      <c r="T3" s="99" t="s">
        <v>12</v>
      </c>
      <c r="U3" s="99" t="s">
        <v>13</v>
      </c>
      <c r="V3" s="99" t="s">
        <v>14</v>
      </c>
      <c r="W3" s="99" t="s">
        <v>15</v>
      </c>
    </row>
    <row r="4" spans="2:23" x14ac:dyDescent="0.4">
      <c r="B4" s="8" t="s">
        <v>16</v>
      </c>
      <c r="C4" s="8">
        <v>2026</v>
      </c>
      <c r="D4" s="8"/>
      <c r="J4" s="8" t="s">
        <v>17</v>
      </c>
      <c r="K4" s="8"/>
      <c r="L4" s="117" t="s">
        <v>18</v>
      </c>
      <c r="M4" s="118">
        <f t="shared" ref="M4:M11" si="0">L17*$C$16</f>
        <v>98088.866699999999</v>
      </c>
      <c r="N4" s="118">
        <v>109000</v>
      </c>
      <c r="O4" s="118">
        <v>177000</v>
      </c>
      <c r="P4" s="118">
        <f>N17*$C$17</f>
        <v>118596.84384</v>
      </c>
      <c r="Q4" s="118">
        <f>O17*$C$17</f>
        <v>107814.93472</v>
      </c>
      <c r="R4" s="118">
        <f t="shared" ref="R4:W4" si="1">Q17*$C$17</f>
        <v>31173.599999999999</v>
      </c>
      <c r="S4" s="118">
        <f t="shared" si="1"/>
        <v>41564.799999999996</v>
      </c>
      <c r="T4" s="118">
        <f t="shared" si="1"/>
        <v>51956</v>
      </c>
      <c r="U4" s="118">
        <f t="shared" si="1"/>
        <v>62347.199999999997</v>
      </c>
      <c r="V4" s="118">
        <f t="shared" si="1"/>
        <v>72738.399999999994</v>
      </c>
      <c r="W4" s="118">
        <f t="shared" si="1"/>
        <v>83129.599999999991</v>
      </c>
    </row>
    <row r="5" spans="2:23" x14ac:dyDescent="0.4">
      <c r="B5" s="154" t="s">
        <v>19</v>
      </c>
      <c r="C5" s="109">
        <v>2040</v>
      </c>
      <c r="D5" s="154"/>
      <c r="J5" s="8" t="s">
        <v>20</v>
      </c>
      <c r="K5" s="8"/>
      <c r="L5" s="117" t="s">
        <v>21</v>
      </c>
      <c r="M5" s="118">
        <f t="shared" si="0"/>
        <v>1757.6550000000002</v>
      </c>
      <c r="N5" s="118"/>
      <c r="O5" s="118"/>
      <c r="P5" s="118"/>
      <c r="Q5" s="118"/>
      <c r="R5" s="118">
        <f t="shared" ref="R5:W5" si="2">Q18*$C$16</f>
        <v>1757.6550000000002</v>
      </c>
      <c r="S5" s="118">
        <f t="shared" si="2"/>
        <v>1757.6550000000002</v>
      </c>
      <c r="T5" s="118">
        <f t="shared" si="2"/>
        <v>1757.6550000000002</v>
      </c>
      <c r="U5" s="118">
        <f t="shared" si="2"/>
        <v>1757.6550000000002</v>
      </c>
      <c r="V5" s="118">
        <f t="shared" si="2"/>
        <v>1757.6550000000002</v>
      </c>
      <c r="W5" s="118">
        <f t="shared" si="2"/>
        <v>1757.6550000000002</v>
      </c>
    </row>
    <row r="6" spans="2:23" x14ac:dyDescent="0.4">
      <c r="B6" s="8" t="s">
        <v>22</v>
      </c>
      <c r="C6" s="99">
        <v>14</v>
      </c>
      <c r="D6" s="8" t="s">
        <v>23</v>
      </c>
      <c r="J6" s="119" t="s">
        <v>24</v>
      </c>
      <c r="K6" s="119"/>
      <c r="L6" s="120" t="s">
        <v>25</v>
      </c>
      <c r="M6" s="121">
        <f t="shared" si="0"/>
        <v>103.11576000000001</v>
      </c>
      <c r="N6" s="121">
        <f>M36</f>
        <v>60</v>
      </c>
      <c r="O6" s="121">
        <f>N36</f>
        <v>100</v>
      </c>
      <c r="P6" s="121">
        <f>N19</f>
        <v>60</v>
      </c>
      <c r="Q6" s="121">
        <f>O19</f>
        <v>40</v>
      </c>
      <c r="R6" s="121"/>
      <c r="S6" s="121"/>
      <c r="T6" s="121"/>
      <c r="U6" s="121"/>
      <c r="V6" s="121"/>
      <c r="W6" s="121"/>
    </row>
    <row r="7" spans="2:23" x14ac:dyDescent="0.4">
      <c r="B7" s="86" t="s">
        <v>26</v>
      </c>
      <c r="C7" s="107">
        <v>80</v>
      </c>
      <c r="D7" s="86"/>
      <c r="J7" s="119" t="s">
        <v>27</v>
      </c>
      <c r="K7" s="119"/>
      <c r="L7" s="120" t="s">
        <v>25</v>
      </c>
      <c r="M7" s="121">
        <f t="shared" si="0"/>
        <v>17.576550000000001</v>
      </c>
      <c r="N7" s="121">
        <f>M37</f>
        <v>70</v>
      </c>
      <c r="O7" s="121">
        <f>N37</f>
        <v>200</v>
      </c>
      <c r="P7" s="121">
        <f>+N20</f>
        <v>90</v>
      </c>
      <c r="Q7" s="121">
        <f>+O20</f>
        <v>60</v>
      </c>
      <c r="R7" s="121"/>
      <c r="S7" s="121"/>
      <c r="T7" s="121"/>
      <c r="U7" s="121"/>
      <c r="V7" s="121"/>
      <c r="W7" s="121"/>
    </row>
    <row r="8" spans="2:23" x14ac:dyDescent="0.4">
      <c r="B8" s="86" t="s">
        <v>28</v>
      </c>
      <c r="C8" s="140">
        <v>7600</v>
      </c>
      <c r="D8" s="86" t="s">
        <v>29</v>
      </c>
      <c r="J8" s="122" t="s">
        <v>30</v>
      </c>
      <c r="K8" s="122"/>
      <c r="L8" s="123" t="s">
        <v>25</v>
      </c>
      <c r="M8" s="124">
        <f t="shared" si="0"/>
        <v>166.39134000000001</v>
      </c>
      <c r="N8" s="124">
        <f t="shared" ref="N8:O11" si="3">M$40</f>
        <v>326.84210526315792</v>
      </c>
      <c r="O8" s="124">
        <f t="shared" si="3"/>
        <v>517.92105263157896</v>
      </c>
      <c r="P8" s="124">
        <f t="shared" ref="P8:Q11" si="4">N21*$C$17*$C$3/$C$8</f>
        <v>298.99310736842102</v>
      </c>
      <c r="Q8" s="124">
        <f t="shared" si="4"/>
        <v>289.2308484210526</v>
      </c>
      <c r="R8" s="124"/>
      <c r="S8" s="124"/>
      <c r="T8" s="124"/>
      <c r="U8" s="124"/>
      <c r="V8" s="124"/>
      <c r="W8" s="124"/>
    </row>
    <row r="9" spans="2:23" x14ac:dyDescent="0.4">
      <c r="B9" s="8" t="s">
        <v>31</v>
      </c>
      <c r="C9" s="99">
        <v>1</v>
      </c>
      <c r="D9" s="8" t="s">
        <v>32</v>
      </c>
      <c r="J9" s="122" t="s">
        <v>33</v>
      </c>
      <c r="K9" s="122"/>
      <c r="L9" s="123" t="s">
        <v>25</v>
      </c>
      <c r="M9" s="124">
        <f t="shared" si="0"/>
        <v>258.96117000000004</v>
      </c>
      <c r="N9" s="124">
        <f t="shared" si="3"/>
        <v>326.84210526315792</v>
      </c>
      <c r="O9" s="124">
        <f t="shared" si="3"/>
        <v>517.92105263157896</v>
      </c>
      <c r="P9" s="124">
        <f t="shared" si="4"/>
        <v>298.99310736842102</v>
      </c>
      <c r="Q9" s="124">
        <f t="shared" si="4"/>
        <v>289.2308484210526</v>
      </c>
      <c r="R9" s="124"/>
      <c r="S9" s="124"/>
      <c r="T9" s="124"/>
      <c r="U9" s="124"/>
      <c r="V9" s="124"/>
      <c r="W9" s="124"/>
    </row>
    <row r="10" spans="2:23" x14ac:dyDescent="0.4">
      <c r="B10" s="8" t="s">
        <v>34</v>
      </c>
      <c r="C10" s="110">
        <v>0.05</v>
      </c>
      <c r="D10" s="8"/>
      <c r="J10" s="122" t="s">
        <v>35</v>
      </c>
      <c r="K10" s="122"/>
      <c r="L10" s="123" t="s">
        <v>25</v>
      </c>
      <c r="M10" s="124">
        <f t="shared" si="0"/>
        <v>329.26737000000003</v>
      </c>
      <c r="N10" s="124">
        <f t="shared" si="3"/>
        <v>326.84210526315792</v>
      </c>
      <c r="O10" s="124">
        <f t="shared" si="3"/>
        <v>517.92105263157896</v>
      </c>
      <c r="P10" s="124">
        <f t="shared" si="4"/>
        <v>298.99310736842102</v>
      </c>
      <c r="Q10" s="124">
        <f t="shared" si="4"/>
        <v>289.2308484210526</v>
      </c>
      <c r="R10" s="124"/>
      <c r="S10" s="124"/>
      <c r="T10" s="124"/>
      <c r="U10" s="124"/>
      <c r="V10" s="124"/>
      <c r="W10" s="124"/>
    </row>
    <row r="11" spans="2:23" x14ac:dyDescent="0.4">
      <c r="B11" s="86" t="s">
        <v>36</v>
      </c>
      <c r="C11" s="111">
        <v>0.01</v>
      </c>
      <c r="D11" s="86"/>
      <c r="J11" s="122" t="s">
        <v>37</v>
      </c>
      <c r="K11" s="122"/>
      <c r="L11" s="123" t="s">
        <v>25</v>
      </c>
      <c r="M11" s="124">
        <f t="shared" si="0"/>
        <v>213.26214000000002</v>
      </c>
      <c r="N11" s="124">
        <f t="shared" si="3"/>
        <v>326.84210526315792</v>
      </c>
      <c r="O11" s="124">
        <f t="shared" si="3"/>
        <v>517.92105263157896</v>
      </c>
      <c r="P11" s="124">
        <f t="shared" si="4"/>
        <v>298.99310736842102</v>
      </c>
      <c r="Q11" s="124">
        <f t="shared" si="4"/>
        <v>289.2308484210526</v>
      </c>
      <c r="R11" s="124"/>
      <c r="S11" s="124"/>
      <c r="T11" s="124"/>
      <c r="U11" s="124"/>
      <c r="V11" s="124"/>
      <c r="W11" s="124"/>
    </row>
    <row r="12" spans="2:23" x14ac:dyDescent="0.4">
      <c r="B12" s="8" t="s">
        <v>38</v>
      </c>
      <c r="C12" s="110">
        <v>0.05</v>
      </c>
      <c r="D12" s="8"/>
    </row>
    <row r="13" spans="2:23" x14ac:dyDescent="0.4">
      <c r="B13" s="8" t="s">
        <v>40</v>
      </c>
      <c r="C13" s="125">
        <f>IF(C23=Forutsetninger!F16,Forutsetninger!G16,IF(C23=Forutsetninger!F17,Forutsetninger!G17,"Ugyldig valg"))</f>
        <v>1.05</v>
      </c>
      <c r="D13" s="8"/>
    </row>
    <row r="14" spans="2:23" x14ac:dyDescent="0.4"/>
    <row r="15" spans="2:23" ht="18.45" x14ac:dyDescent="0.5">
      <c r="B15" s="156" t="s">
        <v>39</v>
      </c>
      <c r="C15" s="156"/>
      <c r="F15" s="158" t="s">
        <v>40</v>
      </c>
      <c r="G15" s="158"/>
      <c r="J15" s="159" t="s">
        <v>41</v>
      </c>
      <c r="K15" s="159"/>
      <c r="L15" s="159"/>
      <c r="M15" s="159"/>
      <c r="N15" s="159"/>
      <c r="O15" s="159"/>
      <c r="P15" s="159"/>
      <c r="Q15" s="159"/>
      <c r="R15" s="159"/>
      <c r="S15" s="159"/>
      <c r="T15" s="159"/>
      <c r="U15" s="159"/>
      <c r="V15" s="159"/>
    </row>
    <row r="16" spans="2:23" x14ac:dyDescent="0.4">
      <c r="B16" s="146" t="s">
        <v>42</v>
      </c>
      <c r="C16" s="126">
        <v>11.717700000000001</v>
      </c>
      <c r="F16" s="145" t="s">
        <v>124</v>
      </c>
      <c r="G16" s="127">
        <v>1.05</v>
      </c>
      <c r="J16" s="99"/>
      <c r="K16" s="99"/>
      <c r="L16" s="99" t="s">
        <v>5</v>
      </c>
      <c r="M16" s="99"/>
      <c r="N16" s="99" t="s">
        <v>8</v>
      </c>
      <c r="O16" s="99" t="s">
        <v>43</v>
      </c>
      <c r="P16" s="99"/>
      <c r="Q16" s="99">
        <v>3000</v>
      </c>
      <c r="R16" s="99">
        <v>4000</v>
      </c>
      <c r="S16" s="99">
        <v>5000</v>
      </c>
      <c r="T16" s="99">
        <v>6000</v>
      </c>
      <c r="U16" s="99">
        <v>7000</v>
      </c>
      <c r="V16" s="99">
        <v>8000</v>
      </c>
    </row>
    <row r="17" spans="2:22" x14ac:dyDescent="0.4">
      <c r="B17" s="146" t="s">
        <v>44</v>
      </c>
      <c r="C17" s="126">
        <v>10.3912</v>
      </c>
      <c r="F17" s="145" t="s">
        <v>45</v>
      </c>
      <c r="G17" s="128">
        <v>1.06</v>
      </c>
      <c r="J17" s="8" t="s">
        <v>46</v>
      </c>
      <c r="K17" s="8"/>
      <c r="L17" s="117">
        <f>7515+856</f>
        <v>8371</v>
      </c>
      <c r="M17" s="118" t="s">
        <v>47</v>
      </c>
      <c r="N17" s="118">
        <f>L32</f>
        <v>11413.2</v>
      </c>
      <c r="O17" s="118">
        <f>L31</f>
        <v>10375.6</v>
      </c>
      <c r="P17" s="118" t="s">
        <v>48</v>
      </c>
      <c r="Q17" s="118">
        <v>3000</v>
      </c>
      <c r="R17" s="118">
        <v>4000</v>
      </c>
      <c r="S17" s="118">
        <v>5000</v>
      </c>
      <c r="T17" s="118">
        <v>6000</v>
      </c>
      <c r="U17" s="118">
        <v>7000</v>
      </c>
      <c r="V17" s="118">
        <v>8000</v>
      </c>
    </row>
    <row r="18" spans="2:22" x14ac:dyDescent="0.4">
      <c r="B18" s="153" t="s">
        <v>133</v>
      </c>
      <c r="C18" s="153"/>
      <c r="J18" s="8" t="s">
        <v>20</v>
      </c>
      <c r="K18" s="8"/>
      <c r="L18" s="117">
        <v>150</v>
      </c>
      <c r="M18" s="118" t="s">
        <v>49</v>
      </c>
      <c r="N18" s="118"/>
      <c r="O18" s="118"/>
      <c r="P18" s="118"/>
      <c r="Q18" s="118">
        <v>150</v>
      </c>
      <c r="R18" s="118">
        <v>150</v>
      </c>
      <c r="S18" s="118">
        <v>150</v>
      </c>
      <c r="T18" s="118">
        <v>150</v>
      </c>
      <c r="U18" s="118">
        <v>150</v>
      </c>
      <c r="V18" s="118">
        <v>150</v>
      </c>
    </row>
    <row r="19" spans="2:22" x14ac:dyDescent="0.4">
      <c r="J19" s="119" t="s">
        <v>24</v>
      </c>
      <c r="K19" s="119"/>
      <c r="L19" s="120">
        <v>8.8000000000000007</v>
      </c>
      <c r="M19" s="121" t="s">
        <v>32</v>
      </c>
      <c r="N19" s="121">
        <f>N32</f>
        <v>60</v>
      </c>
      <c r="O19" s="121">
        <f>N31</f>
        <v>40</v>
      </c>
      <c r="P19" s="121" t="s">
        <v>25</v>
      </c>
      <c r="Q19" s="121"/>
      <c r="R19" s="121"/>
      <c r="S19" s="121"/>
      <c r="T19" s="121"/>
      <c r="U19" s="121"/>
      <c r="V19" s="121"/>
    </row>
    <row r="20" spans="2:22" ht="18.45" x14ac:dyDescent="0.5">
      <c r="B20" s="160" t="s">
        <v>51</v>
      </c>
      <c r="C20" s="160"/>
      <c r="D20" s="160"/>
      <c r="F20" s="149" t="s">
        <v>1</v>
      </c>
      <c r="G20" s="150"/>
      <c r="H20" s="150"/>
      <c r="J20" s="119" t="s">
        <v>27</v>
      </c>
      <c r="K20" s="119"/>
      <c r="L20" s="120">
        <v>1.5</v>
      </c>
      <c r="M20" s="121" t="s">
        <v>32</v>
      </c>
      <c r="N20" s="121">
        <f>O32</f>
        <v>90</v>
      </c>
      <c r="O20" s="121">
        <f>O31</f>
        <v>60</v>
      </c>
      <c r="P20" s="121" t="s">
        <v>25</v>
      </c>
      <c r="Q20" s="121"/>
      <c r="R20" s="121"/>
      <c r="S20" s="121"/>
      <c r="T20" s="121"/>
      <c r="U20" s="121"/>
      <c r="V20" s="121"/>
    </row>
    <row r="21" spans="2:22" x14ac:dyDescent="0.4">
      <c r="B21" s="97" t="s">
        <v>53</v>
      </c>
      <c r="C21" s="112">
        <f ca="1">Kontantstrøm!B32</f>
        <v>-84626.139055439344</v>
      </c>
      <c r="D21" s="98" t="s">
        <v>54</v>
      </c>
      <c r="F21" s="151">
        <v>30</v>
      </c>
      <c r="J21" s="122" t="s">
        <v>50</v>
      </c>
      <c r="K21" s="122"/>
      <c r="L21" s="123">
        <v>14.2</v>
      </c>
      <c r="M21" s="124" t="s">
        <v>32</v>
      </c>
      <c r="N21" s="124">
        <f>M32</f>
        <v>156.19999999999999</v>
      </c>
      <c r="O21" s="124">
        <f>M31</f>
        <v>151.1</v>
      </c>
      <c r="P21" s="124" t="s">
        <v>48</v>
      </c>
      <c r="Q21" s="124"/>
      <c r="R21" s="124"/>
      <c r="S21" s="124"/>
      <c r="T21" s="124"/>
      <c r="U21" s="124"/>
      <c r="V21" s="124"/>
    </row>
    <row r="22" spans="2:22" x14ac:dyDescent="0.4">
      <c r="B22" s="97" t="s">
        <v>56</v>
      </c>
      <c r="C22" s="113">
        <v>60</v>
      </c>
      <c r="D22" s="98" t="s">
        <v>57</v>
      </c>
      <c r="F22" s="152">
        <v>40</v>
      </c>
      <c r="J22" s="122" t="s">
        <v>52</v>
      </c>
      <c r="K22" s="122"/>
      <c r="L22" s="123">
        <v>22.1</v>
      </c>
      <c r="M22" s="124" t="s">
        <v>32</v>
      </c>
      <c r="N22" s="124">
        <f>N21</f>
        <v>156.19999999999999</v>
      </c>
      <c r="O22" s="124">
        <f>O21</f>
        <v>151.1</v>
      </c>
      <c r="P22" s="124" t="s">
        <v>48</v>
      </c>
      <c r="Q22" s="124"/>
      <c r="R22" s="124"/>
      <c r="S22" s="124"/>
      <c r="T22" s="124"/>
      <c r="U22" s="124"/>
      <c r="V22" s="124"/>
    </row>
    <row r="23" spans="2:22" x14ac:dyDescent="0.4">
      <c r="B23" s="97" t="s">
        <v>125</v>
      </c>
      <c r="C23" s="113" t="s">
        <v>124</v>
      </c>
      <c r="D23" s="98"/>
      <c r="F23" s="151">
        <v>50</v>
      </c>
      <c r="J23" s="122" t="s">
        <v>55</v>
      </c>
      <c r="K23" s="122"/>
      <c r="L23" s="123">
        <v>28.1</v>
      </c>
      <c r="M23" s="124" t="s">
        <v>32</v>
      </c>
      <c r="N23" s="124">
        <f t="shared" ref="N23:N24" si="5">N22</f>
        <v>156.19999999999999</v>
      </c>
      <c r="O23" s="124">
        <f t="shared" ref="O23:O24" si="6">O22</f>
        <v>151.1</v>
      </c>
      <c r="P23" s="124" t="s">
        <v>48</v>
      </c>
      <c r="Q23" s="124"/>
      <c r="R23" s="124"/>
      <c r="S23" s="124"/>
      <c r="T23" s="124"/>
      <c r="U23" s="124"/>
      <c r="V23" s="124"/>
    </row>
    <row r="24" spans="2:22" x14ac:dyDescent="0.4">
      <c r="B24" s="97" t="s">
        <v>60</v>
      </c>
      <c r="C24" s="113" t="s">
        <v>6</v>
      </c>
      <c r="D24" s="98"/>
      <c r="F24" s="152">
        <v>60</v>
      </c>
      <c r="J24" s="122" t="s">
        <v>58</v>
      </c>
      <c r="K24" s="122"/>
      <c r="L24" s="123">
        <v>18.2</v>
      </c>
      <c r="M24" s="124" t="s">
        <v>32</v>
      </c>
      <c r="N24" s="124">
        <f t="shared" si="5"/>
        <v>156.19999999999999</v>
      </c>
      <c r="O24" s="124">
        <f t="shared" si="6"/>
        <v>151.1</v>
      </c>
      <c r="P24" s="124" t="s">
        <v>48</v>
      </c>
      <c r="Q24" s="124"/>
      <c r="R24" s="124"/>
      <c r="S24" s="124"/>
      <c r="T24" s="124"/>
      <c r="U24" s="124"/>
      <c r="V24" s="124"/>
    </row>
    <row r="25" spans="2:22" x14ac:dyDescent="0.4">
      <c r="B25" s="97" t="s">
        <v>63</v>
      </c>
      <c r="C25" s="113" t="s">
        <v>6</v>
      </c>
      <c r="D25" s="98"/>
      <c r="F25" s="151">
        <v>70</v>
      </c>
    </row>
    <row r="26" spans="2:22" x14ac:dyDescent="0.4">
      <c r="B26" s="97" t="s">
        <v>69</v>
      </c>
      <c r="C26" s="113" t="s">
        <v>6</v>
      </c>
      <c r="D26" s="98"/>
      <c r="F26" s="151">
        <v>80</v>
      </c>
    </row>
    <row r="27" spans="2:22" ht="18.45" x14ac:dyDescent="0.5">
      <c r="F27" s="151">
        <v>90</v>
      </c>
      <c r="J27" s="21" t="s">
        <v>59</v>
      </c>
      <c r="K27" s="21"/>
      <c r="L27" s="21"/>
      <c r="M27" s="21"/>
      <c r="N27" s="21"/>
      <c r="O27" s="21"/>
      <c r="Q27" s="21" t="s">
        <v>134</v>
      </c>
      <c r="R27" s="21"/>
      <c r="S27" s="21"/>
    </row>
    <row r="28" spans="2:22" x14ac:dyDescent="0.4">
      <c r="F28" s="151">
        <v>100</v>
      </c>
      <c r="J28" s="101"/>
      <c r="K28" s="101"/>
      <c r="L28" s="102" t="s">
        <v>48</v>
      </c>
      <c r="M28" s="102" t="s">
        <v>48</v>
      </c>
      <c r="N28" s="102" t="s">
        <v>61</v>
      </c>
      <c r="O28" s="102" t="s">
        <v>61</v>
      </c>
      <c r="Q28" s="99" t="s">
        <v>62</v>
      </c>
      <c r="R28" s="103">
        <v>7515</v>
      </c>
      <c r="S28" s="99"/>
    </row>
    <row r="29" spans="2:22" x14ac:dyDescent="0.4">
      <c r="F29" s="152">
        <v>110</v>
      </c>
      <c r="J29" s="101"/>
      <c r="K29" s="101"/>
      <c r="L29" s="102" t="s">
        <v>64</v>
      </c>
      <c r="M29" s="102" t="s">
        <v>65</v>
      </c>
      <c r="N29" s="102" t="s">
        <v>66</v>
      </c>
      <c r="O29" s="102" t="s">
        <v>67</v>
      </c>
      <c r="Q29" s="99" t="s">
        <v>68</v>
      </c>
      <c r="R29" s="103">
        <v>856</v>
      </c>
      <c r="S29" s="99"/>
    </row>
    <row r="30" spans="2:22" x14ac:dyDescent="0.4">
      <c r="J30" s="101" t="s">
        <v>70</v>
      </c>
      <c r="K30" s="101"/>
      <c r="L30" s="103">
        <v>9373.6</v>
      </c>
      <c r="M30" s="103">
        <v>145.6</v>
      </c>
      <c r="N30" s="103">
        <v>20</v>
      </c>
      <c r="O30" s="103">
        <v>30</v>
      </c>
      <c r="Q30" s="99" t="s">
        <v>71</v>
      </c>
      <c r="R30" s="103" t="e">
        <f>NA()</f>
        <v>#N/A</v>
      </c>
      <c r="S30" s="99"/>
    </row>
    <row r="31" spans="2:22" x14ac:dyDescent="0.4">
      <c r="J31" s="101" t="s">
        <v>72</v>
      </c>
      <c r="K31" s="101"/>
      <c r="L31" s="103">
        <v>10375.6</v>
      </c>
      <c r="M31" s="103">
        <v>151.1</v>
      </c>
      <c r="N31" s="103">
        <v>40</v>
      </c>
      <c r="O31" s="103">
        <v>60</v>
      </c>
      <c r="Q31" s="107" t="s">
        <v>73</v>
      </c>
      <c r="R31" s="103">
        <v>150000000</v>
      </c>
      <c r="S31" s="99" t="s">
        <v>74</v>
      </c>
    </row>
    <row r="32" spans="2:22" x14ac:dyDescent="0.4">
      <c r="J32" s="101" t="s">
        <v>75</v>
      </c>
      <c r="K32" s="101"/>
      <c r="L32" s="103">
        <v>11413.2</v>
      </c>
      <c r="M32" s="103">
        <v>156.19999999999999</v>
      </c>
      <c r="N32" s="103">
        <v>60</v>
      </c>
      <c r="O32" s="103">
        <v>90</v>
      </c>
      <c r="Q32" t="s">
        <v>76</v>
      </c>
      <c r="R32" s="26" t="s">
        <v>77</v>
      </c>
      <c r="S32" s="99"/>
    </row>
    <row r="33" spans="10:20" x14ac:dyDescent="0.4">
      <c r="Q33" s="99" t="s">
        <v>78</v>
      </c>
      <c r="R33" s="103" t="s">
        <v>79</v>
      </c>
      <c r="S33" s="99"/>
    </row>
    <row r="34" spans="10:20" ht="18.45" x14ac:dyDescent="0.5">
      <c r="J34" s="21" t="s">
        <v>81</v>
      </c>
      <c r="K34" s="21"/>
      <c r="L34" s="21"/>
      <c r="M34" s="21"/>
      <c r="N34" s="21"/>
      <c r="O34" s="21"/>
      <c r="Q34" s="99" t="s">
        <v>69</v>
      </c>
      <c r="R34" s="103" t="s">
        <v>80</v>
      </c>
      <c r="S34" s="99" t="s">
        <v>135</v>
      </c>
    </row>
    <row r="35" spans="10:20" x14ac:dyDescent="0.4">
      <c r="J35" s="99"/>
      <c r="K35" s="99"/>
      <c r="L35" s="99"/>
      <c r="M35" s="104" t="s">
        <v>6</v>
      </c>
      <c r="N35" s="104" t="s">
        <v>7</v>
      </c>
      <c r="O35" s="99"/>
      <c r="Q35" s="99"/>
      <c r="R35" s="103"/>
      <c r="S35" s="99"/>
    </row>
    <row r="36" spans="10:20" x14ac:dyDescent="0.4">
      <c r="J36" s="105" t="s">
        <v>66</v>
      </c>
      <c r="K36" s="105"/>
      <c r="L36" s="105"/>
      <c r="M36" s="106">
        <v>60</v>
      </c>
      <c r="N36" s="106">
        <v>100</v>
      </c>
      <c r="O36" s="99" t="s">
        <v>25</v>
      </c>
      <c r="Q36" s="99" t="s">
        <v>82</v>
      </c>
      <c r="R36" s="103">
        <v>864</v>
      </c>
      <c r="S36" s="99" t="s">
        <v>83</v>
      </c>
    </row>
    <row r="37" spans="10:20" x14ac:dyDescent="0.4">
      <c r="J37" s="105" t="s">
        <v>84</v>
      </c>
      <c r="K37" s="105"/>
      <c r="L37" s="105"/>
      <c r="M37" s="106">
        <v>70</v>
      </c>
      <c r="N37" s="106">
        <v>200</v>
      </c>
      <c r="O37" s="99" t="s">
        <v>25</v>
      </c>
    </row>
    <row r="38" spans="10:20" x14ac:dyDescent="0.4">
      <c r="J38" s="105" t="s">
        <v>85</v>
      </c>
      <c r="K38" s="105"/>
      <c r="L38" s="105"/>
      <c r="M38" s="96">
        <v>1610</v>
      </c>
      <c r="N38" s="96">
        <v>2515</v>
      </c>
      <c r="O38" s="99" t="s">
        <v>86</v>
      </c>
    </row>
    <row r="39" spans="10:20" x14ac:dyDescent="0.4">
      <c r="J39" s="105" t="s">
        <v>87</v>
      </c>
      <c r="K39" s="105"/>
      <c r="L39" s="105"/>
      <c r="M39" s="96">
        <v>115</v>
      </c>
      <c r="N39" s="96">
        <v>187</v>
      </c>
      <c r="O39" s="99" t="s">
        <v>25</v>
      </c>
    </row>
    <row r="40" spans="10:20" x14ac:dyDescent="0.4">
      <c r="J40" s="105" t="s">
        <v>69</v>
      </c>
      <c r="K40" s="105"/>
      <c r="L40" s="105"/>
      <c r="M40" s="106">
        <f>M39+M38*1000/$C$8</f>
        <v>326.84210526315792</v>
      </c>
      <c r="N40" s="106">
        <f>N39+N38*1000/$C$8</f>
        <v>517.92105263157896</v>
      </c>
      <c r="O40" s="99" t="s">
        <v>25</v>
      </c>
    </row>
    <row r="41" spans="10:20" x14ac:dyDescent="0.4">
      <c r="J41" s="116"/>
      <c r="K41" s="116"/>
    </row>
    <row r="42" spans="10:20" x14ac:dyDescent="0.4">
      <c r="J42" s="155" t="s">
        <v>88</v>
      </c>
      <c r="K42" s="155"/>
      <c r="L42" s="155"/>
      <c r="M42" s="155"/>
      <c r="N42" s="155"/>
      <c r="O42" s="155"/>
      <c r="P42" s="155"/>
      <c r="Q42" s="155"/>
      <c r="R42" s="155"/>
      <c r="S42" s="155"/>
      <c r="T42" s="155"/>
    </row>
    <row r="43" spans="10:20" x14ac:dyDescent="0.4">
      <c r="J43" s="99" t="s">
        <v>89</v>
      </c>
      <c r="K43" s="99"/>
      <c r="L43" s="108" t="s">
        <v>120</v>
      </c>
      <c r="M43" s="99"/>
      <c r="N43" s="99"/>
      <c r="O43" s="99"/>
      <c r="P43" s="99"/>
      <c r="Q43" s="99"/>
      <c r="R43" s="99"/>
      <c r="S43" s="99"/>
      <c r="T43" s="99"/>
    </row>
    <row r="44" spans="10:20" x14ac:dyDescent="0.4">
      <c r="J44" s="99" t="s">
        <v>90</v>
      </c>
      <c r="K44" s="99"/>
      <c r="L44" s="108" t="s">
        <v>121</v>
      </c>
      <c r="M44" s="99"/>
      <c r="N44" s="99"/>
      <c r="O44" s="99"/>
      <c r="P44" s="99"/>
      <c r="Q44" s="99"/>
      <c r="R44" s="99"/>
      <c r="S44" s="99"/>
      <c r="T44" s="99"/>
    </row>
    <row r="45" spans="10:20" x14ac:dyDescent="0.4">
      <c r="J45" s="99" t="s">
        <v>91</v>
      </c>
      <c r="K45" s="99"/>
      <c r="L45" s="108" t="s">
        <v>92</v>
      </c>
      <c r="M45" s="99"/>
      <c r="N45" s="99"/>
      <c r="O45" s="99"/>
      <c r="P45" s="99"/>
      <c r="Q45" s="99"/>
      <c r="R45" s="99"/>
      <c r="S45" s="99"/>
      <c r="T45" s="99"/>
    </row>
    <row r="46" spans="10:20" x14ac:dyDescent="0.4">
      <c r="J46" s="99" t="s">
        <v>93</v>
      </c>
      <c r="K46" s="99"/>
      <c r="L46" s="108" t="s">
        <v>122</v>
      </c>
      <c r="M46" s="99"/>
      <c r="N46" s="99"/>
      <c r="O46" s="99"/>
      <c r="P46" s="99"/>
      <c r="Q46" s="108"/>
      <c r="R46" s="99"/>
      <c r="S46" s="99"/>
      <c r="T46" s="99"/>
    </row>
    <row r="47" spans="10:20" x14ac:dyDescent="0.4">
      <c r="J47" s="99" t="s">
        <v>93</v>
      </c>
      <c r="K47" s="99"/>
      <c r="L47" s="108" t="s">
        <v>94</v>
      </c>
      <c r="M47" s="99"/>
      <c r="N47" s="99"/>
      <c r="O47" s="99"/>
      <c r="P47" s="99"/>
      <c r="Q47" s="108"/>
      <c r="R47" s="99"/>
      <c r="S47" s="99"/>
      <c r="T47" s="99"/>
    </row>
    <row r="48" spans="10:20" x14ac:dyDescent="0.4">
      <c r="J48" s="99" t="s">
        <v>5</v>
      </c>
      <c r="K48" s="99"/>
      <c r="L48" s="108" t="s">
        <v>123</v>
      </c>
      <c r="M48" s="99"/>
      <c r="N48" s="99"/>
      <c r="O48" s="99"/>
      <c r="P48" s="99"/>
      <c r="Q48" s="108"/>
      <c r="R48" s="99"/>
      <c r="S48" s="99"/>
      <c r="T48" s="99"/>
    </row>
    <row r="49" x14ac:dyDescent="0.4"/>
    <row r="50" x14ac:dyDescent="0.4"/>
    <row r="65" s="100" customFormat="1" hidden="1" x14ac:dyDescent="0.4"/>
    <row r="66" s="100" customFormat="1" hidden="1" x14ac:dyDescent="0.4"/>
    <row r="67" s="100" customFormat="1" hidden="1" x14ac:dyDescent="0.4"/>
    <row r="68" s="100" customFormat="1" hidden="1" x14ac:dyDescent="0.4"/>
    <row r="69" s="100" customFormat="1" hidden="1" x14ac:dyDescent="0.4"/>
    <row r="70" s="100" customFormat="1" hidden="1" x14ac:dyDescent="0.4"/>
    <row r="71" s="100" customFormat="1" hidden="1" x14ac:dyDescent="0.4"/>
    <row r="72" s="100" customFormat="1" hidden="1" x14ac:dyDescent="0.4"/>
    <row r="73" s="100" customFormat="1" hidden="1" x14ac:dyDescent="0.4"/>
    <row r="74" s="100" customFormat="1" hidden="1" x14ac:dyDescent="0.4"/>
    <row r="75" s="100" customFormat="1" hidden="1" x14ac:dyDescent="0.4"/>
    <row r="76" s="100" customFormat="1" hidden="1" x14ac:dyDescent="0.4"/>
    <row r="77" s="100" customFormat="1" hidden="1" x14ac:dyDescent="0.4"/>
    <row r="78" s="100" customFormat="1" hidden="1" x14ac:dyDescent="0.4"/>
    <row r="79" s="100" customFormat="1" hidden="1" x14ac:dyDescent="0.4"/>
    <row r="80" s="100" customFormat="1" hidden="1" x14ac:dyDescent="0.4"/>
  </sheetData>
  <mergeCells count="7">
    <mergeCell ref="J42:T42"/>
    <mergeCell ref="B15:C15"/>
    <mergeCell ref="B2:D2"/>
    <mergeCell ref="F15:G15"/>
    <mergeCell ref="J15:V15"/>
    <mergeCell ref="J2:W2"/>
    <mergeCell ref="B20:D20"/>
  </mergeCells>
  <dataValidations count="4">
    <dataValidation type="list" allowBlank="1" showInputMessage="1" showErrorMessage="1" sqref="C24" xr:uid="{03E41A00-EB5B-4DFA-A9FF-AD5EA8025835}">
      <formula1>$M$3:$W$3</formula1>
    </dataValidation>
    <dataValidation type="list" allowBlank="1" showInputMessage="1" showErrorMessage="1" sqref="C25:C26" xr:uid="{B67DC2F6-D36F-4CC9-A489-E6E5C783DCAB}">
      <formula1>$M$3:$Q$3</formula1>
    </dataValidation>
    <dataValidation type="list" allowBlank="1" showInputMessage="1" showErrorMessage="1" sqref="C22" xr:uid="{A9E20D37-A021-48EC-85F9-61BCCE8E3DD6}">
      <formula1>$F$21:$F$29</formula1>
    </dataValidation>
    <dataValidation type="list" allowBlank="1" showInputMessage="1" showErrorMessage="1" sqref="C23" xr:uid="{F7826AD5-4835-4702-839B-86D2CD50B17E}">
      <formula1>$F$16:$F$17</formula1>
    </dataValidation>
  </dataValidations>
  <hyperlinks>
    <hyperlink ref="B18" r:id="rId1" xr:uid="{71EE0047-01DB-4BEF-A6F1-8F5BED18306A}"/>
    <hyperlink ref="L45" r:id="rId2" display="https://world-nuclear.org/information-library/economic-aspects/economics-of-nuclear-power" xr:uid="{4E12C7EC-971D-469B-B472-0A06E48E61E9}"/>
    <hyperlink ref="L47" r:id="rId3" display="https://www.edf.fr/groupe-edf/espaces-dedies/journalistes/tous-les-communiques-de-presse/edf-presente-son-devis-previsionnel-du-programme-epr2-a-hauteur-de-728-mdeu" xr:uid="{35694D61-E974-4B8B-B558-AA25B018A049}"/>
    <hyperlink ref="L48" r:id="rId4" xr:uid="{DEA3A7E1-0FA1-4BDE-8505-D48E297D77D1}"/>
    <hyperlink ref="L44" r:id="rId5" display="https://www.world-nuclear-news.org/articles/what-is-the-budget-for-canadas-first-smr-project" xr:uid="{F1926E4F-64E9-422E-9EA1-B2BE7AD51B46}"/>
    <hyperlink ref="L43" r:id="rId6" display="https://www.world-nuclear-news.org/articles/khnp-sets-out-plans-for-usd186bn-czech-nuclear-project" xr:uid="{149A9C19-B3E1-41BB-801C-15AF9DA99DC7}"/>
    <hyperlink ref="L46" r:id="rId7" display="https://www.world-nuclear-news.org/articles/edf-estimates-epr2-programme-costs-at-eur728-billion" xr:uid="{BBE3ADB6-AB56-45AA-A780-254D058F8358}"/>
  </hyperlinks>
  <pageMargins left="0.7" right="0.7" top="0.75" bottom="0.75" header="0.3" footer="0.3"/>
  <pageSetup paperSize="9" orientation="portrait" verticalDpi="0" r:id="rId8"/>
  <customProperties>
    <customPr name="ID" r:id="rId9"/>
  </customProperties>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9E274-A8B3-4F02-A70D-0C0DF25AF925}">
  <sheetPr>
    <tabColor theme="9"/>
  </sheetPr>
  <dimension ref="A1:DQ34"/>
  <sheetViews>
    <sheetView zoomScaleNormal="100" workbookViewId="0">
      <pane xSplit="3" ySplit="7" topLeftCell="D8" activePane="bottomRight" state="frozen"/>
      <selection pane="topRight" activeCell="D1" sqref="D1"/>
      <selection pane="bottomLeft" activeCell="A6" sqref="A6"/>
      <selection pane="bottomRight"/>
    </sheetView>
  </sheetViews>
  <sheetFormatPr defaultColWidth="0" defaultRowHeight="14.6" zeroHeight="1" outlineLevelCol="1" x14ac:dyDescent="0.4"/>
  <cols>
    <col min="1" max="1" width="41.3046875" style="100" customWidth="1"/>
    <col min="2" max="2" width="15.3046875" style="100" customWidth="1"/>
    <col min="3" max="3" width="9.69140625" style="100" customWidth="1"/>
    <col min="4" max="16" width="7.69140625" style="100" customWidth="1" outlineLevel="1"/>
    <col min="17" max="17" width="7.69140625" style="100" customWidth="1"/>
    <col min="18" max="18" width="10.3046875" style="100" customWidth="1"/>
    <col min="19" max="116" width="8" style="100" customWidth="1" outlineLevel="1"/>
    <col min="117" max="120" width="8" style="100" customWidth="1"/>
    <col min="121" max="121" width="11.3828125" style="100" customWidth="1"/>
    <col min="122" max="16384" width="11.3828125" style="100" hidden="1"/>
  </cols>
  <sheetData>
    <row r="1" spans="1:121" x14ac:dyDescent="0.4">
      <c r="D1" s="100">
        <v>0</v>
      </c>
      <c r="E1" s="100">
        <v>1</v>
      </c>
      <c r="F1" s="100">
        <v>2</v>
      </c>
      <c r="G1" s="100">
        <v>3</v>
      </c>
      <c r="H1" s="100">
        <v>4</v>
      </c>
      <c r="I1" s="100">
        <v>5</v>
      </c>
      <c r="J1" s="100">
        <v>6</v>
      </c>
      <c r="K1" s="100">
        <v>7</v>
      </c>
      <c r="L1" s="100">
        <v>8</v>
      </c>
      <c r="M1" s="100">
        <v>9</v>
      </c>
      <c r="N1" s="100">
        <v>10</v>
      </c>
      <c r="O1" s="100">
        <v>11</v>
      </c>
      <c r="P1" s="100">
        <v>12</v>
      </c>
      <c r="Q1" s="100">
        <v>13</v>
      </c>
      <c r="R1" s="100">
        <v>14</v>
      </c>
      <c r="S1" s="100">
        <v>15</v>
      </c>
      <c r="T1" s="100">
        <v>16</v>
      </c>
      <c r="U1" s="100">
        <v>17</v>
      </c>
      <c r="V1" s="100">
        <v>18</v>
      </c>
      <c r="W1" s="100">
        <v>19</v>
      </c>
      <c r="X1" s="100">
        <v>20</v>
      </c>
      <c r="Y1" s="100">
        <v>21</v>
      </c>
      <c r="Z1" s="100">
        <v>22</v>
      </c>
      <c r="AA1" s="100">
        <v>23</v>
      </c>
      <c r="AB1" s="100">
        <v>24</v>
      </c>
      <c r="AC1" s="100">
        <v>25</v>
      </c>
      <c r="AD1" s="100">
        <v>26</v>
      </c>
      <c r="AE1" s="100">
        <v>27</v>
      </c>
      <c r="AF1" s="100">
        <v>28</v>
      </c>
      <c r="AG1" s="100">
        <v>29</v>
      </c>
      <c r="AH1" s="100">
        <v>30</v>
      </c>
      <c r="AI1" s="100">
        <v>31</v>
      </c>
      <c r="AJ1" s="100">
        <v>32</v>
      </c>
      <c r="AK1" s="100">
        <v>33</v>
      </c>
      <c r="AL1" s="100">
        <v>34</v>
      </c>
      <c r="AM1" s="100">
        <v>35</v>
      </c>
      <c r="AN1" s="100">
        <v>36</v>
      </c>
      <c r="AO1" s="100">
        <v>37</v>
      </c>
      <c r="AP1" s="100">
        <v>38</v>
      </c>
      <c r="AQ1" s="100">
        <v>39</v>
      </c>
      <c r="AR1" s="100">
        <v>40</v>
      </c>
      <c r="AS1" s="100">
        <v>41</v>
      </c>
      <c r="AT1" s="100">
        <v>42</v>
      </c>
      <c r="AU1" s="100">
        <v>43</v>
      </c>
      <c r="AV1" s="100">
        <v>44</v>
      </c>
      <c r="AW1" s="100">
        <v>45</v>
      </c>
      <c r="AX1" s="100">
        <v>46</v>
      </c>
      <c r="AY1" s="100">
        <v>47</v>
      </c>
      <c r="AZ1" s="100">
        <v>48</v>
      </c>
      <c r="BA1" s="100">
        <v>49</v>
      </c>
      <c r="BB1" s="100">
        <v>50</v>
      </c>
      <c r="BC1" s="100">
        <v>51</v>
      </c>
      <c r="BD1" s="100">
        <v>52</v>
      </c>
      <c r="BE1" s="100">
        <v>53</v>
      </c>
      <c r="BF1" s="100">
        <v>54</v>
      </c>
      <c r="BG1" s="100">
        <v>55</v>
      </c>
      <c r="BH1" s="100">
        <v>56</v>
      </c>
      <c r="BI1" s="100">
        <v>57</v>
      </c>
      <c r="BJ1" s="100">
        <v>58</v>
      </c>
      <c r="BK1" s="100">
        <v>59</v>
      </c>
      <c r="BL1" s="100">
        <v>60</v>
      </c>
      <c r="BM1" s="100">
        <v>61</v>
      </c>
      <c r="BN1" s="100">
        <v>62</v>
      </c>
      <c r="BO1" s="100">
        <v>63</v>
      </c>
      <c r="BP1" s="100">
        <v>64</v>
      </c>
      <c r="BQ1" s="100">
        <v>65</v>
      </c>
      <c r="BR1" s="100">
        <v>66</v>
      </c>
      <c r="BS1" s="100">
        <v>67</v>
      </c>
      <c r="BT1" s="100">
        <v>68</v>
      </c>
      <c r="BU1" s="100">
        <v>69</v>
      </c>
      <c r="BV1" s="100">
        <v>70</v>
      </c>
      <c r="BW1" s="100">
        <v>71</v>
      </c>
      <c r="BX1" s="100">
        <v>72</v>
      </c>
      <c r="BY1" s="100">
        <v>73</v>
      </c>
      <c r="BZ1" s="100">
        <v>74</v>
      </c>
      <c r="CA1" s="100">
        <v>75</v>
      </c>
      <c r="CB1" s="100">
        <v>76</v>
      </c>
      <c r="CC1" s="100">
        <v>77</v>
      </c>
      <c r="CD1" s="100">
        <v>78</v>
      </c>
      <c r="CE1" s="100">
        <v>79</v>
      </c>
      <c r="CF1" s="100">
        <v>80</v>
      </c>
      <c r="CG1" s="100">
        <v>81</v>
      </c>
      <c r="CH1" s="100">
        <v>82</v>
      </c>
      <c r="CI1" s="100">
        <v>83</v>
      </c>
      <c r="CJ1" s="100">
        <v>84</v>
      </c>
      <c r="CK1" s="100">
        <v>85</v>
      </c>
      <c r="CL1" s="100">
        <v>86</v>
      </c>
      <c r="CM1" s="100">
        <v>87</v>
      </c>
      <c r="CN1" s="100">
        <v>88</v>
      </c>
      <c r="CO1" s="100">
        <v>89</v>
      </c>
      <c r="CP1" s="100">
        <v>90</v>
      </c>
      <c r="CQ1" s="100">
        <v>91</v>
      </c>
      <c r="CR1" s="100">
        <v>92</v>
      </c>
      <c r="CS1" s="100">
        <v>93</v>
      </c>
      <c r="CT1" s="100">
        <v>94</v>
      </c>
      <c r="CU1" s="100">
        <v>95</v>
      </c>
      <c r="CV1" s="100">
        <v>96</v>
      </c>
      <c r="CW1" s="100">
        <v>97</v>
      </c>
      <c r="CX1" s="100">
        <v>98</v>
      </c>
      <c r="CY1" s="100">
        <v>99</v>
      </c>
      <c r="CZ1" s="100">
        <v>100</v>
      </c>
      <c r="DA1" s="100">
        <v>101</v>
      </c>
      <c r="DB1" s="100">
        <v>102</v>
      </c>
      <c r="DC1" s="100">
        <v>103</v>
      </c>
      <c r="DD1" s="100">
        <v>104</v>
      </c>
      <c r="DE1" s="100">
        <v>105</v>
      </c>
      <c r="DF1" s="100">
        <v>106</v>
      </c>
      <c r="DG1" s="100">
        <v>107</v>
      </c>
      <c r="DH1" s="100">
        <v>108</v>
      </c>
      <c r="DI1" s="100">
        <v>109</v>
      </c>
      <c r="DJ1" s="100">
        <v>110</v>
      </c>
      <c r="DK1" s="100">
        <v>111</v>
      </c>
      <c r="DL1" s="100">
        <v>112</v>
      </c>
      <c r="DM1" s="100">
        <v>113</v>
      </c>
      <c r="DN1" s="100">
        <v>114</v>
      </c>
      <c r="DO1" s="100">
        <v>115</v>
      </c>
      <c r="DP1" s="100">
        <v>116</v>
      </c>
    </row>
    <row r="2" spans="1:121" ht="15" thickBot="1" x14ac:dyDescent="0.45">
      <c r="B2" s="132"/>
      <c r="D2" s="82">
        <f>COUNT(D$4:$Q4)</f>
        <v>14</v>
      </c>
      <c r="E2" s="82">
        <f>COUNT(E$4:$Q4)</f>
        <v>13</v>
      </c>
      <c r="F2" s="82">
        <f>COUNT(F$4:$Q4)</f>
        <v>12</v>
      </c>
      <c r="G2" s="82">
        <f>COUNT(G$4:$Q4)</f>
        <v>11</v>
      </c>
      <c r="H2" s="82">
        <f>COUNT(H$4:$Q4)</f>
        <v>10</v>
      </c>
      <c r="I2" s="82">
        <f>COUNT(I$4:$Q4)</f>
        <v>9</v>
      </c>
      <c r="J2" s="82">
        <f>COUNT(J$4:$Q4)</f>
        <v>8</v>
      </c>
      <c r="K2" s="82">
        <f>COUNT(K$4:$Q4)</f>
        <v>7</v>
      </c>
      <c r="L2" s="82">
        <f>COUNT(L$4:$Q4)</f>
        <v>6</v>
      </c>
      <c r="M2" s="82">
        <f>COUNT(M$4:$Q4)</f>
        <v>5</v>
      </c>
      <c r="N2" s="82">
        <f>COUNT(N$4:$Q4)</f>
        <v>4</v>
      </c>
      <c r="O2" s="82">
        <f>COUNT(O$4:$Q4)</f>
        <v>3</v>
      </c>
      <c r="P2" s="82">
        <f>COUNT(P$4:$Q4)</f>
        <v>2</v>
      </c>
      <c r="Q2" s="81">
        <f>COUNT(Q$4:$Q4)</f>
        <v>1</v>
      </c>
      <c r="R2" s="57">
        <f>COUNT($R$4:R4)</f>
        <v>1</v>
      </c>
      <c r="S2" s="57">
        <f>COUNT($R$4:S4)</f>
        <v>2</v>
      </c>
      <c r="T2" s="57">
        <f>COUNT($R$4:T4)</f>
        <v>3</v>
      </c>
      <c r="U2" s="57">
        <f>COUNT($R$4:U4)</f>
        <v>4</v>
      </c>
      <c r="V2" s="57">
        <f>COUNT($R$4:V4)</f>
        <v>5</v>
      </c>
      <c r="W2" s="57">
        <f>COUNT($R$4:W4)</f>
        <v>6</v>
      </c>
      <c r="X2" s="57">
        <f>COUNT($R$4:X4)</f>
        <v>7</v>
      </c>
      <c r="Y2" s="57">
        <f>COUNT($R$4:Y4)</f>
        <v>8</v>
      </c>
      <c r="Z2" s="57">
        <f>COUNT($R$4:Z4)</f>
        <v>9</v>
      </c>
      <c r="AA2" s="57">
        <f>COUNT($R$4:AA4)</f>
        <v>10</v>
      </c>
      <c r="AB2" s="57">
        <f>COUNT($R$4:AB4)</f>
        <v>11</v>
      </c>
      <c r="AC2" s="57">
        <f>COUNT($R$4:AC4)</f>
        <v>12</v>
      </c>
      <c r="AD2" s="57">
        <f>COUNT($R$4:AD4)</f>
        <v>13</v>
      </c>
      <c r="AE2" s="57">
        <f>COUNT($R$4:AE4)</f>
        <v>14</v>
      </c>
      <c r="AF2" s="57">
        <f>COUNT($R$4:AF4)</f>
        <v>15</v>
      </c>
      <c r="AG2" s="57">
        <f>COUNT($R$4:AG4)</f>
        <v>16</v>
      </c>
      <c r="AH2" s="57">
        <f>COUNT($R$4:AH4)</f>
        <v>17</v>
      </c>
      <c r="AI2" s="57">
        <f>COUNT($R$4:AI4)</f>
        <v>18</v>
      </c>
      <c r="AJ2" s="57">
        <f>COUNT($R$4:AJ4)</f>
        <v>19</v>
      </c>
      <c r="AK2" s="57">
        <f>COUNT($R$4:AK4)</f>
        <v>20</v>
      </c>
      <c r="AL2" s="57">
        <f>COUNT($R$4:AL4)</f>
        <v>21</v>
      </c>
      <c r="AM2" s="57">
        <f>COUNT($R$4:AM4)</f>
        <v>22</v>
      </c>
      <c r="AN2" s="57">
        <f>COUNT($R$4:AN4)</f>
        <v>23</v>
      </c>
      <c r="AO2" s="57">
        <f>COUNT($R$4:AO4)</f>
        <v>24</v>
      </c>
      <c r="AP2" s="57">
        <f>COUNT($R$4:AP4)</f>
        <v>25</v>
      </c>
      <c r="AQ2" s="57">
        <f>COUNT($R$4:AQ4)</f>
        <v>26</v>
      </c>
      <c r="AR2" s="57">
        <f>COUNT($R$4:AR4)</f>
        <v>27</v>
      </c>
      <c r="AS2" s="57">
        <f>COUNT($R$4:AS4)</f>
        <v>28</v>
      </c>
      <c r="AT2" s="57">
        <f>COUNT($R$4:AT4)</f>
        <v>29</v>
      </c>
      <c r="AU2" s="57">
        <f>COUNT($R$4:AU4)</f>
        <v>30</v>
      </c>
      <c r="AV2" s="57">
        <f>COUNT($R$4:AV4)</f>
        <v>31</v>
      </c>
      <c r="AW2" s="57">
        <f>COUNT($R$4:AW4)</f>
        <v>32</v>
      </c>
      <c r="AX2" s="57">
        <f>COUNT($R$4:AX4)</f>
        <v>33</v>
      </c>
      <c r="AY2" s="57">
        <f>COUNT($R$4:AY4)</f>
        <v>34</v>
      </c>
      <c r="AZ2" s="57">
        <f>COUNT($R$4:AZ4)</f>
        <v>35</v>
      </c>
      <c r="BA2" s="57">
        <f>COUNT($R$4:BA4)</f>
        <v>36</v>
      </c>
      <c r="BB2" s="57">
        <f>COUNT($R$4:BB4)</f>
        <v>37</v>
      </c>
      <c r="BC2" s="57">
        <f>COUNT($R$4:BC4)</f>
        <v>38</v>
      </c>
      <c r="BD2" s="57">
        <f>COUNT($R$4:BD4)</f>
        <v>39</v>
      </c>
      <c r="BE2" s="57">
        <f>COUNT($R$4:BE4)</f>
        <v>40</v>
      </c>
      <c r="BF2" s="57">
        <f>COUNT($R$4:BF4)</f>
        <v>41</v>
      </c>
      <c r="BG2" s="57">
        <f>COUNT($R$4:BG4)</f>
        <v>42</v>
      </c>
      <c r="BH2" s="57">
        <f>COUNT($R$4:BH4)</f>
        <v>43</v>
      </c>
      <c r="BI2" s="57">
        <f>COUNT($R$4:BI4)</f>
        <v>44</v>
      </c>
      <c r="BJ2" s="57">
        <f>COUNT($R$4:BJ4)</f>
        <v>45</v>
      </c>
      <c r="BK2" s="57">
        <f>COUNT($R$4:BK4)</f>
        <v>46</v>
      </c>
      <c r="BL2" s="57">
        <f>COUNT($R$4:BL4)</f>
        <v>47</v>
      </c>
      <c r="BM2" s="57">
        <f>COUNT($R$4:BM4)</f>
        <v>48</v>
      </c>
      <c r="BN2" s="57">
        <f>COUNT($R$4:BN4)</f>
        <v>49</v>
      </c>
      <c r="BO2" s="57">
        <f>COUNT($R$4:BO4)</f>
        <v>50</v>
      </c>
      <c r="BP2" s="57">
        <f>COUNT($R$4:BP4)</f>
        <v>51</v>
      </c>
      <c r="BQ2" s="57">
        <f>COUNT($R$4:BQ4)</f>
        <v>52</v>
      </c>
      <c r="BR2" s="57">
        <f>COUNT($R$4:BR4)</f>
        <v>53</v>
      </c>
      <c r="BS2" s="57">
        <f>COUNT($R$4:BS4)</f>
        <v>54</v>
      </c>
      <c r="BT2" s="57">
        <f>COUNT($R$4:BT4)</f>
        <v>55</v>
      </c>
      <c r="BU2" s="57">
        <f>COUNT($R$4:BU4)</f>
        <v>56</v>
      </c>
      <c r="BV2" s="57">
        <f>COUNT($R$4:BV4)</f>
        <v>57</v>
      </c>
      <c r="BW2" s="57">
        <f>COUNT($R$4:BW4)</f>
        <v>58</v>
      </c>
      <c r="BX2" s="57">
        <f>COUNT($R$4:BX4)</f>
        <v>59</v>
      </c>
      <c r="BY2" s="57">
        <f>COUNT($R$4:BY4)</f>
        <v>60</v>
      </c>
      <c r="BZ2" s="57">
        <f>COUNT($R$4:BZ4)</f>
        <v>61</v>
      </c>
      <c r="CA2" s="57">
        <f>COUNT($R$4:CA4)</f>
        <v>62</v>
      </c>
      <c r="CB2" s="57">
        <f>COUNT($R$4:CB4)</f>
        <v>63</v>
      </c>
      <c r="CC2" s="57">
        <f>COUNT($R$4:CC4)</f>
        <v>64</v>
      </c>
      <c r="CD2" s="57">
        <f>COUNT($R$4:CD4)</f>
        <v>65</v>
      </c>
      <c r="CE2" s="57">
        <f>COUNT($R$4:CE4)</f>
        <v>66</v>
      </c>
      <c r="CF2" s="57">
        <f>COUNT($R$4:CF4)</f>
        <v>67</v>
      </c>
      <c r="CG2" s="57">
        <f>COUNT($R$4:CG4)</f>
        <v>68</v>
      </c>
      <c r="CH2" s="57">
        <f>COUNT($R$4:CH4)</f>
        <v>69</v>
      </c>
      <c r="CI2" s="57">
        <f>COUNT($R$4:CI4)</f>
        <v>70</v>
      </c>
      <c r="CJ2" s="57">
        <f>COUNT($R$4:CJ4)</f>
        <v>71</v>
      </c>
      <c r="CK2" s="57">
        <f>COUNT($R$4:CK4)</f>
        <v>72</v>
      </c>
      <c r="CL2" s="57">
        <f>COUNT($R$4:CL4)</f>
        <v>73</v>
      </c>
      <c r="CM2" s="57">
        <f>COUNT($R$4:CM4)</f>
        <v>74</v>
      </c>
      <c r="CN2" s="57">
        <f>COUNT($R$4:CN4)</f>
        <v>75</v>
      </c>
      <c r="CO2" s="57">
        <f>COUNT($R$4:CO4)</f>
        <v>76</v>
      </c>
      <c r="CP2" s="57">
        <f>COUNT($R$4:CP4)</f>
        <v>77</v>
      </c>
      <c r="CQ2" s="57">
        <f>COUNT($R$4:CQ4)</f>
        <v>78</v>
      </c>
      <c r="CR2" s="57">
        <f>COUNT($R$4:CR4)</f>
        <v>79</v>
      </c>
      <c r="CS2" s="57">
        <f>COUNT($R$4:CS4)</f>
        <v>80</v>
      </c>
      <c r="CT2" s="57">
        <f>COUNT($R$4:CT4)</f>
        <v>81</v>
      </c>
      <c r="CU2" s="57">
        <f>COUNT($R$4:CU4)</f>
        <v>82</v>
      </c>
      <c r="CV2" s="57">
        <f>COUNT($R$4:CV4)</f>
        <v>83</v>
      </c>
      <c r="CW2" s="57">
        <f>COUNT($R$4:CW4)</f>
        <v>84</v>
      </c>
      <c r="CX2" s="57">
        <f>COUNT($R$4:CX4)</f>
        <v>85</v>
      </c>
      <c r="CY2" s="57">
        <f>COUNT($R$4:CY4)</f>
        <v>86</v>
      </c>
      <c r="CZ2" s="57">
        <f>COUNT($R$4:CZ4)</f>
        <v>87</v>
      </c>
      <c r="DA2" s="57">
        <f>COUNT($R$4:DA4)</f>
        <v>88</v>
      </c>
      <c r="DB2" s="57">
        <f>COUNT($R$4:DB4)</f>
        <v>89</v>
      </c>
      <c r="DC2" s="57">
        <f>COUNT($R$4:DC4)</f>
        <v>90</v>
      </c>
      <c r="DD2" s="57">
        <f>COUNT($R$4:DD4)</f>
        <v>91</v>
      </c>
      <c r="DE2" s="57">
        <f>COUNT($R$4:DE4)</f>
        <v>92</v>
      </c>
      <c r="DF2" s="57">
        <f>COUNT($R$4:DF4)</f>
        <v>93</v>
      </c>
      <c r="DG2" s="57">
        <f>COUNT($R$4:DG4)</f>
        <v>94</v>
      </c>
      <c r="DH2" s="57">
        <f>COUNT($R$4:DH4)</f>
        <v>95</v>
      </c>
      <c r="DI2" s="57">
        <f>COUNT($R$4:DI4)</f>
        <v>96</v>
      </c>
      <c r="DJ2" s="57">
        <f>COUNT($R$4:DJ4)</f>
        <v>97</v>
      </c>
      <c r="DK2" s="57">
        <f>COUNT($R$4:DK4)</f>
        <v>98</v>
      </c>
      <c r="DL2" s="57">
        <f>COUNT($R$4:DL4)</f>
        <v>99</v>
      </c>
      <c r="DM2" s="57">
        <f>COUNT($R$4:DM4)</f>
        <v>100</v>
      </c>
      <c r="DN2" s="58"/>
      <c r="DO2" s="58"/>
      <c r="DP2" s="58"/>
    </row>
    <row r="3" spans="1:121" s="129" customFormat="1" ht="16.3" thickBot="1" x14ac:dyDescent="0.5">
      <c r="A3" s="62"/>
      <c r="B3" s="63"/>
      <c r="C3" s="64"/>
      <c r="D3" s="161" t="s">
        <v>95</v>
      </c>
      <c r="E3" s="162"/>
      <c r="F3" s="162"/>
      <c r="G3" s="162"/>
      <c r="H3" s="162"/>
      <c r="I3" s="162"/>
      <c r="J3" s="162"/>
      <c r="K3" s="162"/>
      <c r="L3" s="162"/>
      <c r="M3" s="162"/>
      <c r="N3" s="162"/>
      <c r="O3" s="162"/>
      <c r="P3" s="162"/>
      <c r="Q3" s="163"/>
      <c r="R3" s="161" t="s">
        <v>96</v>
      </c>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s="162"/>
      <c r="BD3" s="162"/>
      <c r="BE3" s="162"/>
      <c r="BF3" s="162"/>
      <c r="BG3" s="162"/>
      <c r="BH3" s="162"/>
      <c r="BI3" s="162"/>
      <c r="BJ3" s="162"/>
      <c r="BK3" s="162"/>
      <c r="BL3" s="162"/>
      <c r="BM3" s="162"/>
      <c r="BN3" s="162"/>
      <c r="BO3" s="162"/>
      <c r="BP3" s="162"/>
      <c r="BQ3" s="162"/>
      <c r="BR3" s="162"/>
      <c r="BS3" s="162"/>
      <c r="BT3" s="162"/>
      <c r="BU3" s="162"/>
      <c r="BV3" s="162"/>
      <c r="BW3" s="162"/>
      <c r="BX3" s="162"/>
      <c r="BY3" s="162"/>
      <c r="BZ3" s="162"/>
      <c r="CA3" s="162"/>
      <c r="CB3" s="162"/>
      <c r="CC3" s="162"/>
      <c r="CD3" s="162"/>
      <c r="CE3" s="162"/>
      <c r="CF3" s="162"/>
      <c r="CG3" s="162"/>
      <c r="CH3" s="162"/>
      <c r="CI3" s="162"/>
      <c r="CJ3" s="162"/>
      <c r="CK3" s="162"/>
      <c r="CL3" s="162"/>
      <c r="CM3" s="162"/>
      <c r="CN3" s="162"/>
      <c r="CO3" s="162"/>
      <c r="CP3" s="162"/>
      <c r="CQ3" s="162"/>
      <c r="CR3" s="162"/>
      <c r="CS3" s="162"/>
      <c r="CT3" s="162"/>
      <c r="CU3" s="162"/>
      <c r="CV3" s="162"/>
      <c r="CW3" s="162"/>
      <c r="CX3" s="162"/>
      <c r="CY3" s="162"/>
      <c r="CZ3" s="162"/>
      <c r="DA3" s="162"/>
      <c r="DB3" s="162"/>
      <c r="DC3" s="162"/>
      <c r="DD3" s="162"/>
      <c r="DE3" s="162"/>
      <c r="DF3" s="162"/>
      <c r="DG3" s="162"/>
      <c r="DH3" s="162"/>
      <c r="DI3" s="162"/>
      <c r="DJ3" s="162"/>
      <c r="DK3" s="162"/>
      <c r="DL3" s="162"/>
      <c r="DM3" s="163"/>
      <c r="DN3" s="161" t="s">
        <v>97</v>
      </c>
      <c r="DO3" s="162"/>
      <c r="DP3" s="163"/>
      <c r="DQ3" s="100"/>
    </row>
    <row r="4" spans="1:121" x14ac:dyDescent="0.4">
      <c r="A4" s="27" t="s">
        <v>98</v>
      </c>
      <c r="B4" s="3"/>
      <c r="C4" s="65"/>
      <c r="D4" s="2">
        <f>IF(E4-1&gt;Forutsetninger!$C$5-Forutsetninger!$C$6-1,E4-1,0)</f>
        <v>2026</v>
      </c>
      <c r="E4" s="2">
        <f>IF(F4-1&gt;Forutsetninger!$C$5-Forutsetninger!$C$6-1,F4-1,0)</f>
        <v>2027</v>
      </c>
      <c r="F4" s="2">
        <f>IF(G4-1&gt;Forutsetninger!$C$5-Forutsetninger!$C$6-1,G4-1,0)</f>
        <v>2028</v>
      </c>
      <c r="G4" s="2">
        <f>IF(H4-1&gt;Forutsetninger!$C$5-Forutsetninger!$C$6-1,H4-1,0)</f>
        <v>2029</v>
      </c>
      <c r="H4" s="2">
        <f>IF(I4-1&gt;Forutsetninger!$C$5-Forutsetninger!$C$6-1,I4-1,0)</f>
        <v>2030</v>
      </c>
      <c r="I4" s="2">
        <f>IF(J4-1&gt;Forutsetninger!$C$5-Forutsetninger!$C$6-1,J4-1,0)</f>
        <v>2031</v>
      </c>
      <c r="J4" s="2">
        <f>IF(K4-1&gt;Forutsetninger!$C$5-Forutsetninger!$C$6-1,K4-1,0)</f>
        <v>2032</v>
      </c>
      <c r="K4" s="2">
        <f>IF(L4-1&gt;Forutsetninger!$C$5-Forutsetninger!$C$6-1,L4-1,0)</f>
        <v>2033</v>
      </c>
      <c r="L4" s="2">
        <f>IF(M4-1&gt;Forutsetninger!$C$5-Forutsetninger!$C$6-1,M4-1,0)</f>
        <v>2034</v>
      </c>
      <c r="M4" s="2">
        <f>IF(N4-1&gt;Forutsetninger!$C$5-Forutsetninger!$C$6-1,N4-1,0)</f>
        <v>2035</v>
      </c>
      <c r="N4" s="2">
        <f>IF(O4-1&gt;Forutsetninger!$C$5-Forutsetninger!$C$6-1,O4-1,0)</f>
        <v>2036</v>
      </c>
      <c r="O4" s="2">
        <f>IF(P4-1&gt;Forutsetninger!$C$5-Forutsetninger!$C$6-1,P4-1,0)</f>
        <v>2037</v>
      </c>
      <c r="P4" s="2">
        <f>IF(Q4-1&gt;Forutsetninger!$C$5-Forutsetninger!$C$6-1,Q4-1,0)</f>
        <v>2038</v>
      </c>
      <c r="Q4" s="28">
        <f>IF(R4-1&gt;Forutsetninger!$C$5-Forutsetninger!$C$6-1,R4-1,0)</f>
        <v>2039</v>
      </c>
      <c r="R4" s="56">
        <f>Forutsetninger!C5</f>
        <v>2040</v>
      </c>
      <c r="S4" s="2">
        <f t="shared" ref="S4:CD4" si="0">IF(R4=0,0,IF(R4&gt;$DN$4-2,0,R4+1))</f>
        <v>2041</v>
      </c>
      <c r="T4" s="2">
        <f t="shared" si="0"/>
        <v>2042</v>
      </c>
      <c r="U4" s="2">
        <f t="shared" si="0"/>
        <v>2043</v>
      </c>
      <c r="V4" s="2">
        <f t="shared" si="0"/>
        <v>2044</v>
      </c>
      <c r="W4" s="2">
        <f t="shared" si="0"/>
        <v>2045</v>
      </c>
      <c r="X4" s="2">
        <f t="shared" si="0"/>
        <v>2046</v>
      </c>
      <c r="Y4" s="2">
        <f t="shared" si="0"/>
        <v>2047</v>
      </c>
      <c r="Z4" s="2">
        <f t="shared" si="0"/>
        <v>2048</v>
      </c>
      <c r="AA4" s="2">
        <f t="shared" si="0"/>
        <v>2049</v>
      </c>
      <c r="AB4" s="2">
        <f t="shared" si="0"/>
        <v>2050</v>
      </c>
      <c r="AC4" s="2">
        <f t="shared" si="0"/>
        <v>2051</v>
      </c>
      <c r="AD4" s="2">
        <f t="shared" si="0"/>
        <v>2052</v>
      </c>
      <c r="AE4" s="2">
        <f t="shared" si="0"/>
        <v>2053</v>
      </c>
      <c r="AF4" s="2">
        <f t="shared" si="0"/>
        <v>2054</v>
      </c>
      <c r="AG4" s="2">
        <f t="shared" si="0"/>
        <v>2055</v>
      </c>
      <c r="AH4" s="2">
        <f t="shared" si="0"/>
        <v>2056</v>
      </c>
      <c r="AI4" s="2">
        <f t="shared" si="0"/>
        <v>2057</v>
      </c>
      <c r="AJ4" s="2">
        <f t="shared" si="0"/>
        <v>2058</v>
      </c>
      <c r="AK4" s="2">
        <f t="shared" si="0"/>
        <v>2059</v>
      </c>
      <c r="AL4" s="2">
        <f t="shared" si="0"/>
        <v>2060</v>
      </c>
      <c r="AM4" s="2">
        <f t="shared" si="0"/>
        <v>2061</v>
      </c>
      <c r="AN4" s="2">
        <f t="shared" si="0"/>
        <v>2062</v>
      </c>
      <c r="AO4" s="2">
        <f t="shared" si="0"/>
        <v>2063</v>
      </c>
      <c r="AP4" s="2">
        <f t="shared" si="0"/>
        <v>2064</v>
      </c>
      <c r="AQ4" s="2">
        <f t="shared" si="0"/>
        <v>2065</v>
      </c>
      <c r="AR4" s="2">
        <f t="shared" si="0"/>
        <v>2066</v>
      </c>
      <c r="AS4" s="2">
        <f t="shared" si="0"/>
        <v>2067</v>
      </c>
      <c r="AT4" s="2">
        <f t="shared" si="0"/>
        <v>2068</v>
      </c>
      <c r="AU4" s="2">
        <f t="shared" si="0"/>
        <v>2069</v>
      </c>
      <c r="AV4" s="2">
        <f t="shared" si="0"/>
        <v>2070</v>
      </c>
      <c r="AW4" s="2">
        <f t="shared" si="0"/>
        <v>2071</v>
      </c>
      <c r="AX4" s="2">
        <f t="shared" si="0"/>
        <v>2072</v>
      </c>
      <c r="AY4" s="2">
        <f t="shared" si="0"/>
        <v>2073</v>
      </c>
      <c r="AZ4" s="2">
        <f t="shared" si="0"/>
        <v>2074</v>
      </c>
      <c r="BA4" s="2">
        <f t="shared" si="0"/>
        <v>2075</v>
      </c>
      <c r="BB4" s="2">
        <f t="shared" si="0"/>
        <v>2076</v>
      </c>
      <c r="BC4" s="2">
        <f t="shared" si="0"/>
        <v>2077</v>
      </c>
      <c r="BD4" s="2">
        <f t="shared" si="0"/>
        <v>2078</v>
      </c>
      <c r="BE4" s="2">
        <f t="shared" si="0"/>
        <v>2079</v>
      </c>
      <c r="BF4" s="2">
        <f t="shared" si="0"/>
        <v>2080</v>
      </c>
      <c r="BG4" s="2">
        <f t="shared" si="0"/>
        <v>2081</v>
      </c>
      <c r="BH4" s="2">
        <f t="shared" si="0"/>
        <v>2082</v>
      </c>
      <c r="BI4" s="2">
        <f t="shared" si="0"/>
        <v>2083</v>
      </c>
      <c r="BJ4" s="2">
        <f t="shared" si="0"/>
        <v>2084</v>
      </c>
      <c r="BK4" s="2">
        <f t="shared" si="0"/>
        <v>2085</v>
      </c>
      <c r="BL4" s="2">
        <f t="shared" si="0"/>
        <v>2086</v>
      </c>
      <c r="BM4" s="2">
        <f t="shared" si="0"/>
        <v>2087</v>
      </c>
      <c r="BN4" s="2">
        <f t="shared" si="0"/>
        <v>2088</v>
      </c>
      <c r="BO4" s="2">
        <f t="shared" si="0"/>
        <v>2089</v>
      </c>
      <c r="BP4" s="2">
        <f t="shared" si="0"/>
        <v>2090</v>
      </c>
      <c r="BQ4" s="2">
        <f t="shared" si="0"/>
        <v>2091</v>
      </c>
      <c r="BR4" s="2">
        <f t="shared" si="0"/>
        <v>2092</v>
      </c>
      <c r="BS4" s="2">
        <f t="shared" si="0"/>
        <v>2093</v>
      </c>
      <c r="BT4" s="2">
        <f t="shared" si="0"/>
        <v>2094</v>
      </c>
      <c r="BU4" s="2">
        <f t="shared" si="0"/>
        <v>2095</v>
      </c>
      <c r="BV4" s="2">
        <f t="shared" si="0"/>
        <v>2096</v>
      </c>
      <c r="BW4" s="2">
        <f t="shared" si="0"/>
        <v>2097</v>
      </c>
      <c r="BX4" s="2">
        <f t="shared" si="0"/>
        <v>2098</v>
      </c>
      <c r="BY4" s="2">
        <f t="shared" si="0"/>
        <v>2099</v>
      </c>
      <c r="BZ4" s="2">
        <f t="shared" si="0"/>
        <v>2100</v>
      </c>
      <c r="CA4" s="2">
        <f t="shared" si="0"/>
        <v>2101</v>
      </c>
      <c r="CB4" s="2">
        <f t="shared" si="0"/>
        <v>2102</v>
      </c>
      <c r="CC4" s="2">
        <f t="shared" si="0"/>
        <v>2103</v>
      </c>
      <c r="CD4" s="2">
        <f t="shared" si="0"/>
        <v>2104</v>
      </c>
      <c r="CE4" s="2">
        <f t="shared" ref="CE4:DM4" si="1">IF(CD4=0,0,IF(CD4&gt;$DN$4-2,0,CD4+1))</f>
        <v>2105</v>
      </c>
      <c r="CF4" s="2">
        <f t="shared" si="1"/>
        <v>2106</v>
      </c>
      <c r="CG4" s="2">
        <f t="shared" si="1"/>
        <v>2107</v>
      </c>
      <c r="CH4" s="2">
        <f t="shared" si="1"/>
        <v>2108</v>
      </c>
      <c r="CI4" s="2">
        <f t="shared" si="1"/>
        <v>2109</v>
      </c>
      <c r="CJ4" s="2">
        <f t="shared" si="1"/>
        <v>2110</v>
      </c>
      <c r="CK4" s="2">
        <f t="shared" si="1"/>
        <v>2111</v>
      </c>
      <c r="CL4" s="2">
        <f t="shared" si="1"/>
        <v>2112</v>
      </c>
      <c r="CM4" s="2">
        <f t="shared" si="1"/>
        <v>2113</v>
      </c>
      <c r="CN4" s="2">
        <f t="shared" si="1"/>
        <v>2114</v>
      </c>
      <c r="CO4" s="2">
        <f t="shared" si="1"/>
        <v>2115</v>
      </c>
      <c r="CP4" s="2">
        <f t="shared" si="1"/>
        <v>2116</v>
      </c>
      <c r="CQ4" s="2">
        <f t="shared" si="1"/>
        <v>2117</v>
      </c>
      <c r="CR4" s="2">
        <f t="shared" si="1"/>
        <v>2118</v>
      </c>
      <c r="CS4" s="2">
        <f t="shared" si="1"/>
        <v>2119</v>
      </c>
      <c r="CT4" s="2">
        <f t="shared" si="1"/>
        <v>0</v>
      </c>
      <c r="CU4" s="2">
        <f t="shared" si="1"/>
        <v>0</v>
      </c>
      <c r="CV4" s="2">
        <f t="shared" si="1"/>
        <v>0</v>
      </c>
      <c r="CW4" s="2">
        <f t="shared" si="1"/>
        <v>0</v>
      </c>
      <c r="CX4" s="2">
        <f t="shared" si="1"/>
        <v>0</v>
      </c>
      <c r="CY4" s="2">
        <f t="shared" si="1"/>
        <v>0</v>
      </c>
      <c r="CZ4" s="2">
        <f t="shared" si="1"/>
        <v>0</v>
      </c>
      <c r="DA4" s="2">
        <f t="shared" si="1"/>
        <v>0</v>
      </c>
      <c r="DB4" s="2">
        <f t="shared" si="1"/>
        <v>0</v>
      </c>
      <c r="DC4" s="2">
        <f t="shared" si="1"/>
        <v>0</v>
      </c>
      <c r="DD4" s="2">
        <f t="shared" si="1"/>
        <v>0</v>
      </c>
      <c r="DE4" s="2">
        <f t="shared" si="1"/>
        <v>0</v>
      </c>
      <c r="DF4" s="2">
        <f t="shared" si="1"/>
        <v>0</v>
      </c>
      <c r="DG4" s="2">
        <f t="shared" si="1"/>
        <v>0</v>
      </c>
      <c r="DH4" s="2">
        <f t="shared" si="1"/>
        <v>0</v>
      </c>
      <c r="DI4" s="2">
        <f t="shared" si="1"/>
        <v>0</v>
      </c>
      <c r="DJ4" s="2">
        <f t="shared" si="1"/>
        <v>0</v>
      </c>
      <c r="DK4" s="2">
        <f t="shared" si="1"/>
        <v>0</v>
      </c>
      <c r="DL4" s="2">
        <f t="shared" si="1"/>
        <v>0</v>
      </c>
      <c r="DM4" s="28">
        <f t="shared" si="1"/>
        <v>0</v>
      </c>
      <c r="DN4" s="59">
        <f>Forutsetninger!$C$5+Forutsetninger!$C$7</f>
        <v>2120</v>
      </c>
      <c r="DO4" s="60">
        <f>DN4+1</f>
        <v>2121</v>
      </c>
      <c r="DP4" s="61">
        <f>DO4+1</f>
        <v>2122</v>
      </c>
    </row>
    <row r="5" spans="1:121" x14ac:dyDescent="0.4">
      <c r="A5" s="27" t="s">
        <v>99</v>
      </c>
      <c r="B5" s="3"/>
      <c r="C5" s="65" t="s">
        <v>100</v>
      </c>
      <c r="D5" s="20">
        <f>IF(OR(D4&lt;Forutsetninger!$C$5,D4&gt;(Forutsetninger!$C$5+Forutsetninger!$C$7-1)),0,1)</f>
        <v>0</v>
      </c>
      <c r="E5" s="20">
        <f>IF(OR(E4&lt;Forutsetninger!$C$5,E4&gt;(Forutsetninger!$C$5+Forutsetninger!$C$7-1)),0,1)</f>
        <v>0</v>
      </c>
      <c r="F5" s="20">
        <f>IF(OR(F4&lt;Forutsetninger!$C$5,F4&gt;(Forutsetninger!$C$5+Forutsetninger!$C$7-1)),0,1)</f>
        <v>0</v>
      </c>
      <c r="G5" s="20">
        <f>IF(OR(G4&lt;Forutsetninger!$C$5,G4&gt;(Forutsetninger!$C$5+Forutsetninger!$C$7-1)),0,1)</f>
        <v>0</v>
      </c>
      <c r="H5" s="20">
        <f>IF(OR(H4&lt;Forutsetninger!$C$5,H4&gt;(Forutsetninger!$C$5+Forutsetninger!$C$7-1)),0,1)</f>
        <v>0</v>
      </c>
      <c r="I5" s="20">
        <f>IF(OR(I4&lt;Forutsetninger!$C$5,I4&gt;(Forutsetninger!$C$5+Forutsetninger!$C$7-1)),0,1)</f>
        <v>0</v>
      </c>
      <c r="J5" s="20">
        <f>IF(OR(J4&lt;Forutsetninger!$C$5,J4&gt;(Forutsetninger!$C$5+Forutsetninger!$C$7-1)),0,1)</f>
        <v>0</v>
      </c>
      <c r="K5" s="20">
        <f>IF(OR(K4&lt;Forutsetninger!$C$5,K4&gt;(Forutsetninger!$C$5+Forutsetninger!$C$7-1)),0,1)</f>
        <v>0</v>
      </c>
      <c r="L5" s="20">
        <f>IF(OR(L4&lt;Forutsetninger!$C$5,L4&gt;(Forutsetninger!$C$5+Forutsetninger!$C$7-1)),0,1)</f>
        <v>0</v>
      </c>
      <c r="M5" s="20">
        <f>IF(OR(M4&lt;Forutsetninger!$C$5,M4&gt;(Forutsetninger!$C$5+Forutsetninger!$C$7-1)),0,1)</f>
        <v>0</v>
      </c>
      <c r="N5" s="20">
        <f>IF(OR(N4&lt;Forutsetninger!$C$5,N4&gt;(Forutsetninger!$C$5+Forutsetninger!$C$7-1)),0,1)</f>
        <v>0</v>
      </c>
      <c r="O5" s="20">
        <f>IF(OR(O4&lt;Forutsetninger!$C$5,O4&gt;(Forutsetninger!$C$5+Forutsetninger!$C$7-1)),0,1)</f>
        <v>0</v>
      </c>
      <c r="P5" s="20">
        <f>IF(OR(P4&lt;Forutsetninger!$C$5,P4&gt;(Forutsetninger!$C$5+Forutsetninger!$C$7-1)),0,1)</f>
        <v>0</v>
      </c>
      <c r="Q5" s="20">
        <f>IF(OR(Q4&lt;Forutsetninger!$C$5,Q4&gt;(Forutsetninger!$C$5+Forutsetninger!$C$7-1)),0,1)</f>
        <v>0</v>
      </c>
      <c r="R5" s="29">
        <f>IF(OR(R4&lt;Forutsetninger!$C$5,R4&gt;(Forutsetninger!$C$5+Forutsetninger!$C$7-1)),0,1)</f>
        <v>1</v>
      </c>
      <c r="S5" s="20">
        <f>IF(OR(S4&lt;Forutsetninger!$C$5,S4&gt;(Forutsetninger!$C$5+Forutsetninger!$C$7-1)),0,1)</f>
        <v>1</v>
      </c>
      <c r="T5" s="20">
        <f>IF(OR(T4&lt;Forutsetninger!$C$5,T4&gt;(Forutsetninger!$C$5+Forutsetninger!$C$7-1)),0,1)</f>
        <v>1</v>
      </c>
      <c r="U5" s="20">
        <f>IF(OR(U4&lt;Forutsetninger!$C$5,U4&gt;(Forutsetninger!$C$5+Forutsetninger!$C$7-1)),0,1)</f>
        <v>1</v>
      </c>
      <c r="V5" s="20">
        <f>IF(OR(V4&lt;Forutsetninger!$C$5,V4&gt;(Forutsetninger!$C$5+Forutsetninger!$C$7-1)),0,1)</f>
        <v>1</v>
      </c>
      <c r="W5" s="20">
        <f>IF(OR(W4&lt;Forutsetninger!$C$5,W4&gt;(Forutsetninger!$C$5+Forutsetninger!$C$7-1)),0,1)</f>
        <v>1</v>
      </c>
      <c r="X5" s="20">
        <f>IF(OR(X4&lt;Forutsetninger!$C$5,X4&gt;(Forutsetninger!$C$5+Forutsetninger!$C$7-1)),0,1)</f>
        <v>1</v>
      </c>
      <c r="Y5" s="20">
        <f>IF(OR(Y4&lt;Forutsetninger!$C$5,Y4&gt;(Forutsetninger!$C$5+Forutsetninger!$C$7-1)),0,1)</f>
        <v>1</v>
      </c>
      <c r="Z5" s="20">
        <f>IF(OR(Z4&lt;Forutsetninger!$C$5,Z4&gt;(Forutsetninger!$C$5+Forutsetninger!$C$7-1)),0,1)</f>
        <v>1</v>
      </c>
      <c r="AA5" s="20">
        <f>IF(OR(AA4&lt;Forutsetninger!$C$5,AA4&gt;(Forutsetninger!$C$5+Forutsetninger!$C$7-1)),0,1)</f>
        <v>1</v>
      </c>
      <c r="AB5" s="20">
        <f>IF(OR(AB4&lt;Forutsetninger!$C$5,AB4&gt;(Forutsetninger!$C$5+Forutsetninger!$C$7-1)),0,1)</f>
        <v>1</v>
      </c>
      <c r="AC5" s="20">
        <f>IF(OR(AC4&lt;Forutsetninger!$C$5,AC4&gt;(Forutsetninger!$C$5+Forutsetninger!$C$7-1)),0,1)</f>
        <v>1</v>
      </c>
      <c r="AD5" s="20">
        <f>IF(OR(AD4&lt;Forutsetninger!$C$5,AD4&gt;(Forutsetninger!$C$5+Forutsetninger!$C$7-1)),0,1)</f>
        <v>1</v>
      </c>
      <c r="AE5" s="20">
        <f>IF(OR(AE4&lt;Forutsetninger!$C$5,AE4&gt;(Forutsetninger!$C$5+Forutsetninger!$C$7-1)),0,1)</f>
        <v>1</v>
      </c>
      <c r="AF5" s="20">
        <f>IF(OR(AF4&lt;Forutsetninger!$C$5,AF4&gt;(Forutsetninger!$C$5+Forutsetninger!$C$7-1)),0,1)</f>
        <v>1</v>
      </c>
      <c r="AG5" s="20">
        <f>IF(OR(AG4&lt;Forutsetninger!$C$5,AG4&gt;(Forutsetninger!$C$5+Forutsetninger!$C$7-1)),0,1)</f>
        <v>1</v>
      </c>
      <c r="AH5" s="20">
        <f>IF(OR(AH4&lt;Forutsetninger!$C$5,AH4&gt;(Forutsetninger!$C$5+Forutsetninger!$C$7-1)),0,1)</f>
        <v>1</v>
      </c>
      <c r="AI5" s="20">
        <f>IF(OR(AI4&lt;Forutsetninger!$C$5,AI4&gt;(Forutsetninger!$C$5+Forutsetninger!$C$7-1)),0,1)</f>
        <v>1</v>
      </c>
      <c r="AJ5" s="20">
        <f>IF(OR(AJ4&lt;Forutsetninger!$C$5,AJ4&gt;(Forutsetninger!$C$5+Forutsetninger!$C$7-1)),0,1)</f>
        <v>1</v>
      </c>
      <c r="AK5" s="20">
        <f>IF(OR(AK4&lt;Forutsetninger!$C$5,AK4&gt;(Forutsetninger!$C$5+Forutsetninger!$C$7-1)),0,1)</f>
        <v>1</v>
      </c>
      <c r="AL5" s="20">
        <f>IF(OR(AL4&lt;Forutsetninger!$C$5,AL4&gt;(Forutsetninger!$C$5+Forutsetninger!$C$7-1)),0,1)</f>
        <v>1</v>
      </c>
      <c r="AM5" s="20">
        <f>IF(OR(AM4&lt;Forutsetninger!$C$5,AM4&gt;(Forutsetninger!$C$5+Forutsetninger!$C$7-1)),0,1)</f>
        <v>1</v>
      </c>
      <c r="AN5" s="20">
        <f>IF(OR(AN4&lt;Forutsetninger!$C$5,AN4&gt;(Forutsetninger!$C$5+Forutsetninger!$C$7-1)),0,1)</f>
        <v>1</v>
      </c>
      <c r="AO5" s="20">
        <f>IF(OR(AO4&lt;Forutsetninger!$C$5,AO4&gt;(Forutsetninger!$C$5+Forutsetninger!$C$7-1)),0,1)</f>
        <v>1</v>
      </c>
      <c r="AP5" s="20">
        <f>IF(OR(AP4&lt;Forutsetninger!$C$5,AP4&gt;(Forutsetninger!$C$5+Forutsetninger!$C$7-1)),0,1)</f>
        <v>1</v>
      </c>
      <c r="AQ5" s="20">
        <f>IF(OR(AQ4&lt;Forutsetninger!$C$5,AQ4&gt;(Forutsetninger!$C$5+Forutsetninger!$C$7-1)),0,1)</f>
        <v>1</v>
      </c>
      <c r="AR5" s="20">
        <f>IF(OR(AR4&lt;Forutsetninger!$C$5,AR4&gt;(Forutsetninger!$C$5+Forutsetninger!$C$7-1)),0,1)</f>
        <v>1</v>
      </c>
      <c r="AS5" s="20">
        <f>IF(OR(AS4&lt;Forutsetninger!$C$5,AS4&gt;(Forutsetninger!$C$5+Forutsetninger!$C$7-1)),0,1)</f>
        <v>1</v>
      </c>
      <c r="AT5" s="20">
        <f>IF(OR(AT4&lt;Forutsetninger!$C$5,AT4&gt;(Forutsetninger!$C$5+Forutsetninger!$C$7-1)),0,1)</f>
        <v>1</v>
      </c>
      <c r="AU5" s="20">
        <f>IF(OR(AU4&lt;Forutsetninger!$C$5,AU4&gt;(Forutsetninger!$C$5+Forutsetninger!$C$7-1)),0,1)</f>
        <v>1</v>
      </c>
      <c r="AV5" s="20">
        <f>IF(OR(AV4&lt;Forutsetninger!$C$5,AV4&gt;(Forutsetninger!$C$5+Forutsetninger!$C$7-1)),0,1)</f>
        <v>1</v>
      </c>
      <c r="AW5" s="20">
        <f>IF(OR(AW4&lt;Forutsetninger!$C$5,AW4&gt;(Forutsetninger!$C$5+Forutsetninger!$C$7-1)),0,1)</f>
        <v>1</v>
      </c>
      <c r="AX5" s="20">
        <f>IF(OR(AX4&lt;Forutsetninger!$C$5,AX4&gt;(Forutsetninger!$C$5+Forutsetninger!$C$7-1)),0,1)</f>
        <v>1</v>
      </c>
      <c r="AY5" s="20">
        <f>IF(OR(AY4&lt;Forutsetninger!$C$5,AY4&gt;(Forutsetninger!$C$5+Forutsetninger!$C$7-1)),0,1)</f>
        <v>1</v>
      </c>
      <c r="AZ5" s="20">
        <f>IF(OR(AZ4&lt;Forutsetninger!$C$5,AZ4&gt;(Forutsetninger!$C$5+Forutsetninger!$C$7-1)),0,1)</f>
        <v>1</v>
      </c>
      <c r="BA5" s="20">
        <f>IF(OR(BA4&lt;Forutsetninger!$C$5,BA4&gt;(Forutsetninger!$C$5+Forutsetninger!$C$7-1)),0,1)</f>
        <v>1</v>
      </c>
      <c r="BB5" s="20">
        <f>IF(OR(BB4&lt;Forutsetninger!$C$5,BB4&gt;(Forutsetninger!$C$5+Forutsetninger!$C$7-1)),0,1)</f>
        <v>1</v>
      </c>
      <c r="BC5" s="20">
        <f>IF(OR(BC4&lt;Forutsetninger!$C$5,BC4&gt;(Forutsetninger!$C$5+Forutsetninger!$C$7-1)),0,1)</f>
        <v>1</v>
      </c>
      <c r="BD5" s="20">
        <f>IF(OR(BD4&lt;Forutsetninger!$C$5,BD4&gt;(Forutsetninger!$C$5+Forutsetninger!$C$7-1)),0,1)</f>
        <v>1</v>
      </c>
      <c r="BE5" s="20">
        <f>IF(OR(BE4&lt;Forutsetninger!$C$5,BE4&gt;(Forutsetninger!$C$5+Forutsetninger!$C$7-1)),0,1)</f>
        <v>1</v>
      </c>
      <c r="BF5" s="20">
        <f>IF(OR(BF4&lt;Forutsetninger!$C$5,BF4&gt;(Forutsetninger!$C$5+Forutsetninger!$C$7-1)),0,1)</f>
        <v>1</v>
      </c>
      <c r="BG5" s="20">
        <f>IF(OR(BG4&lt;Forutsetninger!$C$5,BG4&gt;(Forutsetninger!$C$5+Forutsetninger!$C$7-1)),0,1)</f>
        <v>1</v>
      </c>
      <c r="BH5" s="20">
        <f>IF(OR(BH4&lt;Forutsetninger!$C$5,BH4&gt;(Forutsetninger!$C$5+Forutsetninger!$C$7-1)),0,1)</f>
        <v>1</v>
      </c>
      <c r="BI5" s="20">
        <f>IF(OR(BI4&lt;Forutsetninger!$C$5,BI4&gt;(Forutsetninger!$C$5+Forutsetninger!$C$7-1)),0,1)</f>
        <v>1</v>
      </c>
      <c r="BJ5" s="20">
        <f>IF(OR(BJ4&lt;Forutsetninger!$C$5,BJ4&gt;(Forutsetninger!$C$5+Forutsetninger!$C$7-1)),0,1)</f>
        <v>1</v>
      </c>
      <c r="BK5" s="20">
        <f>IF(OR(BK4&lt;Forutsetninger!$C$5,BK4&gt;(Forutsetninger!$C$5+Forutsetninger!$C$7-1)),0,1)</f>
        <v>1</v>
      </c>
      <c r="BL5" s="20">
        <f>IF(OR(BL4&lt;Forutsetninger!$C$5,BL4&gt;(Forutsetninger!$C$5+Forutsetninger!$C$7-1)),0,1)</f>
        <v>1</v>
      </c>
      <c r="BM5" s="20">
        <f>IF(OR(BM4&lt;Forutsetninger!$C$5,BM4&gt;(Forutsetninger!$C$5+Forutsetninger!$C$7-1)),0,1)</f>
        <v>1</v>
      </c>
      <c r="BN5" s="20">
        <f>IF(OR(BN4&lt;Forutsetninger!$C$5,BN4&gt;(Forutsetninger!$C$5+Forutsetninger!$C$7-1)),0,1)</f>
        <v>1</v>
      </c>
      <c r="BO5" s="20">
        <f>IF(OR(BO4&lt;Forutsetninger!$C$5,BO4&gt;(Forutsetninger!$C$5+Forutsetninger!$C$7-1)),0,1)</f>
        <v>1</v>
      </c>
      <c r="BP5" s="20">
        <f>IF(OR(BP4&lt;Forutsetninger!$C$5,BP4&gt;(Forutsetninger!$C$5+Forutsetninger!$C$7-1)),0,1)</f>
        <v>1</v>
      </c>
      <c r="BQ5" s="20">
        <f>IF(OR(BQ4&lt;Forutsetninger!$C$5,BQ4&gt;(Forutsetninger!$C$5+Forutsetninger!$C$7-1)),0,1)</f>
        <v>1</v>
      </c>
      <c r="BR5" s="20">
        <f>IF(OR(BR4&lt;Forutsetninger!$C$5,BR4&gt;(Forutsetninger!$C$5+Forutsetninger!$C$7-1)),0,1)</f>
        <v>1</v>
      </c>
      <c r="BS5" s="20">
        <f>IF(OR(BS4&lt;Forutsetninger!$C$5,BS4&gt;(Forutsetninger!$C$5+Forutsetninger!$C$7-1)),0,1)</f>
        <v>1</v>
      </c>
      <c r="BT5" s="20">
        <f>IF(OR(BT4&lt;Forutsetninger!$C$5,BT4&gt;(Forutsetninger!$C$5+Forutsetninger!$C$7-1)),0,1)</f>
        <v>1</v>
      </c>
      <c r="BU5" s="20">
        <f>IF(OR(BU4&lt;Forutsetninger!$C$5,BU4&gt;(Forutsetninger!$C$5+Forutsetninger!$C$7-1)),0,1)</f>
        <v>1</v>
      </c>
      <c r="BV5" s="20">
        <f>IF(OR(BV4&lt;Forutsetninger!$C$5,BV4&gt;(Forutsetninger!$C$5+Forutsetninger!$C$7-1)),0,1)</f>
        <v>1</v>
      </c>
      <c r="BW5" s="20">
        <f>IF(OR(BW4&lt;Forutsetninger!$C$5,BW4&gt;(Forutsetninger!$C$5+Forutsetninger!$C$7-1)),0,1)</f>
        <v>1</v>
      </c>
      <c r="BX5" s="20">
        <f>IF(OR(BX4&lt;Forutsetninger!$C$5,BX4&gt;(Forutsetninger!$C$5+Forutsetninger!$C$7-1)),0,1)</f>
        <v>1</v>
      </c>
      <c r="BY5" s="20">
        <f>IF(OR(BY4&lt;Forutsetninger!$C$5,BY4&gt;(Forutsetninger!$C$5+Forutsetninger!$C$7-1)),0,1)</f>
        <v>1</v>
      </c>
      <c r="BZ5" s="20">
        <f>IF(OR(BZ4&lt;Forutsetninger!$C$5,BZ4&gt;(Forutsetninger!$C$5+Forutsetninger!$C$7-1)),0,1)</f>
        <v>1</v>
      </c>
      <c r="CA5" s="20">
        <f>IF(OR(CA4&lt;Forutsetninger!$C$5,CA4&gt;(Forutsetninger!$C$5+Forutsetninger!$C$7-1)),0,1)</f>
        <v>1</v>
      </c>
      <c r="CB5" s="20">
        <f>IF(OR(CB4&lt;Forutsetninger!$C$5,CB4&gt;(Forutsetninger!$C$5+Forutsetninger!$C$7-1)),0,1)</f>
        <v>1</v>
      </c>
      <c r="CC5" s="20">
        <f>IF(OR(CC4&lt;Forutsetninger!$C$5,CC4&gt;(Forutsetninger!$C$5+Forutsetninger!$C$7-1)),0,1)</f>
        <v>1</v>
      </c>
      <c r="CD5" s="20">
        <f>IF(OR(CD4&lt;Forutsetninger!$C$5,CD4&gt;(Forutsetninger!$C$5+Forutsetninger!$C$7-1)),0,1)</f>
        <v>1</v>
      </c>
      <c r="CE5" s="20">
        <f>IF(OR(CE4&lt;Forutsetninger!$C$5,CE4&gt;(Forutsetninger!$C$5+Forutsetninger!$C$7-1)),0,1)</f>
        <v>1</v>
      </c>
      <c r="CF5" s="20">
        <f>IF(OR(CF4&lt;Forutsetninger!$C$5,CF4&gt;(Forutsetninger!$C$5+Forutsetninger!$C$7-1)),0,1)</f>
        <v>1</v>
      </c>
      <c r="CG5" s="20">
        <f>IF(OR(CG4&lt;Forutsetninger!$C$5,CG4&gt;(Forutsetninger!$C$5+Forutsetninger!$C$7-1)),0,1)</f>
        <v>1</v>
      </c>
      <c r="CH5" s="20">
        <f>IF(OR(CH4&lt;Forutsetninger!$C$5,CH4&gt;(Forutsetninger!$C$5+Forutsetninger!$C$7-1)),0,1)</f>
        <v>1</v>
      </c>
      <c r="CI5" s="20">
        <f>IF(OR(CI4&lt;Forutsetninger!$C$5,CI4&gt;(Forutsetninger!$C$5+Forutsetninger!$C$7-1)),0,1)</f>
        <v>1</v>
      </c>
      <c r="CJ5" s="20">
        <f>IF(OR(CJ4&lt;Forutsetninger!$C$5,CJ4&gt;(Forutsetninger!$C$5+Forutsetninger!$C$7-1)),0,1)</f>
        <v>1</v>
      </c>
      <c r="CK5" s="20">
        <f>IF(OR(CK4&lt;Forutsetninger!$C$5,CK4&gt;(Forutsetninger!$C$5+Forutsetninger!$C$7-1)),0,1)</f>
        <v>1</v>
      </c>
      <c r="CL5" s="20">
        <f>IF(OR(CL4&lt;Forutsetninger!$C$5,CL4&gt;(Forutsetninger!$C$5+Forutsetninger!$C$7-1)),0,1)</f>
        <v>1</v>
      </c>
      <c r="CM5" s="20">
        <f>IF(OR(CM4&lt;Forutsetninger!$C$5,CM4&gt;(Forutsetninger!$C$5+Forutsetninger!$C$7-1)),0,1)</f>
        <v>1</v>
      </c>
      <c r="CN5" s="20">
        <f>IF(OR(CN4&lt;Forutsetninger!$C$5,CN4&gt;(Forutsetninger!$C$5+Forutsetninger!$C$7-1)),0,1)</f>
        <v>1</v>
      </c>
      <c r="CO5" s="20">
        <f>IF(OR(CO4&lt;Forutsetninger!$C$5,CO4&gt;(Forutsetninger!$C$5+Forutsetninger!$C$7-1)),0,1)</f>
        <v>1</v>
      </c>
      <c r="CP5" s="20">
        <f>IF(OR(CP4&lt;Forutsetninger!$C$5,CP4&gt;(Forutsetninger!$C$5+Forutsetninger!$C$7-1)),0,1)</f>
        <v>1</v>
      </c>
      <c r="CQ5" s="20">
        <f>IF(OR(CQ4&lt;Forutsetninger!$C$5,CQ4&gt;(Forutsetninger!$C$5+Forutsetninger!$C$7-1)),0,1)</f>
        <v>1</v>
      </c>
      <c r="CR5" s="20">
        <f>IF(OR(CR4&lt;Forutsetninger!$C$5,CR4&gt;(Forutsetninger!$C$5+Forutsetninger!$C$7-1)),0,1)</f>
        <v>1</v>
      </c>
      <c r="CS5" s="20">
        <f>IF(OR(CS4&lt;Forutsetninger!$C$5,CS4&gt;(Forutsetninger!$C$5+Forutsetninger!$C$7-1)),0,1)</f>
        <v>1</v>
      </c>
      <c r="CT5" s="20">
        <f>IF(OR(CT4&lt;Forutsetninger!$C$5,CT4&gt;(Forutsetninger!$C$5+Forutsetninger!$C$7-1)),0,1)</f>
        <v>0</v>
      </c>
      <c r="CU5" s="20">
        <f>IF(OR(CU4&lt;Forutsetninger!$C$5,CU4&gt;(Forutsetninger!$C$5+Forutsetninger!$C$7-1)),0,1)</f>
        <v>0</v>
      </c>
      <c r="CV5" s="20">
        <f>IF(OR(CV4&lt;Forutsetninger!$C$5,CV4&gt;(Forutsetninger!$C$5+Forutsetninger!$C$7-1)),0,1)</f>
        <v>0</v>
      </c>
      <c r="CW5" s="20">
        <f>IF(OR(CW4&lt;Forutsetninger!$C$5,CW4&gt;(Forutsetninger!$C$5+Forutsetninger!$C$7-1)),0,1)</f>
        <v>0</v>
      </c>
      <c r="CX5" s="20">
        <f>IF(OR(CX4&lt;Forutsetninger!$C$5,CX4&gt;(Forutsetninger!$C$5+Forutsetninger!$C$7-1)),0,1)</f>
        <v>0</v>
      </c>
      <c r="CY5" s="20">
        <f>IF(OR(CY4&lt;Forutsetninger!$C$5,CY4&gt;(Forutsetninger!$C$5+Forutsetninger!$C$7-1)),0,1)</f>
        <v>0</v>
      </c>
      <c r="CZ5" s="20">
        <f>IF(OR(CZ4&lt;Forutsetninger!$C$5,CZ4&gt;(Forutsetninger!$C$5+Forutsetninger!$C$7-1)),0,1)</f>
        <v>0</v>
      </c>
      <c r="DA5" s="20">
        <f>IF(OR(DA4&lt;Forutsetninger!$C$5,DA4&gt;(Forutsetninger!$C$5+Forutsetninger!$C$7-1)),0,1)</f>
        <v>0</v>
      </c>
      <c r="DB5" s="20">
        <f>IF(OR(DB4&lt;Forutsetninger!$C$5,DB4&gt;(Forutsetninger!$C$5+Forutsetninger!$C$7-1)),0,1)</f>
        <v>0</v>
      </c>
      <c r="DC5" s="20">
        <f>IF(OR(DC4&lt;Forutsetninger!$C$5,DC4&gt;(Forutsetninger!$C$5+Forutsetninger!$C$7-1)),0,1)</f>
        <v>0</v>
      </c>
      <c r="DD5" s="20">
        <f>IF(OR(DD4&lt;Forutsetninger!$C$5,DD4&gt;(Forutsetninger!$C$5+Forutsetninger!$C$7-1)),0,1)</f>
        <v>0</v>
      </c>
      <c r="DE5" s="20">
        <f>IF(OR(DE4&lt;Forutsetninger!$C$5,DE4&gt;(Forutsetninger!$C$5+Forutsetninger!$C$7-1)),0,1)</f>
        <v>0</v>
      </c>
      <c r="DF5" s="20">
        <f>IF(OR(DF4&lt;Forutsetninger!$C$5,DF4&gt;(Forutsetninger!$C$5+Forutsetninger!$C$7-1)),0,1)</f>
        <v>0</v>
      </c>
      <c r="DG5" s="20">
        <f>IF(OR(DG4&lt;Forutsetninger!$C$5,DG4&gt;(Forutsetninger!$C$5+Forutsetninger!$C$7-1)),0,1)</f>
        <v>0</v>
      </c>
      <c r="DH5" s="20">
        <f>IF(OR(DH4&lt;Forutsetninger!$C$5,DH4&gt;(Forutsetninger!$C$5+Forutsetninger!$C$7-1)),0,1)</f>
        <v>0</v>
      </c>
      <c r="DI5" s="20">
        <f>IF(OR(DI4&lt;Forutsetninger!$C$5,DI4&gt;(Forutsetninger!$C$5+Forutsetninger!$C$7-1)),0,1)</f>
        <v>0</v>
      </c>
      <c r="DJ5" s="20">
        <f>IF(OR(DJ4&lt;Forutsetninger!$C$5,DJ4&gt;(Forutsetninger!$C$5+Forutsetninger!$C$7-1)),0,1)</f>
        <v>0</v>
      </c>
      <c r="DK5" s="20">
        <f>IF(OR(DK4&lt;Forutsetninger!$C$5,DK4&gt;(Forutsetninger!$C$5+Forutsetninger!$C$7-1)),0,1)</f>
        <v>0</v>
      </c>
      <c r="DL5" s="20">
        <f>IF(OR(DL4&lt;Forutsetninger!$C$5,DL4&gt;(Forutsetninger!$C$5+Forutsetninger!$C$7-1)),0,1)</f>
        <v>0</v>
      </c>
      <c r="DM5" s="30">
        <f>IF(OR(DM4&lt;Forutsetninger!$C$5,DM4&gt;(Forutsetninger!$C$5+Forutsetninger!$C$7-1)),0,1)</f>
        <v>0</v>
      </c>
      <c r="DN5" s="29">
        <f>IF(OR(DN4&lt;Forutsetninger!$C$5,DN4&gt;(Forutsetninger!$C$5+Forutsetninger!$C$7-1)),0,1)</f>
        <v>0</v>
      </c>
      <c r="DO5" s="20">
        <f>IF(OR(DO4&lt;Forutsetninger!$C$5,DO4&gt;(Forutsetninger!$C$5+Forutsetninger!$C$7-1)),0,1)</f>
        <v>0</v>
      </c>
      <c r="DP5" s="30">
        <f>IF(OR(DP4&lt;Forutsetninger!$C$5,DP4&gt;(Forutsetninger!$C$5+Forutsetninger!$C$7-1)),0,1)</f>
        <v>0</v>
      </c>
    </row>
    <row r="6" spans="1:121" x14ac:dyDescent="0.4">
      <c r="A6" s="27" t="s">
        <v>101</v>
      </c>
      <c r="B6" s="3"/>
      <c r="C6" s="65" t="s">
        <v>102</v>
      </c>
      <c r="D6" s="138">
        <f>Forutsetninger!$C$8*Forutsetninger!$C$3/1000*D5</f>
        <v>0</v>
      </c>
      <c r="E6" s="138">
        <f>Forutsetninger!$C$8*Forutsetninger!$C$3/1000*E5</f>
        <v>0</v>
      </c>
      <c r="F6" s="138">
        <f>Forutsetninger!$C$8*Forutsetninger!$C$3/1000*F5</f>
        <v>0</v>
      </c>
      <c r="G6" s="138">
        <f>Forutsetninger!$C$8*Forutsetninger!$C$3/1000*G5</f>
        <v>0</v>
      </c>
      <c r="H6" s="138">
        <f>Forutsetninger!$C$8*Forutsetninger!$C$3/1000*H5</f>
        <v>0</v>
      </c>
      <c r="I6" s="138">
        <f>Forutsetninger!$C$8*Forutsetninger!$C$3/1000*I5</f>
        <v>0</v>
      </c>
      <c r="J6" s="138">
        <f>Forutsetninger!$C$8*Forutsetninger!$C$3/1000*J5</f>
        <v>0</v>
      </c>
      <c r="K6" s="138">
        <f>Forutsetninger!$C$8*Forutsetninger!$C$3/1000*K5</f>
        <v>0</v>
      </c>
      <c r="L6" s="138">
        <f>Forutsetninger!$C$8*Forutsetninger!$C$3/1000*L5</f>
        <v>0</v>
      </c>
      <c r="M6" s="138">
        <f>Forutsetninger!$C$8*Forutsetninger!$C$3/1000*M5</f>
        <v>0</v>
      </c>
      <c r="N6" s="138">
        <f>Forutsetninger!$C$8*Forutsetninger!$C$3/1000*N5</f>
        <v>0</v>
      </c>
      <c r="O6" s="138">
        <f>Forutsetninger!$C$8*Forutsetninger!$C$3/1000*O5</f>
        <v>0</v>
      </c>
      <c r="P6" s="138">
        <f>Forutsetninger!$C$8*Forutsetninger!$C$3/1000*P5</f>
        <v>0</v>
      </c>
      <c r="Q6" s="138">
        <f>Forutsetninger!$C$8*Forutsetninger!$C$3/1000*Q5</f>
        <v>0</v>
      </c>
      <c r="R6" s="137">
        <f>Forutsetninger!$C$8*Forutsetninger!$C$3/1000*R5</f>
        <v>10640</v>
      </c>
      <c r="S6" s="138">
        <f>Forutsetninger!$C$8*Forutsetninger!$C$3/1000*S5</f>
        <v>10640</v>
      </c>
      <c r="T6" s="138">
        <f>Forutsetninger!$C$8*Forutsetninger!$C$3/1000*T5</f>
        <v>10640</v>
      </c>
      <c r="U6" s="138">
        <f>Forutsetninger!$C$8*Forutsetninger!$C$3/1000*U5</f>
        <v>10640</v>
      </c>
      <c r="V6" s="138">
        <f>Forutsetninger!$C$8*Forutsetninger!$C$3/1000*V5</f>
        <v>10640</v>
      </c>
      <c r="W6" s="138">
        <f>Forutsetninger!$C$8*Forutsetninger!$C$3/1000*W5</f>
        <v>10640</v>
      </c>
      <c r="X6" s="138">
        <f>Forutsetninger!$C$8*Forutsetninger!$C$3/1000*X5</f>
        <v>10640</v>
      </c>
      <c r="Y6" s="138">
        <f>Forutsetninger!$C$8*Forutsetninger!$C$3/1000*Y5</f>
        <v>10640</v>
      </c>
      <c r="Z6" s="138">
        <f>Forutsetninger!$C$8*Forutsetninger!$C$3/1000*Z5</f>
        <v>10640</v>
      </c>
      <c r="AA6" s="138">
        <f>Forutsetninger!$C$8*Forutsetninger!$C$3/1000*AA5</f>
        <v>10640</v>
      </c>
      <c r="AB6" s="138">
        <f>Forutsetninger!$C$8*Forutsetninger!$C$3/1000*AB5</f>
        <v>10640</v>
      </c>
      <c r="AC6" s="138">
        <f>Forutsetninger!$C$8*Forutsetninger!$C$3/1000*AC5</f>
        <v>10640</v>
      </c>
      <c r="AD6" s="138">
        <f>Forutsetninger!$C$8*Forutsetninger!$C$3/1000*AD5</f>
        <v>10640</v>
      </c>
      <c r="AE6" s="138">
        <f>Forutsetninger!$C$8*Forutsetninger!$C$3/1000*AE5</f>
        <v>10640</v>
      </c>
      <c r="AF6" s="138">
        <f>Forutsetninger!$C$8*Forutsetninger!$C$3/1000*AF5</f>
        <v>10640</v>
      </c>
      <c r="AG6" s="138">
        <f>Forutsetninger!$C$8*Forutsetninger!$C$3/1000*AG5</f>
        <v>10640</v>
      </c>
      <c r="AH6" s="138">
        <f>Forutsetninger!$C$8*Forutsetninger!$C$3/1000*AH5</f>
        <v>10640</v>
      </c>
      <c r="AI6" s="138">
        <f>Forutsetninger!$C$8*Forutsetninger!$C$3/1000*AI5</f>
        <v>10640</v>
      </c>
      <c r="AJ6" s="138">
        <f>Forutsetninger!$C$8*Forutsetninger!$C$3/1000*AJ5</f>
        <v>10640</v>
      </c>
      <c r="AK6" s="138">
        <f>Forutsetninger!$C$8*Forutsetninger!$C$3/1000*AK5</f>
        <v>10640</v>
      </c>
      <c r="AL6" s="138">
        <f>Forutsetninger!$C$8*Forutsetninger!$C$3/1000*AL5</f>
        <v>10640</v>
      </c>
      <c r="AM6" s="138">
        <f>Forutsetninger!$C$8*Forutsetninger!$C$3/1000*AM5</f>
        <v>10640</v>
      </c>
      <c r="AN6" s="138">
        <f>Forutsetninger!$C$8*Forutsetninger!$C$3/1000*AN5</f>
        <v>10640</v>
      </c>
      <c r="AO6" s="138">
        <f>Forutsetninger!$C$8*Forutsetninger!$C$3/1000*AO5</f>
        <v>10640</v>
      </c>
      <c r="AP6" s="138">
        <f>Forutsetninger!$C$8*Forutsetninger!$C$3/1000*AP5</f>
        <v>10640</v>
      </c>
      <c r="AQ6" s="138">
        <f>Forutsetninger!$C$8*Forutsetninger!$C$3/1000*AQ5</f>
        <v>10640</v>
      </c>
      <c r="AR6" s="138">
        <f>Forutsetninger!$C$8*Forutsetninger!$C$3/1000*AR5</f>
        <v>10640</v>
      </c>
      <c r="AS6" s="138">
        <f>Forutsetninger!$C$8*Forutsetninger!$C$3/1000*AS5</f>
        <v>10640</v>
      </c>
      <c r="AT6" s="138">
        <f>Forutsetninger!$C$8*Forutsetninger!$C$3/1000*AT5</f>
        <v>10640</v>
      </c>
      <c r="AU6" s="138">
        <f>Forutsetninger!$C$8*Forutsetninger!$C$3/1000*AU5</f>
        <v>10640</v>
      </c>
      <c r="AV6" s="138">
        <f>Forutsetninger!$C$8*Forutsetninger!$C$3/1000*AV5</f>
        <v>10640</v>
      </c>
      <c r="AW6" s="138">
        <f>Forutsetninger!$C$8*Forutsetninger!$C$3/1000*AW5</f>
        <v>10640</v>
      </c>
      <c r="AX6" s="138">
        <f>Forutsetninger!$C$8*Forutsetninger!$C$3/1000*AX5</f>
        <v>10640</v>
      </c>
      <c r="AY6" s="138">
        <f>Forutsetninger!$C$8*Forutsetninger!$C$3/1000*AY5</f>
        <v>10640</v>
      </c>
      <c r="AZ6" s="138">
        <f>Forutsetninger!$C$8*Forutsetninger!$C$3/1000*AZ5</f>
        <v>10640</v>
      </c>
      <c r="BA6" s="138">
        <f>Forutsetninger!$C$8*Forutsetninger!$C$3/1000*BA5</f>
        <v>10640</v>
      </c>
      <c r="BB6" s="138">
        <f>Forutsetninger!$C$8*Forutsetninger!$C$3/1000*BB5</f>
        <v>10640</v>
      </c>
      <c r="BC6" s="138">
        <f>Forutsetninger!$C$8*Forutsetninger!$C$3/1000*BC5</f>
        <v>10640</v>
      </c>
      <c r="BD6" s="138">
        <f>Forutsetninger!$C$8*Forutsetninger!$C$3/1000*BD5</f>
        <v>10640</v>
      </c>
      <c r="BE6" s="138">
        <f>Forutsetninger!$C$8*Forutsetninger!$C$3/1000*BE5</f>
        <v>10640</v>
      </c>
      <c r="BF6" s="138">
        <f>Forutsetninger!$C$8*Forutsetninger!$C$3/1000*BF5</f>
        <v>10640</v>
      </c>
      <c r="BG6" s="138">
        <f>Forutsetninger!$C$8*Forutsetninger!$C$3/1000*BG5</f>
        <v>10640</v>
      </c>
      <c r="BH6" s="138">
        <f>Forutsetninger!$C$8*Forutsetninger!$C$3/1000*BH5</f>
        <v>10640</v>
      </c>
      <c r="BI6" s="138">
        <f>Forutsetninger!$C$8*Forutsetninger!$C$3/1000*BI5</f>
        <v>10640</v>
      </c>
      <c r="BJ6" s="138">
        <f>Forutsetninger!$C$8*Forutsetninger!$C$3/1000*BJ5</f>
        <v>10640</v>
      </c>
      <c r="BK6" s="138">
        <f>Forutsetninger!$C$8*Forutsetninger!$C$3/1000*BK5</f>
        <v>10640</v>
      </c>
      <c r="BL6" s="138">
        <f>Forutsetninger!$C$8*Forutsetninger!$C$3/1000*BL5</f>
        <v>10640</v>
      </c>
      <c r="BM6" s="138">
        <f>Forutsetninger!$C$8*Forutsetninger!$C$3/1000*BM5</f>
        <v>10640</v>
      </c>
      <c r="BN6" s="138">
        <f>Forutsetninger!$C$8*Forutsetninger!$C$3/1000*BN5</f>
        <v>10640</v>
      </c>
      <c r="BO6" s="138">
        <f>Forutsetninger!$C$8*Forutsetninger!$C$3/1000*BO5</f>
        <v>10640</v>
      </c>
      <c r="BP6" s="138">
        <f>Forutsetninger!$C$8*Forutsetninger!$C$3/1000*BP5</f>
        <v>10640</v>
      </c>
      <c r="BQ6" s="138">
        <f>Forutsetninger!$C$8*Forutsetninger!$C$3/1000*BQ5</f>
        <v>10640</v>
      </c>
      <c r="BR6" s="138">
        <f>Forutsetninger!$C$8*Forutsetninger!$C$3/1000*BR5</f>
        <v>10640</v>
      </c>
      <c r="BS6" s="138">
        <f>Forutsetninger!$C$8*Forutsetninger!$C$3/1000*BS5</f>
        <v>10640</v>
      </c>
      <c r="BT6" s="138">
        <f>Forutsetninger!$C$8*Forutsetninger!$C$3/1000*BT5</f>
        <v>10640</v>
      </c>
      <c r="BU6" s="138">
        <f>Forutsetninger!$C$8*Forutsetninger!$C$3/1000*BU5</f>
        <v>10640</v>
      </c>
      <c r="BV6" s="138">
        <f>Forutsetninger!$C$8*Forutsetninger!$C$3/1000*BV5</f>
        <v>10640</v>
      </c>
      <c r="BW6" s="138">
        <f>Forutsetninger!$C$8*Forutsetninger!$C$3/1000*BW5</f>
        <v>10640</v>
      </c>
      <c r="BX6" s="138">
        <f>Forutsetninger!$C$8*Forutsetninger!$C$3/1000*BX5</f>
        <v>10640</v>
      </c>
      <c r="BY6" s="138">
        <f>Forutsetninger!$C$8*Forutsetninger!$C$3/1000*BY5</f>
        <v>10640</v>
      </c>
      <c r="BZ6" s="138">
        <f>Forutsetninger!$C$8*Forutsetninger!$C$3/1000*BZ5</f>
        <v>10640</v>
      </c>
      <c r="CA6" s="138">
        <f>Forutsetninger!$C$8*Forutsetninger!$C$3/1000*CA5</f>
        <v>10640</v>
      </c>
      <c r="CB6" s="138">
        <f>Forutsetninger!$C$8*Forutsetninger!$C$3/1000*CB5</f>
        <v>10640</v>
      </c>
      <c r="CC6" s="138">
        <f>Forutsetninger!$C$8*Forutsetninger!$C$3/1000*CC5</f>
        <v>10640</v>
      </c>
      <c r="CD6" s="138">
        <f>Forutsetninger!$C$8*Forutsetninger!$C$3/1000*CD5</f>
        <v>10640</v>
      </c>
      <c r="CE6" s="138">
        <f>Forutsetninger!$C$8*Forutsetninger!$C$3/1000*CE5</f>
        <v>10640</v>
      </c>
      <c r="CF6" s="138">
        <f>Forutsetninger!$C$8*Forutsetninger!$C$3/1000*CF5</f>
        <v>10640</v>
      </c>
      <c r="CG6" s="138">
        <f>Forutsetninger!$C$8*Forutsetninger!$C$3/1000*CG5</f>
        <v>10640</v>
      </c>
      <c r="CH6" s="138">
        <f>Forutsetninger!$C$8*Forutsetninger!$C$3/1000*CH5</f>
        <v>10640</v>
      </c>
      <c r="CI6" s="138">
        <f>Forutsetninger!$C$8*Forutsetninger!$C$3/1000*CI5</f>
        <v>10640</v>
      </c>
      <c r="CJ6" s="138">
        <f>Forutsetninger!$C$8*Forutsetninger!$C$3/1000*CJ5</f>
        <v>10640</v>
      </c>
      <c r="CK6" s="138">
        <f>Forutsetninger!$C$8*Forutsetninger!$C$3/1000*CK5</f>
        <v>10640</v>
      </c>
      <c r="CL6" s="138">
        <f>Forutsetninger!$C$8*Forutsetninger!$C$3/1000*CL5</f>
        <v>10640</v>
      </c>
      <c r="CM6" s="138">
        <f>Forutsetninger!$C$8*Forutsetninger!$C$3/1000*CM5</f>
        <v>10640</v>
      </c>
      <c r="CN6" s="138">
        <f>Forutsetninger!$C$8*Forutsetninger!$C$3/1000*CN5</f>
        <v>10640</v>
      </c>
      <c r="CO6" s="138">
        <f>Forutsetninger!$C$8*Forutsetninger!$C$3/1000*CO5</f>
        <v>10640</v>
      </c>
      <c r="CP6" s="138">
        <f>Forutsetninger!$C$8*Forutsetninger!$C$3/1000*CP5</f>
        <v>10640</v>
      </c>
      <c r="CQ6" s="138">
        <f>Forutsetninger!$C$8*Forutsetninger!$C$3/1000*CQ5</f>
        <v>10640</v>
      </c>
      <c r="CR6" s="138">
        <f>Forutsetninger!$C$8*Forutsetninger!$C$3/1000*CR5</f>
        <v>10640</v>
      </c>
      <c r="CS6" s="138">
        <f>Forutsetninger!$C$8*Forutsetninger!$C$3/1000*CS5</f>
        <v>10640</v>
      </c>
      <c r="CT6" s="138">
        <f>Forutsetninger!$C$8*Forutsetninger!$C$3/1000*CT5</f>
        <v>0</v>
      </c>
      <c r="CU6" s="138">
        <f>Forutsetninger!$C$8*Forutsetninger!$C$3/1000*CU5</f>
        <v>0</v>
      </c>
      <c r="CV6" s="138">
        <f>Forutsetninger!$C$8*Forutsetninger!$C$3/1000*CV5</f>
        <v>0</v>
      </c>
      <c r="CW6" s="138">
        <f>Forutsetninger!$C$8*Forutsetninger!$C$3/1000*CW5</f>
        <v>0</v>
      </c>
      <c r="CX6" s="138">
        <f>Forutsetninger!$C$8*Forutsetninger!$C$3/1000*CX5</f>
        <v>0</v>
      </c>
      <c r="CY6" s="138">
        <f>Forutsetninger!$C$8*Forutsetninger!$C$3/1000*CY5</f>
        <v>0</v>
      </c>
      <c r="CZ6" s="138">
        <f>Forutsetninger!$C$8*Forutsetninger!$C$3/1000*CZ5</f>
        <v>0</v>
      </c>
      <c r="DA6" s="138">
        <f>Forutsetninger!$C$8*Forutsetninger!$C$3/1000*DA5</f>
        <v>0</v>
      </c>
      <c r="DB6" s="138">
        <f>Forutsetninger!$C$8*Forutsetninger!$C$3/1000*DB5</f>
        <v>0</v>
      </c>
      <c r="DC6" s="138">
        <f>Forutsetninger!$C$8*Forutsetninger!$C$3/1000*DC5</f>
        <v>0</v>
      </c>
      <c r="DD6" s="138">
        <f>Forutsetninger!$C$8*Forutsetninger!$C$3/1000*DD5</f>
        <v>0</v>
      </c>
      <c r="DE6" s="138">
        <f>Forutsetninger!$C$8*Forutsetninger!$C$3/1000*DE5</f>
        <v>0</v>
      </c>
      <c r="DF6" s="138">
        <f>Forutsetninger!$C$8*Forutsetninger!$C$3/1000*DF5</f>
        <v>0</v>
      </c>
      <c r="DG6" s="138">
        <f>Forutsetninger!$C$8*Forutsetninger!$C$3/1000*DG5</f>
        <v>0</v>
      </c>
      <c r="DH6" s="138">
        <f>Forutsetninger!$C$8*Forutsetninger!$C$3/1000*DH5</f>
        <v>0</v>
      </c>
      <c r="DI6" s="138">
        <f>Forutsetninger!$C$8*Forutsetninger!$C$3/1000*DI5</f>
        <v>0</v>
      </c>
      <c r="DJ6" s="138">
        <f>Forutsetninger!$C$8*Forutsetninger!$C$3/1000*DJ5</f>
        <v>0</v>
      </c>
      <c r="DK6" s="138">
        <f>Forutsetninger!$C$8*Forutsetninger!$C$3/1000*DK5</f>
        <v>0</v>
      </c>
      <c r="DL6" s="138">
        <f>Forutsetninger!$C$8*Forutsetninger!$C$3/1000*DL5</f>
        <v>0</v>
      </c>
      <c r="DM6" s="141">
        <f>Forutsetninger!$C$8*Forutsetninger!$C$3/1000*DM5</f>
        <v>0</v>
      </c>
      <c r="DN6" s="137">
        <f>Forutsetninger!$C$8*Forutsetninger!$C$3/1000*DN5</f>
        <v>0</v>
      </c>
      <c r="DO6" s="138">
        <f>Forutsetninger!$C$8*Forutsetninger!$C$3/1000*DO5</f>
        <v>0</v>
      </c>
      <c r="DP6" s="141">
        <f>Forutsetninger!$C$8*Forutsetninger!$C$3/1000*DP5</f>
        <v>0</v>
      </c>
    </row>
    <row r="7" spans="1:121" x14ac:dyDescent="0.4">
      <c r="A7" s="27" t="s">
        <v>103</v>
      </c>
      <c r="B7" s="3"/>
      <c r="C7" s="65" t="s">
        <v>57</v>
      </c>
      <c r="D7" s="138">
        <f>IF(D5=1,Forutsetninger!$C$22*Forutsetninger!$C$13,0)</f>
        <v>0</v>
      </c>
      <c r="E7" s="138">
        <f>IF(E5=1,Forutsetninger!$C$22*Forutsetninger!$C$13,0)</f>
        <v>0</v>
      </c>
      <c r="F7" s="138">
        <f>IF(F5=1,Forutsetninger!$C$22*Forutsetninger!$C$13,0)</f>
        <v>0</v>
      </c>
      <c r="G7" s="138">
        <f>IF(G5=1,Forutsetninger!$C$22*Forutsetninger!$C$13,0)</f>
        <v>0</v>
      </c>
      <c r="H7" s="138">
        <f>IF(H5=1,Forutsetninger!$C$22*Forutsetninger!$C$13,0)</f>
        <v>0</v>
      </c>
      <c r="I7" s="138">
        <f>IF(I5=1,Forutsetninger!$C$22*Forutsetninger!$C$13,0)</f>
        <v>0</v>
      </c>
      <c r="J7" s="138">
        <f>IF(J5=1,Forutsetninger!$C$22*Forutsetninger!$C$13,0)</f>
        <v>0</v>
      </c>
      <c r="K7" s="138">
        <f>IF(K5=1,Forutsetninger!$C$22*Forutsetninger!$C$13,0)</f>
        <v>0</v>
      </c>
      <c r="L7" s="138">
        <f>IF(L5=1,Forutsetninger!$C$22*Forutsetninger!$C$13,0)</f>
        <v>0</v>
      </c>
      <c r="M7" s="138">
        <f>IF(M5=1,Forutsetninger!$C$22*Forutsetninger!$C$13,0)</f>
        <v>0</v>
      </c>
      <c r="N7" s="138">
        <f>IF(N5=1,Forutsetninger!$C$22*Forutsetninger!$C$13,0)</f>
        <v>0</v>
      </c>
      <c r="O7" s="138">
        <f>IF(O5=1,Forutsetninger!$C$22*Forutsetninger!$C$13,0)</f>
        <v>0</v>
      </c>
      <c r="P7" s="138">
        <f>IF(P5=1,Forutsetninger!$C$22*Forutsetninger!$C$13,0)</f>
        <v>0</v>
      </c>
      <c r="Q7" s="138">
        <f>IF(Q5=1,Forutsetninger!$C$22*Forutsetninger!$C$13,0)</f>
        <v>0</v>
      </c>
      <c r="R7" s="137">
        <f>IF(R5=1,Forutsetninger!$C$22*Forutsetninger!$C$13,0)</f>
        <v>63</v>
      </c>
      <c r="S7" s="138">
        <f>IF(S5=1,Forutsetninger!$C$22*Forutsetninger!$C$13,0)</f>
        <v>63</v>
      </c>
      <c r="T7" s="138">
        <f>IF(T5=1,Forutsetninger!$C$22*Forutsetninger!$C$13,0)</f>
        <v>63</v>
      </c>
      <c r="U7" s="138">
        <f>IF(U5=1,Forutsetninger!$C$22*Forutsetninger!$C$13,0)</f>
        <v>63</v>
      </c>
      <c r="V7" s="138">
        <f>IF(V5=1,Forutsetninger!$C$22*Forutsetninger!$C$13,0)</f>
        <v>63</v>
      </c>
      <c r="W7" s="138">
        <f>IF(W5=1,Forutsetninger!$C$22*Forutsetninger!$C$13,0)</f>
        <v>63</v>
      </c>
      <c r="X7" s="138">
        <f>IF(X5=1,Forutsetninger!$C$22*Forutsetninger!$C$13,0)</f>
        <v>63</v>
      </c>
      <c r="Y7" s="138">
        <f>IF(Y5=1,Forutsetninger!$C$22*Forutsetninger!$C$13,0)</f>
        <v>63</v>
      </c>
      <c r="Z7" s="138">
        <f>IF(Z5=1,Forutsetninger!$C$22*Forutsetninger!$C$13,0)</f>
        <v>63</v>
      </c>
      <c r="AA7" s="138">
        <f>IF(AA5=1,Forutsetninger!$C$22*Forutsetninger!$C$13,0)</f>
        <v>63</v>
      </c>
      <c r="AB7" s="138">
        <f>IF(AB5=1,Forutsetninger!$C$22*Forutsetninger!$C$13,0)</f>
        <v>63</v>
      </c>
      <c r="AC7" s="138">
        <f>IF(AC5=1,Forutsetninger!$C$22*Forutsetninger!$C$13,0)</f>
        <v>63</v>
      </c>
      <c r="AD7" s="138">
        <f>IF(AD5=1,Forutsetninger!$C$22*Forutsetninger!$C$13,0)</f>
        <v>63</v>
      </c>
      <c r="AE7" s="138">
        <f>IF(AE5=1,Forutsetninger!$C$22*Forutsetninger!$C$13,0)</f>
        <v>63</v>
      </c>
      <c r="AF7" s="138">
        <f>IF(AF5=1,Forutsetninger!$C$22*Forutsetninger!$C$13,0)</f>
        <v>63</v>
      </c>
      <c r="AG7" s="138">
        <f>IF(AG5=1,Forutsetninger!$C$22*Forutsetninger!$C$13,0)</f>
        <v>63</v>
      </c>
      <c r="AH7" s="138">
        <f>IF(AH5=1,Forutsetninger!$C$22*Forutsetninger!$C$13,0)</f>
        <v>63</v>
      </c>
      <c r="AI7" s="138">
        <f>IF(AI5=1,Forutsetninger!$C$22*Forutsetninger!$C$13,0)</f>
        <v>63</v>
      </c>
      <c r="AJ7" s="138">
        <f>IF(AJ5=1,Forutsetninger!$C$22*Forutsetninger!$C$13,0)</f>
        <v>63</v>
      </c>
      <c r="AK7" s="138">
        <f>IF(AK5=1,Forutsetninger!$C$22*Forutsetninger!$C$13,0)</f>
        <v>63</v>
      </c>
      <c r="AL7" s="138">
        <f>IF(AL5=1,Forutsetninger!$C$22*Forutsetninger!$C$13,0)</f>
        <v>63</v>
      </c>
      <c r="AM7" s="138">
        <f>IF(AM5=1,Forutsetninger!$C$22*Forutsetninger!$C$13,0)</f>
        <v>63</v>
      </c>
      <c r="AN7" s="138">
        <f>IF(AN5=1,Forutsetninger!$C$22*Forutsetninger!$C$13,0)</f>
        <v>63</v>
      </c>
      <c r="AO7" s="138">
        <f>IF(AO5=1,Forutsetninger!$C$22*Forutsetninger!$C$13,0)</f>
        <v>63</v>
      </c>
      <c r="AP7" s="138">
        <f>IF(AP5=1,Forutsetninger!$C$22*Forutsetninger!$C$13,0)</f>
        <v>63</v>
      </c>
      <c r="AQ7" s="138">
        <f>IF(AQ5=1,Forutsetninger!$C$22*Forutsetninger!$C$13,0)</f>
        <v>63</v>
      </c>
      <c r="AR7" s="138">
        <f>IF(AR5=1,Forutsetninger!$C$22*Forutsetninger!$C$13,0)</f>
        <v>63</v>
      </c>
      <c r="AS7" s="138">
        <f>IF(AS5=1,Forutsetninger!$C$22*Forutsetninger!$C$13,0)</f>
        <v>63</v>
      </c>
      <c r="AT7" s="138">
        <f>IF(AT5=1,Forutsetninger!$C$22*Forutsetninger!$C$13,0)</f>
        <v>63</v>
      </c>
      <c r="AU7" s="138">
        <f>IF(AU5=1,Forutsetninger!$C$22*Forutsetninger!$C$13,0)</f>
        <v>63</v>
      </c>
      <c r="AV7" s="138">
        <f>IF(AV5=1,Forutsetninger!$C$22*Forutsetninger!$C$13,0)</f>
        <v>63</v>
      </c>
      <c r="AW7" s="138">
        <f>IF(AW5=1,Forutsetninger!$C$22*Forutsetninger!$C$13,0)</f>
        <v>63</v>
      </c>
      <c r="AX7" s="138">
        <f>IF(AX5=1,Forutsetninger!$C$22*Forutsetninger!$C$13,0)</f>
        <v>63</v>
      </c>
      <c r="AY7" s="138">
        <f>IF(AY5=1,Forutsetninger!$C$22*Forutsetninger!$C$13,0)</f>
        <v>63</v>
      </c>
      <c r="AZ7" s="138">
        <f>IF(AZ5=1,Forutsetninger!$C$22*Forutsetninger!$C$13,0)</f>
        <v>63</v>
      </c>
      <c r="BA7" s="138">
        <f>IF(BA5=1,Forutsetninger!$C$22*Forutsetninger!$C$13,0)</f>
        <v>63</v>
      </c>
      <c r="BB7" s="138">
        <f>IF(BB5=1,Forutsetninger!$C$22*Forutsetninger!$C$13,0)</f>
        <v>63</v>
      </c>
      <c r="BC7" s="138">
        <f>IF(BC5=1,Forutsetninger!$C$22*Forutsetninger!$C$13,0)</f>
        <v>63</v>
      </c>
      <c r="BD7" s="138">
        <f>IF(BD5=1,Forutsetninger!$C$22*Forutsetninger!$C$13,0)</f>
        <v>63</v>
      </c>
      <c r="BE7" s="138">
        <f>IF(BE5=1,Forutsetninger!$C$22*Forutsetninger!$C$13,0)</f>
        <v>63</v>
      </c>
      <c r="BF7" s="138">
        <f>IF(BF5=1,Forutsetninger!$C$22*Forutsetninger!$C$13,0)</f>
        <v>63</v>
      </c>
      <c r="BG7" s="138">
        <f>IF(BG5=1,Forutsetninger!$C$22*Forutsetninger!$C$13,0)</f>
        <v>63</v>
      </c>
      <c r="BH7" s="138">
        <f>IF(BH5=1,Forutsetninger!$C$22*Forutsetninger!$C$13,0)</f>
        <v>63</v>
      </c>
      <c r="BI7" s="138">
        <f>IF(BI5=1,Forutsetninger!$C$22*Forutsetninger!$C$13,0)</f>
        <v>63</v>
      </c>
      <c r="BJ7" s="138">
        <f>IF(BJ5=1,Forutsetninger!$C$22*Forutsetninger!$C$13,0)</f>
        <v>63</v>
      </c>
      <c r="BK7" s="138">
        <f>IF(BK5=1,Forutsetninger!$C$22*Forutsetninger!$C$13,0)</f>
        <v>63</v>
      </c>
      <c r="BL7" s="138">
        <f>IF(BL5=1,Forutsetninger!$C$22*Forutsetninger!$C$13,0)</f>
        <v>63</v>
      </c>
      <c r="BM7" s="138">
        <f>IF(BM5=1,Forutsetninger!$C$22*Forutsetninger!$C$13,0)</f>
        <v>63</v>
      </c>
      <c r="BN7" s="138">
        <f>IF(BN5=1,Forutsetninger!$C$22*Forutsetninger!$C$13,0)</f>
        <v>63</v>
      </c>
      <c r="BO7" s="138">
        <f>IF(BO5=1,Forutsetninger!$C$22*Forutsetninger!$C$13,0)</f>
        <v>63</v>
      </c>
      <c r="BP7" s="138">
        <f>IF(BP5=1,Forutsetninger!$C$22*Forutsetninger!$C$13,0)</f>
        <v>63</v>
      </c>
      <c r="BQ7" s="138">
        <f>IF(BQ5=1,Forutsetninger!$C$22*Forutsetninger!$C$13,0)</f>
        <v>63</v>
      </c>
      <c r="BR7" s="138">
        <f>IF(BR5=1,Forutsetninger!$C$22*Forutsetninger!$C$13,0)</f>
        <v>63</v>
      </c>
      <c r="BS7" s="138">
        <f>IF(BS5=1,Forutsetninger!$C$22*Forutsetninger!$C$13,0)</f>
        <v>63</v>
      </c>
      <c r="BT7" s="138">
        <f>IF(BT5=1,Forutsetninger!$C$22*Forutsetninger!$C$13,0)</f>
        <v>63</v>
      </c>
      <c r="BU7" s="138">
        <f>IF(BU5=1,Forutsetninger!$C$22*Forutsetninger!$C$13,0)</f>
        <v>63</v>
      </c>
      <c r="BV7" s="138">
        <f>IF(BV5=1,Forutsetninger!$C$22*Forutsetninger!$C$13,0)</f>
        <v>63</v>
      </c>
      <c r="BW7" s="138">
        <f>IF(BW5=1,Forutsetninger!$C$22*Forutsetninger!$C$13,0)</f>
        <v>63</v>
      </c>
      <c r="BX7" s="138">
        <f>IF(BX5=1,Forutsetninger!$C$22*Forutsetninger!$C$13,0)</f>
        <v>63</v>
      </c>
      <c r="BY7" s="138">
        <f>IF(BY5=1,Forutsetninger!$C$22*Forutsetninger!$C$13,0)</f>
        <v>63</v>
      </c>
      <c r="BZ7" s="138">
        <f>IF(BZ5=1,Forutsetninger!$C$22*Forutsetninger!$C$13,0)</f>
        <v>63</v>
      </c>
      <c r="CA7" s="138">
        <f>IF(CA5=1,Forutsetninger!$C$22*Forutsetninger!$C$13,0)</f>
        <v>63</v>
      </c>
      <c r="CB7" s="138">
        <f>IF(CB5=1,Forutsetninger!$C$22*Forutsetninger!$C$13,0)</f>
        <v>63</v>
      </c>
      <c r="CC7" s="138">
        <f>IF(CC5=1,Forutsetninger!$C$22*Forutsetninger!$C$13,0)</f>
        <v>63</v>
      </c>
      <c r="CD7" s="138">
        <f>IF(CD5=1,Forutsetninger!$C$22*Forutsetninger!$C$13,0)</f>
        <v>63</v>
      </c>
      <c r="CE7" s="138">
        <f>IF(CE5=1,Forutsetninger!$C$22*Forutsetninger!$C$13,0)</f>
        <v>63</v>
      </c>
      <c r="CF7" s="138">
        <f>IF(CF5=1,Forutsetninger!$C$22*Forutsetninger!$C$13,0)</f>
        <v>63</v>
      </c>
      <c r="CG7" s="138">
        <f>IF(CG5=1,Forutsetninger!$C$22*Forutsetninger!$C$13,0)</f>
        <v>63</v>
      </c>
      <c r="CH7" s="138">
        <f>IF(CH5=1,Forutsetninger!$C$22*Forutsetninger!$C$13,0)</f>
        <v>63</v>
      </c>
      <c r="CI7" s="138">
        <f>IF(CI5=1,Forutsetninger!$C$22*Forutsetninger!$C$13,0)</f>
        <v>63</v>
      </c>
      <c r="CJ7" s="138">
        <f>IF(CJ5=1,Forutsetninger!$C$22*Forutsetninger!$C$13,0)</f>
        <v>63</v>
      </c>
      <c r="CK7" s="138">
        <f>IF(CK5=1,Forutsetninger!$C$22*Forutsetninger!$C$13,0)</f>
        <v>63</v>
      </c>
      <c r="CL7" s="138">
        <f>IF(CL5=1,Forutsetninger!$C$22*Forutsetninger!$C$13,0)</f>
        <v>63</v>
      </c>
      <c r="CM7" s="138">
        <f>IF(CM5=1,Forutsetninger!$C$22*Forutsetninger!$C$13,0)</f>
        <v>63</v>
      </c>
      <c r="CN7" s="138">
        <f>IF(CN5=1,Forutsetninger!$C$22*Forutsetninger!$C$13,0)</f>
        <v>63</v>
      </c>
      <c r="CO7" s="138">
        <f>IF(CO5=1,Forutsetninger!$C$22*Forutsetninger!$C$13,0)</f>
        <v>63</v>
      </c>
      <c r="CP7" s="138">
        <f>IF(CP5=1,Forutsetninger!$C$22*Forutsetninger!$C$13,0)</f>
        <v>63</v>
      </c>
      <c r="CQ7" s="138">
        <f>IF(CQ5=1,Forutsetninger!$C$22*Forutsetninger!$C$13,0)</f>
        <v>63</v>
      </c>
      <c r="CR7" s="138">
        <f>IF(CR5=1,Forutsetninger!$C$22*Forutsetninger!$C$13,0)</f>
        <v>63</v>
      </c>
      <c r="CS7" s="138">
        <f>IF(CS5=1,Forutsetninger!$C$22*Forutsetninger!$C$13,0)</f>
        <v>63</v>
      </c>
      <c r="CT7" s="138">
        <f>IF(CT5=1,Forutsetninger!$C$22*Forutsetninger!$C$13,0)</f>
        <v>0</v>
      </c>
      <c r="CU7" s="138">
        <f>IF(CU5=1,Forutsetninger!$C$22*Forutsetninger!$C$13,0)</f>
        <v>0</v>
      </c>
      <c r="CV7" s="138">
        <f>IF(CV5=1,Forutsetninger!$C$22*Forutsetninger!$C$13,0)</f>
        <v>0</v>
      </c>
      <c r="CW7" s="138">
        <f>IF(CW5=1,Forutsetninger!$C$22*Forutsetninger!$C$13,0)</f>
        <v>0</v>
      </c>
      <c r="CX7" s="138">
        <f>IF(CX5=1,Forutsetninger!$C$22*Forutsetninger!$C$13,0)</f>
        <v>0</v>
      </c>
      <c r="CY7" s="138">
        <f>IF(CY5=1,Forutsetninger!$C$22*Forutsetninger!$C$13,0)</f>
        <v>0</v>
      </c>
      <c r="CZ7" s="138">
        <f>IF(CZ5=1,Forutsetninger!$C$22*Forutsetninger!$C$13,0)</f>
        <v>0</v>
      </c>
      <c r="DA7" s="138">
        <f>IF(DA5=1,Forutsetninger!$C$22*Forutsetninger!$C$13,0)</f>
        <v>0</v>
      </c>
      <c r="DB7" s="138">
        <f>IF(DB5=1,Forutsetninger!$C$22*Forutsetninger!$C$13,0)</f>
        <v>0</v>
      </c>
      <c r="DC7" s="138">
        <f>IF(DC5=1,Forutsetninger!$C$22*Forutsetninger!$C$13,0)</f>
        <v>0</v>
      </c>
      <c r="DD7" s="138">
        <f>IF(DD5=1,Forutsetninger!$C$22*Forutsetninger!$C$13,0)</f>
        <v>0</v>
      </c>
      <c r="DE7" s="138">
        <f>IF(DE5=1,Forutsetninger!$C$22*Forutsetninger!$C$13,0)</f>
        <v>0</v>
      </c>
      <c r="DF7" s="138">
        <f>IF(DF5=1,Forutsetninger!$C$22*Forutsetninger!$C$13,0)</f>
        <v>0</v>
      </c>
      <c r="DG7" s="138">
        <f>IF(DG5=1,Forutsetninger!$C$22*Forutsetninger!$C$13,0)</f>
        <v>0</v>
      </c>
      <c r="DH7" s="138">
        <f>IF(DH5=1,Forutsetninger!$C$22*Forutsetninger!$C$13,0)</f>
        <v>0</v>
      </c>
      <c r="DI7" s="138">
        <f>IF(DI5=1,Forutsetninger!$C$22*Forutsetninger!$C$13,0)</f>
        <v>0</v>
      </c>
      <c r="DJ7" s="138">
        <f>IF(DJ5=1,Forutsetninger!$C$22*Forutsetninger!$C$13,0)</f>
        <v>0</v>
      </c>
      <c r="DK7" s="138">
        <f>IF(DK5=1,Forutsetninger!$C$22*Forutsetninger!$C$13,0)</f>
        <v>0</v>
      </c>
      <c r="DL7" s="138">
        <f>IF(DL5=1,Forutsetninger!$C$22*Forutsetninger!$C$13,0)</f>
        <v>0</v>
      </c>
      <c r="DM7" s="141">
        <f>IF(DM5=1,Forutsetninger!$C$22*Forutsetninger!$C$13,0)</f>
        <v>0</v>
      </c>
      <c r="DN7" s="131"/>
      <c r="DP7" s="133"/>
    </row>
    <row r="8" spans="1:121" x14ac:dyDescent="0.4">
      <c r="A8" s="131"/>
      <c r="B8" s="132"/>
      <c r="C8" s="133"/>
      <c r="R8" s="136"/>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c r="BD8" s="130"/>
      <c r="BE8" s="130"/>
      <c r="DM8" s="133"/>
      <c r="DN8" s="131"/>
      <c r="DP8" s="133"/>
    </row>
    <row r="9" spans="1:121" ht="18.45" x14ac:dyDescent="0.5">
      <c r="A9" s="66" t="s">
        <v>104</v>
      </c>
      <c r="B9" s="5"/>
      <c r="C9" s="67"/>
      <c r="D9" s="4"/>
      <c r="E9" s="4"/>
      <c r="F9" s="4"/>
      <c r="G9" s="4"/>
      <c r="H9" s="4"/>
      <c r="I9" s="4"/>
      <c r="J9" s="4"/>
      <c r="K9" s="4"/>
      <c r="L9" s="4"/>
      <c r="M9" s="4"/>
      <c r="N9" s="4"/>
      <c r="O9" s="4"/>
      <c r="P9" s="4"/>
      <c r="Q9" s="32"/>
      <c r="R9" s="31"/>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32"/>
      <c r="DN9" s="31"/>
      <c r="DO9" s="4"/>
      <c r="DP9" s="32"/>
    </row>
    <row r="10" spans="1:121" x14ac:dyDescent="0.4">
      <c r="A10" s="68" t="s">
        <v>17</v>
      </c>
      <c r="B10" s="69">
        <f>HLOOKUP(Forutsetninger!$C$24,Forutsetninger!$M$3:$W$5,2,FALSE)*Forutsetninger!C3/1000</f>
        <v>152600</v>
      </c>
      <c r="C10" s="67" t="s">
        <v>54</v>
      </c>
      <c r="D10" s="6">
        <f>IF(D4&gt;0,$B$10/Forutsetninger!$C$6,0)</f>
        <v>10900</v>
      </c>
      <c r="E10" s="6">
        <f>IF(E4&gt;0,$B$10/Forutsetninger!$C$6,0)</f>
        <v>10900</v>
      </c>
      <c r="F10" s="6">
        <f>IF(F4&gt;0,$B$10/Forutsetninger!$C$6,0)</f>
        <v>10900</v>
      </c>
      <c r="G10" s="6">
        <f>IF(G4&gt;0,$B$10/Forutsetninger!$C$6,0)</f>
        <v>10900</v>
      </c>
      <c r="H10" s="6">
        <f>IF(H4&gt;0,$B$10/Forutsetninger!$C$6,0)</f>
        <v>10900</v>
      </c>
      <c r="I10" s="6">
        <f>IF(I4&gt;0,$B$10/Forutsetninger!$C$6,0)</f>
        <v>10900</v>
      </c>
      <c r="J10" s="6">
        <f>IF(J4&gt;0,$B$10/Forutsetninger!$C$6,0)</f>
        <v>10900</v>
      </c>
      <c r="K10" s="6">
        <f>IF(K4&gt;0,$B$10/Forutsetninger!$C$6,0)</f>
        <v>10900</v>
      </c>
      <c r="L10" s="6">
        <f>IF(L4&gt;0,$B$10/Forutsetninger!$C$6,0)</f>
        <v>10900</v>
      </c>
      <c r="M10" s="6">
        <f>IF(M4&gt;0,$B$10/Forutsetninger!$C$6,0)</f>
        <v>10900</v>
      </c>
      <c r="N10" s="6">
        <f>IF(N4&gt;0,$B$10/Forutsetninger!$C$6,0)</f>
        <v>10900</v>
      </c>
      <c r="O10" s="6">
        <f>IF(O4&gt;0,$B$10/Forutsetninger!$C$6,0)</f>
        <v>10900</v>
      </c>
      <c r="P10" s="6">
        <f>IF(P4&gt;0,$B$10/Forutsetninger!$C$6,0)</f>
        <v>10900</v>
      </c>
      <c r="Q10" s="34">
        <f>IF(Q4&gt;0,$B$10/Forutsetninger!$C$6,0)</f>
        <v>10900</v>
      </c>
      <c r="R10" s="33"/>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34"/>
      <c r="DN10" s="33"/>
      <c r="DO10" s="6"/>
      <c r="DP10" s="34"/>
    </row>
    <row r="11" spans="1:121" x14ac:dyDescent="0.4">
      <c r="A11" s="68" t="s">
        <v>105</v>
      </c>
      <c r="B11" s="69">
        <f>HLOOKUP(Forutsetninger!$C$24,Forutsetninger!$M$3:$W$5,3,FALSE)</f>
        <v>0</v>
      </c>
      <c r="C11" s="67" t="s">
        <v>54</v>
      </c>
      <c r="D11" s="6"/>
      <c r="E11" s="6"/>
      <c r="F11" s="6"/>
      <c r="G11" s="6"/>
      <c r="H11" s="6"/>
      <c r="I11" s="6"/>
      <c r="J11" s="6"/>
      <c r="K11" s="6"/>
      <c r="L11" s="6"/>
      <c r="M11" s="6"/>
      <c r="N11" s="6"/>
      <c r="O11" s="6"/>
      <c r="P11" s="6"/>
      <c r="Q11" s="34">
        <f>B11</f>
        <v>0</v>
      </c>
      <c r="R11" s="33"/>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34"/>
      <c r="DN11" s="33"/>
      <c r="DO11" s="6"/>
      <c r="DP11" s="34"/>
    </row>
    <row r="12" spans="1:121" ht="15" thickBot="1" x14ac:dyDescent="0.45">
      <c r="A12" s="70" t="s">
        <v>106</v>
      </c>
      <c r="B12" s="25">
        <f>SUM(B10:B11)</f>
        <v>152600</v>
      </c>
      <c r="C12" s="71" t="s">
        <v>54</v>
      </c>
      <c r="D12" s="17">
        <f t="shared" ref="D12:Z12" si="2">SUM(D10:D11)</f>
        <v>10900</v>
      </c>
      <c r="E12" s="17">
        <f t="shared" si="2"/>
        <v>10900</v>
      </c>
      <c r="F12" s="17">
        <f t="shared" si="2"/>
        <v>10900</v>
      </c>
      <c r="G12" s="17">
        <f t="shared" si="2"/>
        <v>10900</v>
      </c>
      <c r="H12" s="17">
        <f t="shared" si="2"/>
        <v>10900</v>
      </c>
      <c r="I12" s="17">
        <f t="shared" si="2"/>
        <v>10900</v>
      </c>
      <c r="J12" s="17">
        <f t="shared" si="2"/>
        <v>10900</v>
      </c>
      <c r="K12" s="17">
        <f t="shared" si="2"/>
        <v>10900</v>
      </c>
      <c r="L12" s="17">
        <f t="shared" si="2"/>
        <v>10900</v>
      </c>
      <c r="M12" s="17">
        <f t="shared" si="2"/>
        <v>10900</v>
      </c>
      <c r="N12" s="17">
        <f t="shared" si="2"/>
        <v>10900</v>
      </c>
      <c r="O12" s="17">
        <f t="shared" si="2"/>
        <v>10900</v>
      </c>
      <c r="P12" s="17">
        <f t="shared" si="2"/>
        <v>10900</v>
      </c>
      <c r="Q12" s="49">
        <f t="shared" si="2"/>
        <v>10900</v>
      </c>
      <c r="R12" s="35">
        <f t="shared" si="2"/>
        <v>0</v>
      </c>
      <c r="S12" s="18">
        <f t="shared" si="2"/>
        <v>0</v>
      </c>
      <c r="T12" s="18">
        <f t="shared" si="2"/>
        <v>0</v>
      </c>
      <c r="U12" s="18">
        <f t="shared" si="2"/>
        <v>0</v>
      </c>
      <c r="V12" s="18">
        <f t="shared" si="2"/>
        <v>0</v>
      </c>
      <c r="W12" s="18">
        <f t="shared" si="2"/>
        <v>0</v>
      </c>
      <c r="X12" s="18">
        <f t="shared" si="2"/>
        <v>0</v>
      </c>
      <c r="Y12" s="18">
        <f t="shared" si="2"/>
        <v>0</v>
      </c>
      <c r="Z12" s="18">
        <f t="shared" si="2"/>
        <v>0</v>
      </c>
      <c r="AA12" s="18">
        <f t="shared" ref="AA12:BF12" si="3">SUM(AA10:AA11)</f>
        <v>0</v>
      </c>
      <c r="AB12" s="18">
        <f t="shared" si="3"/>
        <v>0</v>
      </c>
      <c r="AC12" s="18">
        <f t="shared" si="3"/>
        <v>0</v>
      </c>
      <c r="AD12" s="18">
        <f t="shared" si="3"/>
        <v>0</v>
      </c>
      <c r="AE12" s="18">
        <f t="shared" si="3"/>
        <v>0</v>
      </c>
      <c r="AF12" s="18">
        <f t="shared" si="3"/>
        <v>0</v>
      </c>
      <c r="AG12" s="18">
        <f t="shared" si="3"/>
        <v>0</v>
      </c>
      <c r="AH12" s="18">
        <f t="shared" si="3"/>
        <v>0</v>
      </c>
      <c r="AI12" s="18">
        <f t="shared" si="3"/>
        <v>0</v>
      </c>
      <c r="AJ12" s="18">
        <f t="shared" si="3"/>
        <v>0</v>
      </c>
      <c r="AK12" s="18">
        <f t="shared" si="3"/>
        <v>0</v>
      </c>
      <c r="AL12" s="18">
        <f t="shared" si="3"/>
        <v>0</v>
      </c>
      <c r="AM12" s="18">
        <f t="shared" si="3"/>
        <v>0</v>
      </c>
      <c r="AN12" s="18">
        <f t="shared" si="3"/>
        <v>0</v>
      </c>
      <c r="AO12" s="18">
        <f t="shared" si="3"/>
        <v>0</v>
      </c>
      <c r="AP12" s="18">
        <f t="shared" si="3"/>
        <v>0</v>
      </c>
      <c r="AQ12" s="18">
        <f t="shared" si="3"/>
        <v>0</v>
      </c>
      <c r="AR12" s="18">
        <f t="shared" si="3"/>
        <v>0</v>
      </c>
      <c r="AS12" s="18">
        <f t="shared" si="3"/>
        <v>0</v>
      </c>
      <c r="AT12" s="18">
        <f t="shared" si="3"/>
        <v>0</v>
      </c>
      <c r="AU12" s="18">
        <f t="shared" si="3"/>
        <v>0</v>
      </c>
      <c r="AV12" s="18">
        <f t="shared" si="3"/>
        <v>0</v>
      </c>
      <c r="AW12" s="18">
        <f t="shared" si="3"/>
        <v>0</v>
      </c>
      <c r="AX12" s="18">
        <f t="shared" si="3"/>
        <v>0</v>
      </c>
      <c r="AY12" s="18">
        <f t="shared" si="3"/>
        <v>0</v>
      </c>
      <c r="AZ12" s="18">
        <f t="shared" si="3"/>
        <v>0</v>
      </c>
      <c r="BA12" s="18">
        <f t="shared" si="3"/>
        <v>0</v>
      </c>
      <c r="BB12" s="18">
        <f t="shared" si="3"/>
        <v>0</v>
      </c>
      <c r="BC12" s="18">
        <f t="shared" si="3"/>
        <v>0</v>
      </c>
      <c r="BD12" s="18">
        <f t="shared" si="3"/>
        <v>0</v>
      </c>
      <c r="BE12" s="18">
        <f t="shared" si="3"/>
        <v>0</v>
      </c>
      <c r="BF12" s="18">
        <f t="shared" si="3"/>
        <v>0</v>
      </c>
      <c r="BG12" s="18">
        <f t="shared" ref="BG12:CL12" si="4">SUM(BG10:BG11)</f>
        <v>0</v>
      </c>
      <c r="BH12" s="18">
        <f t="shared" si="4"/>
        <v>0</v>
      </c>
      <c r="BI12" s="18">
        <f t="shared" si="4"/>
        <v>0</v>
      </c>
      <c r="BJ12" s="18">
        <f t="shared" si="4"/>
        <v>0</v>
      </c>
      <c r="BK12" s="18">
        <f t="shared" si="4"/>
        <v>0</v>
      </c>
      <c r="BL12" s="18">
        <f t="shared" si="4"/>
        <v>0</v>
      </c>
      <c r="BM12" s="18">
        <f t="shared" si="4"/>
        <v>0</v>
      </c>
      <c r="BN12" s="18">
        <f t="shared" si="4"/>
        <v>0</v>
      </c>
      <c r="BO12" s="18">
        <f t="shared" si="4"/>
        <v>0</v>
      </c>
      <c r="BP12" s="18">
        <f t="shared" si="4"/>
        <v>0</v>
      </c>
      <c r="BQ12" s="18">
        <f t="shared" si="4"/>
        <v>0</v>
      </c>
      <c r="BR12" s="18">
        <f t="shared" si="4"/>
        <v>0</v>
      </c>
      <c r="BS12" s="18">
        <f t="shared" si="4"/>
        <v>0</v>
      </c>
      <c r="BT12" s="18">
        <f t="shared" si="4"/>
        <v>0</v>
      </c>
      <c r="BU12" s="18">
        <f t="shared" si="4"/>
        <v>0</v>
      </c>
      <c r="BV12" s="18">
        <f t="shared" si="4"/>
        <v>0</v>
      </c>
      <c r="BW12" s="18">
        <f t="shared" si="4"/>
        <v>0</v>
      </c>
      <c r="BX12" s="18">
        <f t="shared" si="4"/>
        <v>0</v>
      </c>
      <c r="BY12" s="18">
        <f t="shared" si="4"/>
        <v>0</v>
      </c>
      <c r="BZ12" s="18">
        <f t="shared" si="4"/>
        <v>0</v>
      </c>
      <c r="CA12" s="18">
        <f t="shared" si="4"/>
        <v>0</v>
      </c>
      <c r="CB12" s="18">
        <f t="shared" si="4"/>
        <v>0</v>
      </c>
      <c r="CC12" s="18">
        <f t="shared" si="4"/>
        <v>0</v>
      </c>
      <c r="CD12" s="18">
        <f t="shared" si="4"/>
        <v>0</v>
      </c>
      <c r="CE12" s="18">
        <f t="shared" si="4"/>
        <v>0</v>
      </c>
      <c r="CF12" s="18">
        <f t="shared" si="4"/>
        <v>0</v>
      </c>
      <c r="CG12" s="18">
        <f t="shared" si="4"/>
        <v>0</v>
      </c>
      <c r="CH12" s="18">
        <f t="shared" si="4"/>
        <v>0</v>
      </c>
      <c r="CI12" s="18">
        <f t="shared" si="4"/>
        <v>0</v>
      </c>
      <c r="CJ12" s="18">
        <f t="shared" si="4"/>
        <v>0</v>
      </c>
      <c r="CK12" s="18">
        <f t="shared" si="4"/>
        <v>0</v>
      </c>
      <c r="CL12" s="18">
        <f t="shared" si="4"/>
        <v>0</v>
      </c>
      <c r="CM12" s="18">
        <f t="shared" ref="CM12:DP12" si="5">SUM(CM10:CM11)</f>
        <v>0</v>
      </c>
      <c r="CN12" s="18">
        <f t="shared" si="5"/>
        <v>0</v>
      </c>
      <c r="CO12" s="18">
        <f t="shared" si="5"/>
        <v>0</v>
      </c>
      <c r="CP12" s="18">
        <f t="shared" si="5"/>
        <v>0</v>
      </c>
      <c r="CQ12" s="18">
        <f t="shared" si="5"/>
        <v>0</v>
      </c>
      <c r="CR12" s="18">
        <f t="shared" si="5"/>
        <v>0</v>
      </c>
      <c r="CS12" s="18">
        <f t="shared" si="5"/>
        <v>0</v>
      </c>
      <c r="CT12" s="18">
        <f t="shared" si="5"/>
        <v>0</v>
      </c>
      <c r="CU12" s="18">
        <f t="shared" si="5"/>
        <v>0</v>
      </c>
      <c r="CV12" s="18">
        <f t="shared" si="5"/>
        <v>0</v>
      </c>
      <c r="CW12" s="18">
        <f t="shared" si="5"/>
        <v>0</v>
      </c>
      <c r="CX12" s="18">
        <f t="shared" si="5"/>
        <v>0</v>
      </c>
      <c r="CY12" s="18">
        <f t="shared" si="5"/>
        <v>0</v>
      </c>
      <c r="CZ12" s="18">
        <f t="shared" si="5"/>
        <v>0</v>
      </c>
      <c r="DA12" s="18">
        <f t="shared" si="5"/>
        <v>0</v>
      </c>
      <c r="DB12" s="18">
        <f t="shared" si="5"/>
        <v>0</v>
      </c>
      <c r="DC12" s="18">
        <f t="shared" si="5"/>
        <v>0</v>
      </c>
      <c r="DD12" s="18">
        <f t="shared" si="5"/>
        <v>0</v>
      </c>
      <c r="DE12" s="18">
        <f t="shared" si="5"/>
        <v>0</v>
      </c>
      <c r="DF12" s="18">
        <f t="shared" si="5"/>
        <v>0</v>
      </c>
      <c r="DG12" s="18">
        <f t="shared" si="5"/>
        <v>0</v>
      </c>
      <c r="DH12" s="18">
        <f t="shared" si="5"/>
        <v>0</v>
      </c>
      <c r="DI12" s="18">
        <f t="shared" si="5"/>
        <v>0</v>
      </c>
      <c r="DJ12" s="18">
        <f t="shared" si="5"/>
        <v>0</v>
      </c>
      <c r="DK12" s="18">
        <f t="shared" si="5"/>
        <v>0</v>
      </c>
      <c r="DL12" s="18">
        <f t="shared" si="5"/>
        <v>0</v>
      </c>
      <c r="DM12" s="36">
        <f t="shared" si="5"/>
        <v>0</v>
      </c>
      <c r="DN12" s="35">
        <f t="shared" si="5"/>
        <v>0</v>
      </c>
      <c r="DO12" s="18">
        <f t="shared" si="5"/>
        <v>0</v>
      </c>
      <c r="DP12" s="36">
        <f t="shared" si="5"/>
        <v>0</v>
      </c>
    </row>
    <row r="13" spans="1:121" ht="15" thickTop="1" x14ac:dyDescent="0.4">
      <c r="A13" s="131"/>
      <c r="B13" s="132"/>
      <c r="C13" s="133"/>
      <c r="O13" s="134"/>
      <c r="P13" s="134"/>
      <c r="Q13" s="135"/>
      <c r="R13" s="136"/>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DM13" s="133"/>
      <c r="DN13" s="131"/>
      <c r="DP13" s="133"/>
    </row>
    <row r="14" spans="1:121" ht="18.45" x14ac:dyDescent="0.5">
      <c r="A14" s="72" t="s">
        <v>107</v>
      </c>
      <c r="B14" s="8"/>
      <c r="C14" s="51"/>
      <c r="D14" s="7"/>
      <c r="E14" s="7"/>
      <c r="F14" s="7"/>
      <c r="G14" s="7"/>
      <c r="H14" s="7"/>
      <c r="I14" s="7"/>
      <c r="J14" s="7"/>
      <c r="K14" s="7"/>
      <c r="L14" s="7"/>
      <c r="M14" s="7"/>
      <c r="N14" s="7"/>
      <c r="O14" s="7"/>
      <c r="P14" s="7"/>
      <c r="Q14" s="7"/>
      <c r="R14" s="3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38"/>
      <c r="DN14" s="37"/>
      <c r="DO14" s="7"/>
      <c r="DP14" s="38"/>
    </row>
    <row r="15" spans="1:121" x14ac:dyDescent="0.4">
      <c r="A15" s="50" t="s">
        <v>108</v>
      </c>
      <c r="B15" s="22">
        <f>SUM(D15:CO15)</f>
        <v>509443.20000000059</v>
      </c>
      <c r="C15" s="51" t="s">
        <v>54</v>
      </c>
      <c r="D15" s="8"/>
      <c r="E15" s="8"/>
      <c r="F15" s="8"/>
      <c r="G15" s="8"/>
      <c r="H15" s="8"/>
      <c r="I15" s="8"/>
      <c r="J15" s="8"/>
      <c r="K15" s="8"/>
      <c r="L15" s="8"/>
      <c r="M15" s="8"/>
      <c r="N15" s="8"/>
      <c r="O15" s="8"/>
      <c r="P15" s="8"/>
      <c r="Q15" s="8"/>
      <c r="R15" s="39">
        <f t="shared" ref="R15:AW15" si="6">IF(ISNUMBER(R7),R7,0)*R6/100</f>
        <v>6703.2</v>
      </c>
      <c r="S15" s="9">
        <f t="shared" si="6"/>
        <v>6703.2</v>
      </c>
      <c r="T15" s="9">
        <f t="shared" si="6"/>
        <v>6703.2</v>
      </c>
      <c r="U15" s="9">
        <f t="shared" si="6"/>
        <v>6703.2</v>
      </c>
      <c r="V15" s="9">
        <f t="shared" si="6"/>
        <v>6703.2</v>
      </c>
      <c r="W15" s="9">
        <f t="shared" si="6"/>
        <v>6703.2</v>
      </c>
      <c r="X15" s="9">
        <f t="shared" si="6"/>
        <v>6703.2</v>
      </c>
      <c r="Y15" s="9">
        <f t="shared" si="6"/>
        <v>6703.2</v>
      </c>
      <c r="Z15" s="9">
        <f t="shared" si="6"/>
        <v>6703.2</v>
      </c>
      <c r="AA15" s="9">
        <f t="shared" si="6"/>
        <v>6703.2</v>
      </c>
      <c r="AB15" s="9">
        <f t="shared" si="6"/>
        <v>6703.2</v>
      </c>
      <c r="AC15" s="9">
        <f t="shared" si="6"/>
        <v>6703.2</v>
      </c>
      <c r="AD15" s="9">
        <f t="shared" si="6"/>
        <v>6703.2</v>
      </c>
      <c r="AE15" s="9">
        <f t="shared" si="6"/>
        <v>6703.2</v>
      </c>
      <c r="AF15" s="9">
        <f t="shared" si="6"/>
        <v>6703.2</v>
      </c>
      <c r="AG15" s="9">
        <f t="shared" si="6"/>
        <v>6703.2</v>
      </c>
      <c r="AH15" s="9">
        <f t="shared" si="6"/>
        <v>6703.2</v>
      </c>
      <c r="AI15" s="9">
        <f t="shared" si="6"/>
        <v>6703.2</v>
      </c>
      <c r="AJ15" s="9">
        <f t="shared" si="6"/>
        <v>6703.2</v>
      </c>
      <c r="AK15" s="9">
        <f t="shared" si="6"/>
        <v>6703.2</v>
      </c>
      <c r="AL15" s="9">
        <f t="shared" si="6"/>
        <v>6703.2</v>
      </c>
      <c r="AM15" s="9">
        <f t="shared" si="6"/>
        <v>6703.2</v>
      </c>
      <c r="AN15" s="9">
        <f t="shared" si="6"/>
        <v>6703.2</v>
      </c>
      <c r="AO15" s="9">
        <f t="shared" si="6"/>
        <v>6703.2</v>
      </c>
      <c r="AP15" s="9">
        <f t="shared" si="6"/>
        <v>6703.2</v>
      </c>
      <c r="AQ15" s="9">
        <f t="shared" si="6"/>
        <v>6703.2</v>
      </c>
      <c r="AR15" s="9">
        <f t="shared" si="6"/>
        <v>6703.2</v>
      </c>
      <c r="AS15" s="9">
        <f t="shared" si="6"/>
        <v>6703.2</v>
      </c>
      <c r="AT15" s="9">
        <f t="shared" si="6"/>
        <v>6703.2</v>
      </c>
      <c r="AU15" s="9">
        <f t="shared" si="6"/>
        <v>6703.2</v>
      </c>
      <c r="AV15" s="9">
        <f t="shared" si="6"/>
        <v>6703.2</v>
      </c>
      <c r="AW15" s="9">
        <f t="shared" si="6"/>
        <v>6703.2</v>
      </c>
      <c r="AX15" s="9">
        <f t="shared" ref="AX15:CC15" si="7">IF(ISNUMBER(AX7),AX7,0)*AX6/100</f>
        <v>6703.2</v>
      </c>
      <c r="AY15" s="9">
        <f t="shared" si="7"/>
        <v>6703.2</v>
      </c>
      <c r="AZ15" s="9">
        <f t="shared" si="7"/>
        <v>6703.2</v>
      </c>
      <c r="BA15" s="9">
        <f t="shared" si="7"/>
        <v>6703.2</v>
      </c>
      <c r="BB15" s="9">
        <f t="shared" si="7"/>
        <v>6703.2</v>
      </c>
      <c r="BC15" s="9">
        <f t="shared" si="7"/>
        <v>6703.2</v>
      </c>
      <c r="BD15" s="9">
        <f t="shared" si="7"/>
        <v>6703.2</v>
      </c>
      <c r="BE15" s="9">
        <f t="shared" si="7"/>
        <v>6703.2</v>
      </c>
      <c r="BF15" s="9">
        <f t="shared" si="7"/>
        <v>6703.2</v>
      </c>
      <c r="BG15" s="9">
        <f t="shared" si="7"/>
        <v>6703.2</v>
      </c>
      <c r="BH15" s="9">
        <f t="shared" si="7"/>
        <v>6703.2</v>
      </c>
      <c r="BI15" s="9">
        <f t="shared" si="7"/>
        <v>6703.2</v>
      </c>
      <c r="BJ15" s="9">
        <f t="shared" si="7"/>
        <v>6703.2</v>
      </c>
      <c r="BK15" s="9">
        <f t="shared" si="7"/>
        <v>6703.2</v>
      </c>
      <c r="BL15" s="9">
        <f t="shared" si="7"/>
        <v>6703.2</v>
      </c>
      <c r="BM15" s="9">
        <f t="shared" si="7"/>
        <v>6703.2</v>
      </c>
      <c r="BN15" s="9">
        <f t="shared" si="7"/>
        <v>6703.2</v>
      </c>
      <c r="BO15" s="9">
        <f t="shared" si="7"/>
        <v>6703.2</v>
      </c>
      <c r="BP15" s="9">
        <f t="shared" si="7"/>
        <v>6703.2</v>
      </c>
      <c r="BQ15" s="9">
        <f t="shared" si="7"/>
        <v>6703.2</v>
      </c>
      <c r="BR15" s="9">
        <f t="shared" si="7"/>
        <v>6703.2</v>
      </c>
      <c r="BS15" s="9">
        <f t="shared" si="7"/>
        <v>6703.2</v>
      </c>
      <c r="BT15" s="9">
        <f t="shared" si="7"/>
        <v>6703.2</v>
      </c>
      <c r="BU15" s="9">
        <f t="shared" si="7"/>
        <v>6703.2</v>
      </c>
      <c r="BV15" s="9">
        <f t="shared" si="7"/>
        <v>6703.2</v>
      </c>
      <c r="BW15" s="9">
        <f t="shared" si="7"/>
        <v>6703.2</v>
      </c>
      <c r="BX15" s="9">
        <f t="shared" si="7"/>
        <v>6703.2</v>
      </c>
      <c r="BY15" s="9">
        <f t="shared" si="7"/>
        <v>6703.2</v>
      </c>
      <c r="BZ15" s="9">
        <f t="shared" si="7"/>
        <v>6703.2</v>
      </c>
      <c r="CA15" s="9">
        <f t="shared" si="7"/>
        <v>6703.2</v>
      </c>
      <c r="CB15" s="9">
        <f t="shared" si="7"/>
        <v>6703.2</v>
      </c>
      <c r="CC15" s="9">
        <f t="shared" si="7"/>
        <v>6703.2</v>
      </c>
      <c r="CD15" s="9">
        <f t="shared" ref="CD15:DI15" si="8">IF(ISNUMBER(CD7),CD7,0)*CD6/100</f>
        <v>6703.2</v>
      </c>
      <c r="CE15" s="9">
        <f t="shared" si="8"/>
        <v>6703.2</v>
      </c>
      <c r="CF15" s="9">
        <f t="shared" si="8"/>
        <v>6703.2</v>
      </c>
      <c r="CG15" s="9">
        <f t="shared" si="8"/>
        <v>6703.2</v>
      </c>
      <c r="CH15" s="9">
        <f t="shared" si="8"/>
        <v>6703.2</v>
      </c>
      <c r="CI15" s="9">
        <f t="shared" si="8"/>
        <v>6703.2</v>
      </c>
      <c r="CJ15" s="9">
        <f t="shared" si="8"/>
        <v>6703.2</v>
      </c>
      <c r="CK15" s="9">
        <f t="shared" si="8"/>
        <v>6703.2</v>
      </c>
      <c r="CL15" s="9">
        <f t="shared" si="8"/>
        <v>6703.2</v>
      </c>
      <c r="CM15" s="9">
        <f t="shared" si="8"/>
        <v>6703.2</v>
      </c>
      <c r="CN15" s="9">
        <f t="shared" si="8"/>
        <v>6703.2</v>
      </c>
      <c r="CO15" s="9">
        <f t="shared" si="8"/>
        <v>6703.2</v>
      </c>
      <c r="CP15" s="9">
        <f t="shared" si="8"/>
        <v>6703.2</v>
      </c>
      <c r="CQ15" s="9">
        <f t="shared" si="8"/>
        <v>6703.2</v>
      </c>
      <c r="CR15" s="9">
        <f t="shared" si="8"/>
        <v>6703.2</v>
      </c>
      <c r="CS15" s="9">
        <f t="shared" si="8"/>
        <v>6703.2</v>
      </c>
      <c r="CT15" s="9">
        <f t="shared" si="8"/>
        <v>0</v>
      </c>
      <c r="CU15" s="9">
        <f t="shared" si="8"/>
        <v>0</v>
      </c>
      <c r="CV15" s="9">
        <f t="shared" si="8"/>
        <v>0</v>
      </c>
      <c r="CW15" s="9">
        <f t="shared" si="8"/>
        <v>0</v>
      </c>
      <c r="CX15" s="9">
        <f t="shared" si="8"/>
        <v>0</v>
      </c>
      <c r="CY15" s="9">
        <f t="shared" si="8"/>
        <v>0</v>
      </c>
      <c r="CZ15" s="9">
        <f t="shared" si="8"/>
        <v>0</v>
      </c>
      <c r="DA15" s="9">
        <f t="shared" si="8"/>
        <v>0</v>
      </c>
      <c r="DB15" s="9">
        <f t="shared" si="8"/>
        <v>0</v>
      </c>
      <c r="DC15" s="9">
        <f t="shared" si="8"/>
        <v>0</v>
      </c>
      <c r="DD15" s="9">
        <f t="shared" si="8"/>
        <v>0</v>
      </c>
      <c r="DE15" s="9">
        <f t="shared" si="8"/>
        <v>0</v>
      </c>
      <c r="DF15" s="9">
        <f t="shared" si="8"/>
        <v>0</v>
      </c>
      <c r="DG15" s="9">
        <f t="shared" si="8"/>
        <v>0</v>
      </c>
      <c r="DH15" s="9">
        <f t="shared" si="8"/>
        <v>0</v>
      </c>
      <c r="DI15" s="9">
        <f t="shared" si="8"/>
        <v>0</v>
      </c>
      <c r="DJ15" s="9">
        <f t="shared" ref="DJ15:DP15" si="9">IF(ISNUMBER(DJ7),DJ7,0)*DJ6/100</f>
        <v>0</v>
      </c>
      <c r="DK15" s="9">
        <f t="shared" si="9"/>
        <v>0</v>
      </c>
      <c r="DL15" s="9">
        <f t="shared" si="9"/>
        <v>0</v>
      </c>
      <c r="DM15" s="40">
        <f t="shared" si="9"/>
        <v>0</v>
      </c>
      <c r="DN15" s="39">
        <f t="shared" si="9"/>
        <v>0</v>
      </c>
      <c r="DO15" s="9">
        <f t="shared" si="9"/>
        <v>0</v>
      </c>
      <c r="DP15" s="40">
        <f t="shared" si="9"/>
        <v>0</v>
      </c>
    </row>
    <row r="16" spans="1:121" x14ac:dyDescent="0.4">
      <c r="A16" s="50" t="s">
        <v>109</v>
      </c>
      <c r="B16" s="22">
        <f>SUM(D16:CO16)</f>
        <v>8086.3999999999887</v>
      </c>
      <c r="C16" s="51" t="s">
        <v>54</v>
      </c>
      <c r="D16" s="8"/>
      <c r="E16" s="8"/>
      <c r="F16" s="8"/>
      <c r="G16" s="8"/>
      <c r="H16" s="8"/>
      <c r="I16" s="8"/>
      <c r="J16" s="8"/>
      <c r="K16" s="8"/>
      <c r="L16" s="8"/>
      <c r="M16" s="8"/>
      <c r="N16" s="8"/>
      <c r="O16" s="8"/>
      <c r="P16" s="8"/>
      <c r="Q16" s="8"/>
      <c r="R16" s="39">
        <f>R5*R6*Forutsetninger!$C$9/100</f>
        <v>106.4</v>
      </c>
      <c r="S16" s="9">
        <f>S5*S6*Forutsetninger!$C$9/100</f>
        <v>106.4</v>
      </c>
      <c r="T16" s="9">
        <f>T5*T6*Forutsetninger!$C$9/100</f>
        <v>106.4</v>
      </c>
      <c r="U16" s="9">
        <f>U5*U6*Forutsetninger!$C$9/100</f>
        <v>106.4</v>
      </c>
      <c r="V16" s="9">
        <f>V5*V6*Forutsetninger!$C$9/100</f>
        <v>106.4</v>
      </c>
      <c r="W16" s="9">
        <f>W5*W6*Forutsetninger!$C$9/100</f>
        <v>106.4</v>
      </c>
      <c r="X16" s="9">
        <f>X5*X6*Forutsetninger!$C$9/100</f>
        <v>106.4</v>
      </c>
      <c r="Y16" s="9">
        <f>Y5*Y6*Forutsetninger!$C$9/100</f>
        <v>106.4</v>
      </c>
      <c r="Z16" s="9">
        <f>Z5*Z6*Forutsetninger!$C$9/100</f>
        <v>106.4</v>
      </c>
      <c r="AA16" s="9">
        <f>AA5*AA6*Forutsetninger!$C$9/100</f>
        <v>106.4</v>
      </c>
      <c r="AB16" s="9">
        <f>AB5*AB6*Forutsetninger!$C$9/100</f>
        <v>106.4</v>
      </c>
      <c r="AC16" s="9">
        <f>AC5*AC6*Forutsetninger!$C$9/100</f>
        <v>106.4</v>
      </c>
      <c r="AD16" s="9">
        <f>AD5*AD6*Forutsetninger!$C$9/100</f>
        <v>106.4</v>
      </c>
      <c r="AE16" s="9">
        <f>AE5*AE6*Forutsetninger!$C$9/100</f>
        <v>106.4</v>
      </c>
      <c r="AF16" s="9">
        <f>AF5*AF6*Forutsetninger!$C$9/100</f>
        <v>106.4</v>
      </c>
      <c r="AG16" s="9">
        <f>AG5*AG6*Forutsetninger!$C$9/100</f>
        <v>106.4</v>
      </c>
      <c r="AH16" s="9">
        <f>AH5*AH6*Forutsetninger!$C$9/100</f>
        <v>106.4</v>
      </c>
      <c r="AI16" s="9">
        <f>AI5*AI6*Forutsetninger!$C$9/100</f>
        <v>106.4</v>
      </c>
      <c r="AJ16" s="9">
        <f>AJ5*AJ6*Forutsetninger!$C$9/100</f>
        <v>106.4</v>
      </c>
      <c r="AK16" s="9">
        <f>AK5*AK6*Forutsetninger!$C$9/100</f>
        <v>106.4</v>
      </c>
      <c r="AL16" s="9">
        <f>AL5*AL6*Forutsetninger!$C$9/100</f>
        <v>106.4</v>
      </c>
      <c r="AM16" s="9">
        <f>AM5*AM6*Forutsetninger!$C$9/100</f>
        <v>106.4</v>
      </c>
      <c r="AN16" s="9">
        <f>AN5*AN6*Forutsetninger!$C$9/100</f>
        <v>106.4</v>
      </c>
      <c r="AO16" s="9">
        <f>AO5*AO6*Forutsetninger!$C$9/100</f>
        <v>106.4</v>
      </c>
      <c r="AP16" s="9">
        <f>AP5*AP6*Forutsetninger!$C$9/100</f>
        <v>106.4</v>
      </c>
      <c r="AQ16" s="9">
        <f>AQ5*AQ6*Forutsetninger!$C$9/100</f>
        <v>106.4</v>
      </c>
      <c r="AR16" s="9">
        <f>AR5*AR6*Forutsetninger!$C$9/100</f>
        <v>106.4</v>
      </c>
      <c r="AS16" s="9">
        <f>AS5*AS6*Forutsetninger!$C$9/100</f>
        <v>106.4</v>
      </c>
      <c r="AT16" s="9">
        <f>AT5*AT6*Forutsetninger!$C$9/100</f>
        <v>106.4</v>
      </c>
      <c r="AU16" s="9">
        <f>AU5*AU6*Forutsetninger!$C$9/100</f>
        <v>106.4</v>
      </c>
      <c r="AV16" s="9">
        <f>AV5*AV6*Forutsetninger!$C$9/100</f>
        <v>106.4</v>
      </c>
      <c r="AW16" s="9">
        <f>AW5*AW6*Forutsetninger!$C$9/100</f>
        <v>106.4</v>
      </c>
      <c r="AX16" s="9">
        <f>AX5*AX6*Forutsetninger!$C$9/100</f>
        <v>106.4</v>
      </c>
      <c r="AY16" s="9">
        <f>AY5*AY6*Forutsetninger!$C$9/100</f>
        <v>106.4</v>
      </c>
      <c r="AZ16" s="9">
        <f>AZ5*AZ6*Forutsetninger!$C$9/100</f>
        <v>106.4</v>
      </c>
      <c r="BA16" s="9">
        <f>BA5*BA6*Forutsetninger!$C$9/100</f>
        <v>106.4</v>
      </c>
      <c r="BB16" s="9">
        <f>BB5*BB6*Forutsetninger!$C$9/100</f>
        <v>106.4</v>
      </c>
      <c r="BC16" s="9">
        <f>BC5*BC6*Forutsetninger!$C$9/100</f>
        <v>106.4</v>
      </c>
      <c r="BD16" s="9">
        <f>BD5*BD6*Forutsetninger!$C$9/100</f>
        <v>106.4</v>
      </c>
      <c r="BE16" s="9">
        <f>BE5*BE6*Forutsetninger!$C$9/100</f>
        <v>106.4</v>
      </c>
      <c r="BF16" s="9">
        <f>BF5*BF6*Forutsetninger!$C$9/100</f>
        <v>106.4</v>
      </c>
      <c r="BG16" s="9">
        <f>BG5*BG6*Forutsetninger!$C$9/100</f>
        <v>106.4</v>
      </c>
      <c r="BH16" s="9">
        <f>BH5*BH6*Forutsetninger!$C$9/100</f>
        <v>106.4</v>
      </c>
      <c r="BI16" s="9">
        <f>BI5*BI6*Forutsetninger!$C$9/100</f>
        <v>106.4</v>
      </c>
      <c r="BJ16" s="9">
        <f>BJ5*BJ6*Forutsetninger!$C$9/100</f>
        <v>106.4</v>
      </c>
      <c r="BK16" s="9">
        <f>BK5*BK6*Forutsetninger!$C$9/100</f>
        <v>106.4</v>
      </c>
      <c r="BL16" s="9">
        <f>BL5*BL6*Forutsetninger!$C$9/100</f>
        <v>106.4</v>
      </c>
      <c r="BM16" s="9">
        <f>BM5*BM6*Forutsetninger!$C$9/100</f>
        <v>106.4</v>
      </c>
      <c r="BN16" s="9">
        <f>BN5*BN6*Forutsetninger!$C$9/100</f>
        <v>106.4</v>
      </c>
      <c r="BO16" s="9">
        <f>BO5*BO6*Forutsetninger!$C$9/100</f>
        <v>106.4</v>
      </c>
      <c r="BP16" s="9">
        <f>BP5*BP6*Forutsetninger!$C$9/100</f>
        <v>106.4</v>
      </c>
      <c r="BQ16" s="9">
        <f>BQ5*BQ6*Forutsetninger!$C$9/100</f>
        <v>106.4</v>
      </c>
      <c r="BR16" s="9">
        <f>BR5*BR6*Forutsetninger!$C$9/100</f>
        <v>106.4</v>
      </c>
      <c r="BS16" s="9">
        <f>BS5*BS6*Forutsetninger!$C$9/100</f>
        <v>106.4</v>
      </c>
      <c r="BT16" s="9">
        <f>BT5*BT6*Forutsetninger!$C$9/100</f>
        <v>106.4</v>
      </c>
      <c r="BU16" s="9">
        <f>BU5*BU6*Forutsetninger!$C$9/100</f>
        <v>106.4</v>
      </c>
      <c r="BV16" s="9">
        <f>BV5*BV6*Forutsetninger!$C$9/100</f>
        <v>106.4</v>
      </c>
      <c r="BW16" s="9">
        <f>BW5*BW6*Forutsetninger!$C$9/100</f>
        <v>106.4</v>
      </c>
      <c r="BX16" s="9">
        <f>BX5*BX6*Forutsetninger!$C$9/100</f>
        <v>106.4</v>
      </c>
      <c r="BY16" s="9">
        <f>BY5*BY6*Forutsetninger!$C$9/100</f>
        <v>106.4</v>
      </c>
      <c r="BZ16" s="9">
        <f>BZ5*BZ6*Forutsetninger!$C$9/100</f>
        <v>106.4</v>
      </c>
      <c r="CA16" s="9">
        <f>CA5*CA6*Forutsetninger!$C$9/100</f>
        <v>106.4</v>
      </c>
      <c r="CB16" s="9">
        <f>CB5*CB6*Forutsetninger!$C$9/100</f>
        <v>106.4</v>
      </c>
      <c r="CC16" s="9">
        <f>CC5*CC6*Forutsetninger!$C$9/100</f>
        <v>106.4</v>
      </c>
      <c r="CD16" s="9">
        <f>CD5*CD6*Forutsetninger!$C$9/100</f>
        <v>106.4</v>
      </c>
      <c r="CE16" s="9">
        <f>CE5*CE6*Forutsetninger!$C$9/100</f>
        <v>106.4</v>
      </c>
      <c r="CF16" s="9">
        <f>CF5*CF6*Forutsetninger!$C$9/100</f>
        <v>106.4</v>
      </c>
      <c r="CG16" s="9">
        <f>CG5*CG6*Forutsetninger!$C$9/100</f>
        <v>106.4</v>
      </c>
      <c r="CH16" s="9">
        <f>CH5*CH6*Forutsetninger!$C$9/100</f>
        <v>106.4</v>
      </c>
      <c r="CI16" s="9">
        <f>CI5*CI6*Forutsetninger!$C$9/100</f>
        <v>106.4</v>
      </c>
      <c r="CJ16" s="9">
        <f>CJ5*CJ6*Forutsetninger!$C$9/100</f>
        <v>106.4</v>
      </c>
      <c r="CK16" s="9">
        <f>CK5*CK6*Forutsetninger!$C$9/100</f>
        <v>106.4</v>
      </c>
      <c r="CL16" s="9">
        <f>CL5*CL6*Forutsetninger!$C$9/100</f>
        <v>106.4</v>
      </c>
      <c r="CM16" s="9">
        <f>CM5*CM6*Forutsetninger!$C$9/100</f>
        <v>106.4</v>
      </c>
      <c r="CN16" s="9">
        <f>CN5*CN6*Forutsetninger!$C$9/100</f>
        <v>106.4</v>
      </c>
      <c r="CO16" s="9">
        <f>CO5*CO6*Forutsetninger!$C$9/100</f>
        <v>106.4</v>
      </c>
      <c r="CP16" s="9">
        <f>CP5*CP6*Forutsetninger!$C$9/100</f>
        <v>106.4</v>
      </c>
      <c r="CQ16" s="9">
        <f>CQ5*CQ6*Forutsetninger!$C$9/100</f>
        <v>106.4</v>
      </c>
      <c r="CR16" s="9">
        <f>CR5*CR6*Forutsetninger!$C$9/100</f>
        <v>106.4</v>
      </c>
      <c r="CS16" s="9">
        <f>CS5*CS6*Forutsetninger!$C$9/100</f>
        <v>106.4</v>
      </c>
      <c r="CT16" s="9">
        <f>CT5*CT6*Forutsetninger!$C$9/100</f>
        <v>0</v>
      </c>
      <c r="CU16" s="9">
        <f>CU5*CU6*Forutsetninger!$C$9/100</f>
        <v>0</v>
      </c>
      <c r="CV16" s="9">
        <f>CV5*CV6*Forutsetninger!$C$9/100</f>
        <v>0</v>
      </c>
      <c r="CW16" s="9">
        <f>CW5*CW6*Forutsetninger!$C$9/100</f>
        <v>0</v>
      </c>
      <c r="CX16" s="9">
        <f>CX5*CX6*Forutsetninger!$C$9/100</f>
        <v>0</v>
      </c>
      <c r="CY16" s="9">
        <f>CY5*CY6*Forutsetninger!$C$9/100</f>
        <v>0</v>
      </c>
      <c r="CZ16" s="9">
        <f>CZ5*CZ6*Forutsetninger!$C$9/100</f>
        <v>0</v>
      </c>
      <c r="DA16" s="9">
        <f>DA5*DA6*Forutsetninger!$C$9/100</f>
        <v>0</v>
      </c>
      <c r="DB16" s="9">
        <f>DB5*DB6*Forutsetninger!$C$9/100</f>
        <v>0</v>
      </c>
      <c r="DC16" s="9">
        <f>DC5*DC6*Forutsetninger!$C$9/100</f>
        <v>0</v>
      </c>
      <c r="DD16" s="9">
        <f>DD5*DD6*Forutsetninger!$C$9/100</f>
        <v>0</v>
      </c>
      <c r="DE16" s="9">
        <f>DE5*DE6*Forutsetninger!$C$9/100</f>
        <v>0</v>
      </c>
      <c r="DF16" s="9">
        <f>DF5*DF6*Forutsetninger!$C$9/100</f>
        <v>0</v>
      </c>
      <c r="DG16" s="9">
        <f>DG5*DG6*Forutsetninger!$C$9/100</f>
        <v>0</v>
      </c>
      <c r="DH16" s="9">
        <f>DH5*DH6*Forutsetninger!$C$9/100</f>
        <v>0</v>
      </c>
      <c r="DI16" s="9">
        <f>DI5*DI6*Forutsetninger!$C$9/100</f>
        <v>0</v>
      </c>
      <c r="DJ16" s="9">
        <f>DJ5*DJ6*Forutsetninger!$C$9/100</f>
        <v>0</v>
      </c>
      <c r="DK16" s="9">
        <f>DK5*DK6*Forutsetninger!$C$9/100</f>
        <v>0</v>
      </c>
      <c r="DL16" s="9">
        <f>DL5*DL6*Forutsetninger!$C$9/100</f>
        <v>0</v>
      </c>
      <c r="DM16" s="40">
        <f>DM5*DM6*Forutsetninger!$C$9/100</f>
        <v>0</v>
      </c>
      <c r="DN16" s="39">
        <f>DN5*DN6*Forutsetninger!$C$9/100</f>
        <v>0</v>
      </c>
      <c r="DO16" s="9">
        <f>DO5*DO6*Forutsetninger!$C$9/100</f>
        <v>0</v>
      </c>
      <c r="DP16" s="40">
        <f>DP5*DP6*Forutsetninger!$C$9/100</f>
        <v>0</v>
      </c>
    </row>
    <row r="17" spans="1:120" x14ac:dyDescent="0.4">
      <c r="A17" s="50" t="s">
        <v>110</v>
      </c>
      <c r="B17" s="22">
        <f>SUM(D17:CO17)</f>
        <v>25472.159999999993</v>
      </c>
      <c r="C17" s="51" t="s">
        <v>54</v>
      </c>
      <c r="D17" s="8"/>
      <c r="E17" s="8"/>
      <c r="F17" s="8"/>
      <c r="G17" s="8"/>
      <c r="H17" s="8"/>
      <c r="I17" s="8"/>
      <c r="J17" s="8"/>
      <c r="K17" s="8"/>
      <c r="L17" s="8"/>
      <c r="M17" s="8"/>
      <c r="N17" s="8"/>
      <c r="O17" s="8"/>
      <c r="P17" s="8"/>
      <c r="Q17" s="8"/>
      <c r="R17" s="39">
        <f>R15*Forutsetninger!$C$10</f>
        <v>335.16</v>
      </c>
      <c r="S17" s="9">
        <f>S15*Forutsetninger!$C$10</f>
        <v>335.16</v>
      </c>
      <c r="T17" s="9">
        <f>T15*Forutsetninger!$C$10</f>
        <v>335.16</v>
      </c>
      <c r="U17" s="9">
        <f>U15*Forutsetninger!$C$10</f>
        <v>335.16</v>
      </c>
      <c r="V17" s="9">
        <f>V15*Forutsetninger!$C$10</f>
        <v>335.16</v>
      </c>
      <c r="W17" s="9">
        <f>W15*Forutsetninger!$C$10</f>
        <v>335.16</v>
      </c>
      <c r="X17" s="9">
        <f>X15*Forutsetninger!$C$10</f>
        <v>335.16</v>
      </c>
      <c r="Y17" s="9">
        <f>Y15*Forutsetninger!$C$10</f>
        <v>335.16</v>
      </c>
      <c r="Z17" s="9">
        <f>Z15*Forutsetninger!$C$10</f>
        <v>335.16</v>
      </c>
      <c r="AA17" s="9">
        <f>AA15*Forutsetninger!$C$10</f>
        <v>335.16</v>
      </c>
      <c r="AB17" s="9">
        <f>AB15*Forutsetninger!$C$10</f>
        <v>335.16</v>
      </c>
      <c r="AC17" s="9">
        <f>AC15*Forutsetninger!$C$10</f>
        <v>335.16</v>
      </c>
      <c r="AD17" s="9">
        <f>AD15*Forutsetninger!$C$10</f>
        <v>335.16</v>
      </c>
      <c r="AE17" s="9">
        <f>AE15*Forutsetninger!$C$10</f>
        <v>335.16</v>
      </c>
      <c r="AF17" s="9">
        <f>AF15*Forutsetninger!$C$10</f>
        <v>335.16</v>
      </c>
      <c r="AG17" s="9">
        <f>AG15*Forutsetninger!$C$10</f>
        <v>335.16</v>
      </c>
      <c r="AH17" s="9">
        <f>AH15*Forutsetninger!$C$10</f>
        <v>335.16</v>
      </c>
      <c r="AI17" s="9">
        <f>AI15*Forutsetninger!$C$10</f>
        <v>335.16</v>
      </c>
      <c r="AJ17" s="9">
        <f>AJ15*Forutsetninger!$C$10</f>
        <v>335.16</v>
      </c>
      <c r="AK17" s="9">
        <f>AK15*Forutsetninger!$C$10</f>
        <v>335.16</v>
      </c>
      <c r="AL17" s="9">
        <f>AL15*Forutsetninger!$C$10</f>
        <v>335.16</v>
      </c>
      <c r="AM17" s="9">
        <f>AM15*Forutsetninger!$C$10</f>
        <v>335.16</v>
      </c>
      <c r="AN17" s="9">
        <f>AN15*Forutsetninger!$C$10</f>
        <v>335.16</v>
      </c>
      <c r="AO17" s="9">
        <f>AO15*Forutsetninger!$C$10</f>
        <v>335.16</v>
      </c>
      <c r="AP17" s="9">
        <f>AP15*Forutsetninger!$C$10</f>
        <v>335.16</v>
      </c>
      <c r="AQ17" s="9">
        <f>AQ15*Forutsetninger!$C$10</f>
        <v>335.16</v>
      </c>
      <c r="AR17" s="9">
        <f>AR15*Forutsetninger!$C$10</f>
        <v>335.16</v>
      </c>
      <c r="AS17" s="9">
        <f>AS15*Forutsetninger!$C$10</f>
        <v>335.16</v>
      </c>
      <c r="AT17" s="9">
        <f>AT15*Forutsetninger!$C$10</f>
        <v>335.16</v>
      </c>
      <c r="AU17" s="9">
        <f>AU15*Forutsetninger!$C$10</f>
        <v>335.16</v>
      </c>
      <c r="AV17" s="9">
        <f>AV15*Forutsetninger!$C$10</f>
        <v>335.16</v>
      </c>
      <c r="AW17" s="9">
        <f>AW15*Forutsetninger!$C$10</f>
        <v>335.16</v>
      </c>
      <c r="AX17" s="9">
        <f>AX15*Forutsetninger!$C$10</f>
        <v>335.16</v>
      </c>
      <c r="AY17" s="9">
        <f>AY15*Forutsetninger!$C$10</f>
        <v>335.16</v>
      </c>
      <c r="AZ17" s="9">
        <f>AZ15*Forutsetninger!$C$10</f>
        <v>335.16</v>
      </c>
      <c r="BA17" s="9">
        <f>BA15*Forutsetninger!$C$10</f>
        <v>335.16</v>
      </c>
      <c r="BB17" s="9">
        <f>BB15*Forutsetninger!$C$10</f>
        <v>335.16</v>
      </c>
      <c r="BC17" s="9">
        <f>BC15*Forutsetninger!$C$10</f>
        <v>335.16</v>
      </c>
      <c r="BD17" s="9">
        <f>BD15*Forutsetninger!$C$10</f>
        <v>335.16</v>
      </c>
      <c r="BE17" s="9">
        <f>BE15*Forutsetninger!$C$10</f>
        <v>335.16</v>
      </c>
      <c r="BF17" s="9">
        <f>BF15*Forutsetninger!$C$10</f>
        <v>335.16</v>
      </c>
      <c r="BG17" s="9">
        <f>BG15*Forutsetninger!$C$10</f>
        <v>335.16</v>
      </c>
      <c r="BH17" s="9">
        <f>BH15*Forutsetninger!$C$10</f>
        <v>335.16</v>
      </c>
      <c r="BI17" s="9">
        <f>BI15*Forutsetninger!$C$10</f>
        <v>335.16</v>
      </c>
      <c r="BJ17" s="9">
        <f>BJ15*Forutsetninger!$C$10</f>
        <v>335.16</v>
      </c>
      <c r="BK17" s="9">
        <f>BK15*Forutsetninger!$C$10</f>
        <v>335.16</v>
      </c>
      <c r="BL17" s="9">
        <f>BL15*Forutsetninger!$C$10</f>
        <v>335.16</v>
      </c>
      <c r="BM17" s="9">
        <f>BM15*Forutsetninger!$C$10</f>
        <v>335.16</v>
      </c>
      <c r="BN17" s="9">
        <f>BN15*Forutsetninger!$C$10</f>
        <v>335.16</v>
      </c>
      <c r="BO17" s="9">
        <f>BO15*Forutsetninger!$C$10</f>
        <v>335.16</v>
      </c>
      <c r="BP17" s="9">
        <f>BP15*Forutsetninger!$C$10</f>
        <v>335.16</v>
      </c>
      <c r="BQ17" s="9">
        <f>BQ15*Forutsetninger!$C$10</f>
        <v>335.16</v>
      </c>
      <c r="BR17" s="9">
        <f>BR15*Forutsetninger!$C$10</f>
        <v>335.16</v>
      </c>
      <c r="BS17" s="9">
        <f>BS15*Forutsetninger!$C$10</f>
        <v>335.16</v>
      </c>
      <c r="BT17" s="9">
        <f>BT15*Forutsetninger!$C$10</f>
        <v>335.16</v>
      </c>
      <c r="BU17" s="9">
        <f>BU15*Forutsetninger!$C$10</f>
        <v>335.16</v>
      </c>
      <c r="BV17" s="9">
        <f>BV15*Forutsetninger!$C$10</f>
        <v>335.16</v>
      </c>
      <c r="BW17" s="9">
        <f>BW15*Forutsetninger!$C$10</f>
        <v>335.16</v>
      </c>
      <c r="BX17" s="9">
        <f>BX15*Forutsetninger!$C$10</f>
        <v>335.16</v>
      </c>
      <c r="BY17" s="9">
        <f>BY15*Forutsetninger!$C$10</f>
        <v>335.16</v>
      </c>
      <c r="BZ17" s="9">
        <f>BZ15*Forutsetninger!$C$10</f>
        <v>335.16</v>
      </c>
      <c r="CA17" s="9">
        <f>CA15*Forutsetninger!$C$10</f>
        <v>335.16</v>
      </c>
      <c r="CB17" s="9">
        <f>CB15*Forutsetninger!$C$10</f>
        <v>335.16</v>
      </c>
      <c r="CC17" s="9">
        <f>CC15*Forutsetninger!$C$10</f>
        <v>335.16</v>
      </c>
      <c r="CD17" s="9">
        <f>CD15*Forutsetninger!$C$10</f>
        <v>335.16</v>
      </c>
      <c r="CE17" s="9">
        <f>CE15*Forutsetninger!$C$10</f>
        <v>335.16</v>
      </c>
      <c r="CF17" s="9">
        <f>CF15*Forutsetninger!$C$10</f>
        <v>335.16</v>
      </c>
      <c r="CG17" s="9">
        <f>CG15*Forutsetninger!$C$10</f>
        <v>335.16</v>
      </c>
      <c r="CH17" s="9">
        <f>CH15*Forutsetninger!$C$10</f>
        <v>335.16</v>
      </c>
      <c r="CI17" s="9">
        <f>CI15*Forutsetninger!$C$10</f>
        <v>335.16</v>
      </c>
      <c r="CJ17" s="9">
        <f>CJ15*Forutsetninger!$C$10</f>
        <v>335.16</v>
      </c>
      <c r="CK17" s="9">
        <f>CK15*Forutsetninger!$C$10</f>
        <v>335.16</v>
      </c>
      <c r="CL17" s="9">
        <f>CL15*Forutsetninger!$C$10</f>
        <v>335.16</v>
      </c>
      <c r="CM17" s="9">
        <f>CM15*Forutsetninger!$C$10</f>
        <v>335.16</v>
      </c>
      <c r="CN17" s="9">
        <f>CN15*Forutsetninger!$C$10</f>
        <v>335.16</v>
      </c>
      <c r="CO17" s="9">
        <f>CO15*Forutsetninger!$C$10</f>
        <v>335.16</v>
      </c>
      <c r="CP17" s="9">
        <f>CP15*Forutsetninger!$C$10</f>
        <v>335.16</v>
      </c>
      <c r="CQ17" s="9">
        <f>CQ15*Forutsetninger!$C$10</f>
        <v>335.16</v>
      </c>
      <c r="CR17" s="9">
        <f>CR15*Forutsetninger!$C$10</f>
        <v>335.16</v>
      </c>
      <c r="CS17" s="9">
        <f>CS15*Forutsetninger!$C$10</f>
        <v>335.16</v>
      </c>
      <c r="CT17" s="9">
        <f>CT15*Forutsetninger!$C$10</f>
        <v>0</v>
      </c>
      <c r="CU17" s="9">
        <f>CU15*Forutsetninger!$C$10</f>
        <v>0</v>
      </c>
      <c r="CV17" s="9">
        <f>CV15*Forutsetninger!$C$10</f>
        <v>0</v>
      </c>
      <c r="CW17" s="9">
        <f>CW15*Forutsetninger!$C$10</f>
        <v>0</v>
      </c>
      <c r="CX17" s="9">
        <f>CX15*Forutsetninger!$C$10</f>
        <v>0</v>
      </c>
      <c r="CY17" s="9">
        <f>CY15*Forutsetninger!$C$10</f>
        <v>0</v>
      </c>
      <c r="CZ17" s="9">
        <f>CZ15*Forutsetninger!$C$10</f>
        <v>0</v>
      </c>
      <c r="DA17" s="9">
        <f>DA15*Forutsetninger!$C$10</f>
        <v>0</v>
      </c>
      <c r="DB17" s="9">
        <f>DB15*Forutsetninger!$C$10</f>
        <v>0</v>
      </c>
      <c r="DC17" s="9">
        <f>DC15*Forutsetninger!$C$10</f>
        <v>0</v>
      </c>
      <c r="DD17" s="9">
        <f>DD15*Forutsetninger!$C$10</f>
        <v>0</v>
      </c>
      <c r="DE17" s="9">
        <f>DE15*Forutsetninger!$C$10</f>
        <v>0</v>
      </c>
      <c r="DF17" s="9">
        <f>DF15*Forutsetninger!$C$10</f>
        <v>0</v>
      </c>
      <c r="DG17" s="9">
        <f>DG15*Forutsetninger!$C$10</f>
        <v>0</v>
      </c>
      <c r="DH17" s="9">
        <f>DH15*Forutsetninger!$C$10</f>
        <v>0</v>
      </c>
      <c r="DI17" s="9">
        <f>DI15*Forutsetninger!$C$10</f>
        <v>0</v>
      </c>
      <c r="DJ17" s="9">
        <f>DJ15*Forutsetninger!$C$10</f>
        <v>0</v>
      </c>
      <c r="DK17" s="9">
        <f>DK15*Forutsetninger!$C$10</f>
        <v>0</v>
      </c>
      <c r="DL17" s="9">
        <f>DL15*Forutsetninger!$C$10</f>
        <v>0</v>
      </c>
      <c r="DM17" s="40">
        <f>DM15*Forutsetninger!$C$10</f>
        <v>0</v>
      </c>
      <c r="DN17" s="39">
        <f>DN15*Forutsetninger!$C$10</f>
        <v>0</v>
      </c>
      <c r="DO17" s="9">
        <f>DO15*Forutsetninger!$C$10</f>
        <v>0</v>
      </c>
      <c r="DP17" s="40">
        <f>DP15*Forutsetninger!$C$10</f>
        <v>0</v>
      </c>
    </row>
    <row r="18" spans="1:120" x14ac:dyDescent="0.4">
      <c r="A18" s="50" t="s">
        <v>111</v>
      </c>
      <c r="B18" s="22">
        <f>SUM(D18:CO18)</f>
        <v>5094.4320000000062</v>
      </c>
      <c r="C18" s="51" t="s">
        <v>54</v>
      </c>
      <c r="D18" s="8"/>
      <c r="E18" s="8"/>
      <c r="F18" s="8"/>
      <c r="G18" s="8"/>
      <c r="H18" s="8"/>
      <c r="I18" s="8"/>
      <c r="J18" s="8"/>
      <c r="K18" s="8"/>
      <c r="L18" s="8"/>
      <c r="M18" s="8"/>
      <c r="N18" s="8"/>
      <c r="O18" s="8"/>
      <c r="P18" s="8"/>
      <c r="Q18" s="8"/>
      <c r="R18" s="39">
        <f>R15*Forutsetninger!$C$11</f>
        <v>67.031999999999996</v>
      </c>
      <c r="S18" s="9">
        <f>S15*Forutsetninger!$C$11</f>
        <v>67.031999999999996</v>
      </c>
      <c r="T18" s="9">
        <f>T15*Forutsetninger!$C$11</f>
        <v>67.031999999999996</v>
      </c>
      <c r="U18" s="9">
        <f>U15*Forutsetninger!$C$11</f>
        <v>67.031999999999996</v>
      </c>
      <c r="V18" s="9">
        <f>V15*Forutsetninger!$C$11</f>
        <v>67.031999999999996</v>
      </c>
      <c r="W18" s="9">
        <f>W15*Forutsetninger!$C$11</f>
        <v>67.031999999999996</v>
      </c>
      <c r="X18" s="9">
        <f>X15*Forutsetninger!$C$11</f>
        <v>67.031999999999996</v>
      </c>
      <c r="Y18" s="9">
        <f>Y15*Forutsetninger!$C$11</f>
        <v>67.031999999999996</v>
      </c>
      <c r="Z18" s="9">
        <f>Z15*Forutsetninger!$C$11</f>
        <v>67.031999999999996</v>
      </c>
      <c r="AA18" s="9">
        <f>AA15*Forutsetninger!$C$11</f>
        <v>67.031999999999996</v>
      </c>
      <c r="AB18" s="9">
        <f>AB15*Forutsetninger!$C$11</f>
        <v>67.031999999999996</v>
      </c>
      <c r="AC18" s="9">
        <f>AC15*Forutsetninger!$C$11</f>
        <v>67.031999999999996</v>
      </c>
      <c r="AD18" s="9">
        <f>AD15*Forutsetninger!$C$11</f>
        <v>67.031999999999996</v>
      </c>
      <c r="AE18" s="9">
        <f>AE15*Forutsetninger!$C$11</f>
        <v>67.031999999999996</v>
      </c>
      <c r="AF18" s="9">
        <f>AF15*Forutsetninger!$C$11</f>
        <v>67.031999999999996</v>
      </c>
      <c r="AG18" s="9">
        <f>AG15*Forutsetninger!$C$11</f>
        <v>67.031999999999996</v>
      </c>
      <c r="AH18" s="9">
        <f>AH15*Forutsetninger!$C$11</f>
        <v>67.031999999999996</v>
      </c>
      <c r="AI18" s="9">
        <f>AI15*Forutsetninger!$C$11</f>
        <v>67.031999999999996</v>
      </c>
      <c r="AJ18" s="9">
        <f>AJ15*Forutsetninger!$C$11</f>
        <v>67.031999999999996</v>
      </c>
      <c r="AK18" s="9">
        <f>AK15*Forutsetninger!$C$11</f>
        <v>67.031999999999996</v>
      </c>
      <c r="AL18" s="9">
        <f>AL15*Forutsetninger!$C$11</f>
        <v>67.031999999999996</v>
      </c>
      <c r="AM18" s="9">
        <f>AM15*Forutsetninger!$C$11</f>
        <v>67.031999999999996</v>
      </c>
      <c r="AN18" s="9">
        <f>AN15*Forutsetninger!$C$11</f>
        <v>67.031999999999996</v>
      </c>
      <c r="AO18" s="9">
        <f>AO15*Forutsetninger!$C$11</f>
        <v>67.031999999999996</v>
      </c>
      <c r="AP18" s="9">
        <f>AP15*Forutsetninger!$C$11</f>
        <v>67.031999999999996</v>
      </c>
      <c r="AQ18" s="9">
        <f>AQ15*Forutsetninger!$C$11</f>
        <v>67.031999999999996</v>
      </c>
      <c r="AR18" s="9">
        <f>AR15*Forutsetninger!$C$11</f>
        <v>67.031999999999996</v>
      </c>
      <c r="AS18" s="9">
        <f>AS15*Forutsetninger!$C$11</f>
        <v>67.031999999999996</v>
      </c>
      <c r="AT18" s="9">
        <f>AT15*Forutsetninger!$C$11</f>
        <v>67.031999999999996</v>
      </c>
      <c r="AU18" s="9">
        <f>AU15*Forutsetninger!$C$11</f>
        <v>67.031999999999996</v>
      </c>
      <c r="AV18" s="9">
        <f>AV15*Forutsetninger!$C$11</f>
        <v>67.031999999999996</v>
      </c>
      <c r="AW18" s="9">
        <f>AW15*Forutsetninger!$C$11</f>
        <v>67.031999999999996</v>
      </c>
      <c r="AX18" s="9">
        <f>AX15*Forutsetninger!$C$11</f>
        <v>67.031999999999996</v>
      </c>
      <c r="AY18" s="9">
        <f>AY15*Forutsetninger!$C$11</f>
        <v>67.031999999999996</v>
      </c>
      <c r="AZ18" s="9">
        <f>AZ15*Forutsetninger!$C$11</f>
        <v>67.031999999999996</v>
      </c>
      <c r="BA18" s="9">
        <f>BA15*Forutsetninger!$C$11</f>
        <v>67.031999999999996</v>
      </c>
      <c r="BB18" s="9">
        <f>BB15*Forutsetninger!$C$11</f>
        <v>67.031999999999996</v>
      </c>
      <c r="BC18" s="9">
        <f>BC15*Forutsetninger!$C$11</f>
        <v>67.031999999999996</v>
      </c>
      <c r="BD18" s="9">
        <f>BD15*Forutsetninger!$C$11</f>
        <v>67.031999999999996</v>
      </c>
      <c r="BE18" s="9">
        <f>BE15*Forutsetninger!$C$11</f>
        <v>67.031999999999996</v>
      </c>
      <c r="BF18" s="9">
        <f>BF15*Forutsetninger!$C$11</f>
        <v>67.031999999999996</v>
      </c>
      <c r="BG18" s="9">
        <f>BG15*Forutsetninger!$C$11</f>
        <v>67.031999999999996</v>
      </c>
      <c r="BH18" s="9">
        <f>BH15*Forutsetninger!$C$11</f>
        <v>67.031999999999996</v>
      </c>
      <c r="BI18" s="9">
        <f>BI15*Forutsetninger!$C$11</f>
        <v>67.031999999999996</v>
      </c>
      <c r="BJ18" s="9">
        <f>BJ15*Forutsetninger!$C$11</f>
        <v>67.031999999999996</v>
      </c>
      <c r="BK18" s="9">
        <f>BK15*Forutsetninger!$C$11</f>
        <v>67.031999999999996</v>
      </c>
      <c r="BL18" s="9">
        <f>BL15*Forutsetninger!$C$11</f>
        <v>67.031999999999996</v>
      </c>
      <c r="BM18" s="9">
        <f>BM15*Forutsetninger!$C$11</f>
        <v>67.031999999999996</v>
      </c>
      <c r="BN18" s="9">
        <f>BN15*Forutsetninger!$C$11</f>
        <v>67.031999999999996</v>
      </c>
      <c r="BO18" s="9">
        <f>BO15*Forutsetninger!$C$11</f>
        <v>67.031999999999996</v>
      </c>
      <c r="BP18" s="9">
        <f>BP15*Forutsetninger!$C$11</f>
        <v>67.031999999999996</v>
      </c>
      <c r="BQ18" s="9">
        <f>BQ15*Forutsetninger!$C$11</f>
        <v>67.031999999999996</v>
      </c>
      <c r="BR18" s="9">
        <f>BR15*Forutsetninger!$C$11</f>
        <v>67.031999999999996</v>
      </c>
      <c r="BS18" s="9">
        <f>BS15*Forutsetninger!$C$11</f>
        <v>67.031999999999996</v>
      </c>
      <c r="BT18" s="9">
        <f>BT15*Forutsetninger!$C$11</f>
        <v>67.031999999999996</v>
      </c>
      <c r="BU18" s="9">
        <f>BU15*Forutsetninger!$C$11</f>
        <v>67.031999999999996</v>
      </c>
      <c r="BV18" s="9">
        <f>BV15*Forutsetninger!$C$11</f>
        <v>67.031999999999996</v>
      </c>
      <c r="BW18" s="9">
        <f>BW15*Forutsetninger!$C$11</f>
        <v>67.031999999999996</v>
      </c>
      <c r="BX18" s="9">
        <f>BX15*Forutsetninger!$C$11</f>
        <v>67.031999999999996</v>
      </c>
      <c r="BY18" s="9">
        <f>BY15*Forutsetninger!$C$11</f>
        <v>67.031999999999996</v>
      </c>
      <c r="BZ18" s="9">
        <f>BZ15*Forutsetninger!$C$11</f>
        <v>67.031999999999996</v>
      </c>
      <c r="CA18" s="9">
        <f>CA15*Forutsetninger!$C$11</f>
        <v>67.031999999999996</v>
      </c>
      <c r="CB18" s="9">
        <f>CB15*Forutsetninger!$C$11</f>
        <v>67.031999999999996</v>
      </c>
      <c r="CC18" s="9">
        <f>CC15*Forutsetninger!$C$11</f>
        <v>67.031999999999996</v>
      </c>
      <c r="CD18" s="9">
        <f>CD15*Forutsetninger!$C$11</f>
        <v>67.031999999999996</v>
      </c>
      <c r="CE18" s="9">
        <f>CE15*Forutsetninger!$C$11</f>
        <v>67.031999999999996</v>
      </c>
      <c r="CF18" s="9">
        <f>CF15*Forutsetninger!$C$11</f>
        <v>67.031999999999996</v>
      </c>
      <c r="CG18" s="9">
        <f>CG15*Forutsetninger!$C$11</f>
        <v>67.031999999999996</v>
      </c>
      <c r="CH18" s="9">
        <f>CH15*Forutsetninger!$C$11</f>
        <v>67.031999999999996</v>
      </c>
      <c r="CI18" s="9">
        <f>CI15*Forutsetninger!$C$11</f>
        <v>67.031999999999996</v>
      </c>
      <c r="CJ18" s="9">
        <f>CJ15*Forutsetninger!$C$11</f>
        <v>67.031999999999996</v>
      </c>
      <c r="CK18" s="9">
        <f>CK15*Forutsetninger!$C$11</f>
        <v>67.031999999999996</v>
      </c>
      <c r="CL18" s="9">
        <f>CL15*Forutsetninger!$C$11</f>
        <v>67.031999999999996</v>
      </c>
      <c r="CM18" s="9">
        <f>CM15*Forutsetninger!$C$11</f>
        <v>67.031999999999996</v>
      </c>
      <c r="CN18" s="9">
        <f>CN15*Forutsetninger!$C$11</f>
        <v>67.031999999999996</v>
      </c>
      <c r="CO18" s="9">
        <f>CO15*Forutsetninger!$C$11</f>
        <v>67.031999999999996</v>
      </c>
      <c r="CP18" s="9">
        <f>CP15*Forutsetninger!$C$11</f>
        <v>67.031999999999996</v>
      </c>
      <c r="CQ18" s="9">
        <f>CQ15*Forutsetninger!$C$11</f>
        <v>67.031999999999996</v>
      </c>
      <c r="CR18" s="9">
        <f>CR15*Forutsetninger!$C$11</f>
        <v>67.031999999999996</v>
      </c>
      <c r="CS18" s="9">
        <f>CS15*Forutsetninger!$C$11</f>
        <v>67.031999999999996</v>
      </c>
      <c r="CT18" s="9">
        <f>CT15*Forutsetninger!$C$11</f>
        <v>0</v>
      </c>
      <c r="CU18" s="9">
        <f>CU15*Forutsetninger!$C$11</f>
        <v>0</v>
      </c>
      <c r="CV18" s="9">
        <f>CV15*Forutsetninger!$C$11</f>
        <v>0</v>
      </c>
      <c r="CW18" s="9">
        <f>CW15*Forutsetninger!$C$11</f>
        <v>0</v>
      </c>
      <c r="CX18" s="9">
        <f>CX15*Forutsetninger!$C$11</f>
        <v>0</v>
      </c>
      <c r="CY18" s="9">
        <f>CY15*Forutsetninger!$C$11</f>
        <v>0</v>
      </c>
      <c r="CZ18" s="9">
        <f>CZ15*Forutsetninger!$C$11</f>
        <v>0</v>
      </c>
      <c r="DA18" s="9">
        <f>DA15*Forutsetninger!$C$11</f>
        <v>0</v>
      </c>
      <c r="DB18" s="9">
        <f>DB15*Forutsetninger!$C$11</f>
        <v>0</v>
      </c>
      <c r="DC18" s="9">
        <f>DC15*Forutsetninger!$C$11</f>
        <v>0</v>
      </c>
      <c r="DD18" s="9">
        <f>DD15*Forutsetninger!$C$11</f>
        <v>0</v>
      </c>
      <c r="DE18" s="9">
        <f>DE15*Forutsetninger!$C$11</f>
        <v>0</v>
      </c>
      <c r="DF18" s="9">
        <f>DF15*Forutsetninger!$C$11</f>
        <v>0</v>
      </c>
      <c r="DG18" s="9">
        <f>DG15*Forutsetninger!$C$11</f>
        <v>0</v>
      </c>
      <c r="DH18" s="9">
        <f>DH15*Forutsetninger!$C$11</f>
        <v>0</v>
      </c>
      <c r="DI18" s="9">
        <f>DI15*Forutsetninger!$C$11</f>
        <v>0</v>
      </c>
      <c r="DJ18" s="9">
        <f>DJ15*Forutsetninger!$C$11</f>
        <v>0</v>
      </c>
      <c r="DK18" s="9">
        <f>DK15*Forutsetninger!$C$11</f>
        <v>0</v>
      </c>
      <c r="DL18" s="9">
        <f>DL15*Forutsetninger!$C$11</f>
        <v>0</v>
      </c>
      <c r="DM18" s="40">
        <f>DM15*Forutsetninger!$C$11</f>
        <v>0</v>
      </c>
      <c r="DN18" s="39">
        <f>DN15*Forutsetninger!$C$11</f>
        <v>0</v>
      </c>
      <c r="DO18" s="9">
        <f>DO15*Forutsetninger!$C$11</f>
        <v>0</v>
      </c>
      <c r="DP18" s="40">
        <f>DP15*Forutsetninger!$C$11</f>
        <v>0</v>
      </c>
    </row>
    <row r="19" spans="1:120" x14ac:dyDescent="0.4">
      <c r="A19" s="73" t="s">
        <v>112</v>
      </c>
      <c r="B19" s="80">
        <f>SUM(D19:CO19)</f>
        <v>548096.19200000039</v>
      </c>
      <c r="C19" s="52" t="s">
        <v>54</v>
      </c>
      <c r="D19" s="13"/>
      <c r="E19" s="13"/>
      <c r="F19" s="13"/>
      <c r="G19" s="13"/>
      <c r="H19" s="13"/>
      <c r="I19" s="13"/>
      <c r="J19" s="13"/>
      <c r="K19" s="13"/>
      <c r="L19" s="13"/>
      <c r="M19" s="13"/>
      <c r="N19" s="13"/>
      <c r="O19" s="13"/>
      <c r="P19" s="13"/>
      <c r="Q19" s="13"/>
      <c r="R19" s="42">
        <f>SUM(R15:R18)</f>
        <v>7211.7919999999995</v>
      </c>
      <c r="S19" s="14">
        <f t="shared" ref="S19:CD19" si="10">SUM(S15:S18)</f>
        <v>7211.7919999999995</v>
      </c>
      <c r="T19" s="14">
        <f t="shared" si="10"/>
        <v>7211.7919999999995</v>
      </c>
      <c r="U19" s="14">
        <f t="shared" si="10"/>
        <v>7211.7919999999995</v>
      </c>
      <c r="V19" s="14">
        <f t="shared" si="10"/>
        <v>7211.7919999999995</v>
      </c>
      <c r="W19" s="14">
        <f t="shared" si="10"/>
        <v>7211.7919999999995</v>
      </c>
      <c r="X19" s="14">
        <f t="shared" si="10"/>
        <v>7211.7919999999995</v>
      </c>
      <c r="Y19" s="14">
        <f t="shared" si="10"/>
        <v>7211.7919999999995</v>
      </c>
      <c r="Z19" s="14">
        <f t="shared" si="10"/>
        <v>7211.7919999999995</v>
      </c>
      <c r="AA19" s="14">
        <f t="shared" si="10"/>
        <v>7211.7919999999995</v>
      </c>
      <c r="AB19" s="14">
        <f t="shared" si="10"/>
        <v>7211.7919999999995</v>
      </c>
      <c r="AC19" s="14">
        <f t="shared" si="10"/>
        <v>7211.7919999999995</v>
      </c>
      <c r="AD19" s="14">
        <f t="shared" si="10"/>
        <v>7211.7919999999995</v>
      </c>
      <c r="AE19" s="14">
        <f t="shared" si="10"/>
        <v>7211.7919999999995</v>
      </c>
      <c r="AF19" s="14">
        <f t="shared" si="10"/>
        <v>7211.7919999999995</v>
      </c>
      <c r="AG19" s="14">
        <f t="shared" si="10"/>
        <v>7211.7919999999995</v>
      </c>
      <c r="AH19" s="14">
        <f t="shared" si="10"/>
        <v>7211.7919999999995</v>
      </c>
      <c r="AI19" s="14">
        <f t="shared" si="10"/>
        <v>7211.7919999999995</v>
      </c>
      <c r="AJ19" s="14">
        <f t="shared" si="10"/>
        <v>7211.7919999999995</v>
      </c>
      <c r="AK19" s="14">
        <f t="shared" si="10"/>
        <v>7211.7919999999995</v>
      </c>
      <c r="AL19" s="14">
        <f t="shared" si="10"/>
        <v>7211.7919999999995</v>
      </c>
      <c r="AM19" s="14">
        <f t="shared" si="10"/>
        <v>7211.7919999999995</v>
      </c>
      <c r="AN19" s="14">
        <f t="shared" si="10"/>
        <v>7211.7919999999995</v>
      </c>
      <c r="AO19" s="14">
        <f t="shared" si="10"/>
        <v>7211.7919999999995</v>
      </c>
      <c r="AP19" s="14">
        <f t="shared" si="10"/>
        <v>7211.7919999999995</v>
      </c>
      <c r="AQ19" s="14">
        <f t="shared" si="10"/>
        <v>7211.7919999999995</v>
      </c>
      <c r="AR19" s="14">
        <f t="shared" si="10"/>
        <v>7211.7919999999995</v>
      </c>
      <c r="AS19" s="14">
        <f t="shared" si="10"/>
        <v>7211.7919999999995</v>
      </c>
      <c r="AT19" s="14">
        <f t="shared" si="10"/>
        <v>7211.7919999999995</v>
      </c>
      <c r="AU19" s="14">
        <f t="shared" si="10"/>
        <v>7211.7919999999995</v>
      </c>
      <c r="AV19" s="14">
        <f t="shared" si="10"/>
        <v>7211.7919999999995</v>
      </c>
      <c r="AW19" s="14">
        <f t="shared" si="10"/>
        <v>7211.7919999999995</v>
      </c>
      <c r="AX19" s="14">
        <f t="shared" si="10"/>
        <v>7211.7919999999995</v>
      </c>
      <c r="AY19" s="14">
        <f t="shared" si="10"/>
        <v>7211.7919999999995</v>
      </c>
      <c r="AZ19" s="14">
        <f t="shared" si="10"/>
        <v>7211.7919999999995</v>
      </c>
      <c r="BA19" s="14">
        <f t="shared" si="10"/>
        <v>7211.7919999999995</v>
      </c>
      <c r="BB19" s="14">
        <f t="shared" si="10"/>
        <v>7211.7919999999995</v>
      </c>
      <c r="BC19" s="14">
        <f t="shared" si="10"/>
        <v>7211.7919999999995</v>
      </c>
      <c r="BD19" s="14">
        <f t="shared" si="10"/>
        <v>7211.7919999999995</v>
      </c>
      <c r="BE19" s="14">
        <f t="shared" si="10"/>
        <v>7211.7919999999995</v>
      </c>
      <c r="BF19" s="14">
        <f t="shared" si="10"/>
        <v>7211.7919999999995</v>
      </c>
      <c r="BG19" s="14">
        <f t="shared" si="10"/>
        <v>7211.7919999999995</v>
      </c>
      <c r="BH19" s="14">
        <f t="shared" si="10"/>
        <v>7211.7919999999995</v>
      </c>
      <c r="BI19" s="14">
        <f t="shared" si="10"/>
        <v>7211.7919999999995</v>
      </c>
      <c r="BJ19" s="14">
        <f t="shared" si="10"/>
        <v>7211.7919999999995</v>
      </c>
      <c r="BK19" s="14">
        <f t="shared" si="10"/>
        <v>7211.7919999999995</v>
      </c>
      <c r="BL19" s="14">
        <f t="shared" si="10"/>
        <v>7211.7919999999995</v>
      </c>
      <c r="BM19" s="14">
        <f t="shared" si="10"/>
        <v>7211.7919999999995</v>
      </c>
      <c r="BN19" s="14">
        <f t="shared" si="10"/>
        <v>7211.7919999999995</v>
      </c>
      <c r="BO19" s="14">
        <f t="shared" si="10"/>
        <v>7211.7919999999995</v>
      </c>
      <c r="BP19" s="14">
        <f t="shared" si="10"/>
        <v>7211.7919999999995</v>
      </c>
      <c r="BQ19" s="14">
        <f t="shared" si="10"/>
        <v>7211.7919999999995</v>
      </c>
      <c r="BR19" s="14">
        <f t="shared" si="10"/>
        <v>7211.7919999999995</v>
      </c>
      <c r="BS19" s="14">
        <f t="shared" si="10"/>
        <v>7211.7919999999995</v>
      </c>
      <c r="BT19" s="14">
        <f t="shared" si="10"/>
        <v>7211.7919999999995</v>
      </c>
      <c r="BU19" s="14">
        <f t="shared" si="10"/>
        <v>7211.7919999999995</v>
      </c>
      <c r="BV19" s="14">
        <f t="shared" si="10"/>
        <v>7211.7919999999995</v>
      </c>
      <c r="BW19" s="14">
        <f t="shared" si="10"/>
        <v>7211.7919999999995</v>
      </c>
      <c r="BX19" s="14">
        <f t="shared" si="10"/>
        <v>7211.7919999999995</v>
      </c>
      <c r="BY19" s="14">
        <f t="shared" si="10"/>
        <v>7211.7919999999995</v>
      </c>
      <c r="BZ19" s="14">
        <f t="shared" si="10"/>
        <v>7211.7919999999995</v>
      </c>
      <c r="CA19" s="14">
        <f t="shared" si="10"/>
        <v>7211.7919999999995</v>
      </c>
      <c r="CB19" s="14">
        <f t="shared" si="10"/>
        <v>7211.7919999999995</v>
      </c>
      <c r="CC19" s="14">
        <f t="shared" si="10"/>
        <v>7211.7919999999995</v>
      </c>
      <c r="CD19" s="14">
        <f t="shared" si="10"/>
        <v>7211.7919999999995</v>
      </c>
      <c r="CE19" s="14">
        <f t="shared" ref="CE19:DP19" si="11">SUM(CE15:CE18)</f>
        <v>7211.7919999999995</v>
      </c>
      <c r="CF19" s="14">
        <f t="shared" si="11"/>
        <v>7211.7919999999995</v>
      </c>
      <c r="CG19" s="14">
        <f t="shared" si="11"/>
        <v>7211.7919999999995</v>
      </c>
      <c r="CH19" s="14">
        <f t="shared" si="11"/>
        <v>7211.7919999999995</v>
      </c>
      <c r="CI19" s="14">
        <f t="shared" si="11"/>
        <v>7211.7919999999995</v>
      </c>
      <c r="CJ19" s="14">
        <f t="shared" si="11"/>
        <v>7211.7919999999995</v>
      </c>
      <c r="CK19" s="14">
        <f t="shared" si="11"/>
        <v>7211.7919999999995</v>
      </c>
      <c r="CL19" s="14">
        <f t="shared" si="11"/>
        <v>7211.7919999999995</v>
      </c>
      <c r="CM19" s="14">
        <f t="shared" si="11"/>
        <v>7211.7919999999995</v>
      </c>
      <c r="CN19" s="14">
        <f t="shared" si="11"/>
        <v>7211.7919999999995</v>
      </c>
      <c r="CO19" s="14">
        <f t="shared" si="11"/>
        <v>7211.7919999999995</v>
      </c>
      <c r="CP19" s="14">
        <f t="shared" si="11"/>
        <v>7211.7919999999995</v>
      </c>
      <c r="CQ19" s="14">
        <f t="shared" si="11"/>
        <v>7211.7919999999995</v>
      </c>
      <c r="CR19" s="14">
        <f t="shared" si="11"/>
        <v>7211.7919999999995</v>
      </c>
      <c r="CS19" s="14">
        <f t="shared" si="11"/>
        <v>7211.7919999999995</v>
      </c>
      <c r="CT19" s="14">
        <f t="shared" si="11"/>
        <v>0</v>
      </c>
      <c r="CU19" s="14">
        <f t="shared" si="11"/>
        <v>0</v>
      </c>
      <c r="CV19" s="14">
        <f t="shared" si="11"/>
        <v>0</v>
      </c>
      <c r="CW19" s="14">
        <f t="shared" si="11"/>
        <v>0</v>
      </c>
      <c r="CX19" s="14">
        <f t="shared" si="11"/>
        <v>0</v>
      </c>
      <c r="CY19" s="14">
        <f t="shared" si="11"/>
        <v>0</v>
      </c>
      <c r="CZ19" s="14">
        <f t="shared" si="11"/>
        <v>0</v>
      </c>
      <c r="DA19" s="14">
        <f t="shared" si="11"/>
        <v>0</v>
      </c>
      <c r="DB19" s="14">
        <f t="shared" si="11"/>
        <v>0</v>
      </c>
      <c r="DC19" s="14">
        <f t="shared" si="11"/>
        <v>0</v>
      </c>
      <c r="DD19" s="14">
        <f t="shared" si="11"/>
        <v>0</v>
      </c>
      <c r="DE19" s="14">
        <f t="shared" si="11"/>
        <v>0</v>
      </c>
      <c r="DF19" s="14">
        <f t="shared" si="11"/>
        <v>0</v>
      </c>
      <c r="DG19" s="14">
        <f t="shared" si="11"/>
        <v>0</v>
      </c>
      <c r="DH19" s="14">
        <f t="shared" si="11"/>
        <v>0</v>
      </c>
      <c r="DI19" s="14">
        <f t="shared" si="11"/>
        <v>0</v>
      </c>
      <c r="DJ19" s="14">
        <f t="shared" si="11"/>
        <v>0</v>
      </c>
      <c r="DK19" s="14">
        <f t="shared" si="11"/>
        <v>0</v>
      </c>
      <c r="DL19" s="14">
        <f t="shared" si="11"/>
        <v>0</v>
      </c>
      <c r="DM19" s="43">
        <f t="shared" si="11"/>
        <v>0</v>
      </c>
      <c r="DN19" s="42">
        <f t="shared" si="11"/>
        <v>0</v>
      </c>
      <c r="DO19" s="14">
        <f t="shared" si="11"/>
        <v>0</v>
      </c>
      <c r="DP19" s="43">
        <f t="shared" si="11"/>
        <v>0</v>
      </c>
    </row>
    <row r="20" spans="1:120" x14ac:dyDescent="0.4">
      <c r="A20" s="50" t="s">
        <v>113</v>
      </c>
      <c r="B20" s="22">
        <f>HLOOKUP(Forutsetninger!$C$25,Forutsetninger!$J$3:$Q$11,4,FALSE)</f>
        <v>60</v>
      </c>
      <c r="C20" s="51" t="s">
        <v>25</v>
      </c>
      <c r="D20" s="8"/>
      <c r="E20" s="8"/>
      <c r="F20" s="8"/>
      <c r="G20" s="8"/>
      <c r="H20" s="8"/>
      <c r="I20" s="8"/>
      <c r="J20" s="8"/>
      <c r="K20" s="8"/>
      <c r="L20" s="8"/>
      <c r="M20" s="8"/>
      <c r="N20" s="8"/>
      <c r="O20" s="8"/>
      <c r="P20" s="8"/>
      <c r="Q20" s="8"/>
      <c r="R20" s="137">
        <f t="shared" ref="R20:AW20" si="12">R5*R6*$B$20/1000</f>
        <v>638.4</v>
      </c>
      <c r="S20" s="138">
        <f t="shared" si="12"/>
        <v>638.4</v>
      </c>
      <c r="T20" s="138">
        <f t="shared" si="12"/>
        <v>638.4</v>
      </c>
      <c r="U20" s="138">
        <f t="shared" si="12"/>
        <v>638.4</v>
      </c>
      <c r="V20" s="138">
        <f t="shared" si="12"/>
        <v>638.4</v>
      </c>
      <c r="W20" s="138">
        <f t="shared" si="12"/>
        <v>638.4</v>
      </c>
      <c r="X20" s="138">
        <f t="shared" si="12"/>
        <v>638.4</v>
      </c>
      <c r="Y20" s="138">
        <f t="shared" si="12"/>
        <v>638.4</v>
      </c>
      <c r="Z20" s="138">
        <f t="shared" si="12"/>
        <v>638.4</v>
      </c>
      <c r="AA20" s="138">
        <f t="shared" si="12"/>
        <v>638.4</v>
      </c>
      <c r="AB20" s="138">
        <f t="shared" si="12"/>
        <v>638.4</v>
      </c>
      <c r="AC20" s="138">
        <f t="shared" si="12"/>
        <v>638.4</v>
      </c>
      <c r="AD20" s="138">
        <f t="shared" si="12"/>
        <v>638.4</v>
      </c>
      <c r="AE20" s="138">
        <f t="shared" si="12"/>
        <v>638.4</v>
      </c>
      <c r="AF20" s="138">
        <f t="shared" si="12"/>
        <v>638.4</v>
      </c>
      <c r="AG20" s="138">
        <f t="shared" si="12"/>
        <v>638.4</v>
      </c>
      <c r="AH20" s="138">
        <f t="shared" si="12"/>
        <v>638.4</v>
      </c>
      <c r="AI20" s="138">
        <f t="shared" si="12"/>
        <v>638.4</v>
      </c>
      <c r="AJ20" s="138">
        <f t="shared" si="12"/>
        <v>638.4</v>
      </c>
      <c r="AK20" s="138">
        <f t="shared" si="12"/>
        <v>638.4</v>
      </c>
      <c r="AL20" s="9">
        <f t="shared" si="12"/>
        <v>638.4</v>
      </c>
      <c r="AM20" s="9">
        <f t="shared" si="12"/>
        <v>638.4</v>
      </c>
      <c r="AN20" s="9">
        <f t="shared" si="12"/>
        <v>638.4</v>
      </c>
      <c r="AO20" s="9">
        <f t="shared" si="12"/>
        <v>638.4</v>
      </c>
      <c r="AP20" s="9">
        <f t="shared" si="12"/>
        <v>638.4</v>
      </c>
      <c r="AQ20" s="9">
        <f t="shared" si="12"/>
        <v>638.4</v>
      </c>
      <c r="AR20" s="9">
        <f t="shared" si="12"/>
        <v>638.4</v>
      </c>
      <c r="AS20" s="9">
        <f t="shared" si="12"/>
        <v>638.4</v>
      </c>
      <c r="AT20" s="9">
        <f t="shared" si="12"/>
        <v>638.4</v>
      </c>
      <c r="AU20" s="9">
        <f t="shared" si="12"/>
        <v>638.4</v>
      </c>
      <c r="AV20" s="9">
        <f t="shared" si="12"/>
        <v>638.4</v>
      </c>
      <c r="AW20" s="9">
        <f t="shared" si="12"/>
        <v>638.4</v>
      </c>
      <c r="AX20" s="9">
        <f t="shared" ref="AX20:CC20" si="13">AX5*AX6*$B$20/1000</f>
        <v>638.4</v>
      </c>
      <c r="AY20" s="9">
        <f t="shared" si="13"/>
        <v>638.4</v>
      </c>
      <c r="AZ20" s="9">
        <f t="shared" si="13"/>
        <v>638.4</v>
      </c>
      <c r="BA20" s="9">
        <f t="shared" si="13"/>
        <v>638.4</v>
      </c>
      <c r="BB20" s="9">
        <f t="shared" si="13"/>
        <v>638.4</v>
      </c>
      <c r="BC20" s="9">
        <f t="shared" si="13"/>
        <v>638.4</v>
      </c>
      <c r="BD20" s="9">
        <f t="shared" si="13"/>
        <v>638.4</v>
      </c>
      <c r="BE20" s="9">
        <f t="shared" si="13"/>
        <v>638.4</v>
      </c>
      <c r="BF20" s="9">
        <f t="shared" si="13"/>
        <v>638.4</v>
      </c>
      <c r="BG20" s="9">
        <f t="shared" si="13"/>
        <v>638.4</v>
      </c>
      <c r="BH20" s="9">
        <f t="shared" si="13"/>
        <v>638.4</v>
      </c>
      <c r="BI20" s="9">
        <f t="shared" si="13"/>
        <v>638.4</v>
      </c>
      <c r="BJ20" s="9">
        <f t="shared" si="13"/>
        <v>638.4</v>
      </c>
      <c r="BK20" s="9">
        <f t="shared" si="13"/>
        <v>638.4</v>
      </c>
      <c r="BL20" s="9">
        <f t="shared" si="13"/>
        <v>638.4</v>
      </c>
      <c r="BM20" s="9">
        <f t="shared" si="13"/>
        <v>638.4</v>
      </c>
      <c r="BN20" s="9">
        <f t="shared" si="13"/>
        <v>638.4</v>
      </c>
      <c r="BO20" s="9">
        <f t="shared" si="13"/>
        <v>638.4</v>
      </c>
      <c r="BP20" s="9">
        <f t="shared" si="13"/>
        <v>638.4</v>
      </c>
      <c r="BQ20" s="9">
        <f t="shared" si="13"/>
        <v>638.4</v>
      </c>
      <c r="BR20" s="9">
        <f t="shared" si="13"/>
        <v>638.4</v>
      </c>
      <c r="BS20" s="9">
        <f t="shared" si="13"/>
        <v>638.4</v>
      </c>
      <c r="BT20" s="9">
        <f t="shared" si="13"/>
        <v>638.4</v>
      </c>
      <c r="BU20" s="9">
        <f t="shared" si="13"/>
        <v>638.4</v>
      </c>
      <c r="BV20" s="9">
        <f t="shared" si="13"/>
        <v>638.4</v>
      </c>
      <c r="BW20" s="9">
        <f t="shared" si="13"/>
        <v>638.4</v>
      </c>
      <c r="BX20" s="9">
        <f t="shared" si="13"/>
        <v>638.4</v>
      </c>
      <c r="BY20" s="9">
        <f t="shared" si="13"/>
        <v>638.4</v>
      </c>
      <c r="BZ20" s="9">
        <f t="shared" si="13"/>
        <v>638.4</v>
      </c>
      <c r="CA20" s="9">
        <f t="shared" si="13"/>
        <v>638.4</v>
      </c>
      <c r="CB20" s="9">
        <f t="shared" si="13"/>
        <v>638.4</v>
      </c>
      <c r="CC20" s="9">
        <f t="shared" si="13"/>
        <v>638.4</v>
      </c>
      <c r="CD20" s="9">
        <f t="shared" ref="CD20:DI20" si="14">CD5*CD6*$B$20/1000</f>
        <v>638.4</v>
      </c>
      <c r="CE20" s="9">
        <f t="shared" si="14"/>
        <v>638.4</v>
      </c>
      <c r="CF20" s="9">
        <f t="shared" si="14"/>
        <v>638.4</v>
      </c>
      <c r="CG20" s="9">
        <f t="shared" si="14"/>
        <v>638.4</v>
      </c>
      <c r="CH20" s="9">
        <f t="shared" si="14"/>
        <v>638.4</v>
      </c>
      <c r="CI20" s="9">
        <f t="shared" si="14"/>
        <v>638.4</v>
      </c>
      <c r="CJ20" s="9">
        <f t="shared" si="14"/>
        <v>638.4</v>
      </c>
      <c r="CK20" s="9">
        <f t="shared" si="14"/>
        <v>638.4</v>
      </c>
      <c r="CL20" s="9">
        <f t="shared" si="14"/>
        <v>638.4</v>
      </c>
      <c r="CM20" s="9">
        <f t="shared" si="14"/>
        <v>638.4</v>
      </c>
      <c r="CN20" s="9">
        <f t="shared" si="14"/>
        <v>638.4</v>
      </c>
      <c r="CO20" s="9">
        <f t="shared" si="14"/>
        <v>638.4</v>
      </c>
      <c r="CP20" s="9">
        <f t="shared" si="14"/>
        <v>638.4</v>
      </c>
      <c r="CQ20" s="9">
        <f t="shared" si="14"/>
        <v>638.4</v>
      </c>
      <c r="CR20" s="147">
        <f t="shared" si="14"/>
        <v>638.4</v>
      </c>
      <c r="CS20" s="147">
        <f t="shared" si="14"/>
        <v>638.4</v>
      </c>
      <c r="CT20" s="9">
        <f t="shared" si="14"/>
        <v>0</v>
      </c>
      <c r="CU20" s="9">
        <f t="shared" si="14"/>
        <v>0</v>
      </c>
      <c r="CV20" s="9">
        <f t="shared" si="14"/>
        <v>0</v>
      </c>
      <c r="CW20" s="9">
        <f t="shared" si="14"/>
        <v>0</v>
      </c>
      <c r="CX20" s="9">
        <f t="shared" si="14"/>
        <v>0</v>
      </c>
      <c r="CY20" s="9">
        <f t="shared" si="14"/>
        <v>0</v>
      </c>
      <c r="CZ20" s="9">
        <f t="shared" si="14"/>
        <v>0</v>
      </c>
      <c r="DA20" s="9">
        <f t="shared" si="14"/>
        <v>0</v>
      </c>
      <c r="DB20" s="9">
        <f t="shared" si="14"/>
        <v>0</v>
      </c>
      <c r="DC20" s="9">
        <f t="shared" si="14"/>
        <v>0</v>
      </c>
      <c r="DD20" s="9">
        <f t="shared" si="14"/>
        <v>0</v>
      </c>
      <c r="DE20" s="9">
        <f t="shared" si="14"/>
        <v>0</v>
      </c>
      <c r="DF20" s="9">
        <f t="shared" si="14"/>
        <v>0</v>
      </c>
      <c r="DG20" s="9">
        <f t="shared" si="14"/>
        <v>0</v>
      </c>
      <c r="DH20" s="9">
        <f t="shared" si="14"/>
        <v>0</v>
      </c>
      <c r="DI20" s="9">
        <f t="shared" si="14"/>
        <v>0</v>
      </c>
      <c r="DJ20" s="9">
        <f t="shared" ref="DJ20:DP20" si="15">DJ5*DJ6*$B$20/1000</f>
        <v>0</v>
      </c>
      <c r="DK20" s="9">
        <f t="shared" si="15"/>
        <v>0</v>
      </c>
      <c r="DL20" s="9">
        <f t="shared" si="15"/>
        <v>0</v>
      </c>
      <c r="DM20" s="40">
        <f t="shared" si="15"/>
        <v>0</v>
      </c>
      <c r="DN20" s="39">
        <f t="shared" si="15"/>
        <v>0</v>
      </c>
      <c r="DO20" s="9">
        <f t="shared" si="15"/>
        <v>0</v>
      </c>
      <c r="DP20" s="40">
        <f t="shared" si="15"/>
        <v>0</v>
      </c>
    </row>
    <row r="21" spans="1:120" x14ac:dyDescent="0.4">
      <c r="A21" s="83" t="s">
        <v>114</v>
      </c>
      <c r="B21" s="84">
        <f>HLOOKUP(Forutsetninger!$C$25,Forutsetninger!$J$3:$Q$11,5,FALSE)</f>
        <v>70</v>
      </c>
      <c r="C21" s="85" t="s">
        <v>25</v>
      </c>
      <c r="D21" s="86"/>
      <c r="E21" s="86"/>
      <c r="F21" s="86"/>
      <c r="G21" s="86"/>
      <c r="H21" s="86"/>
      <c r="I21" s="86"/>
      <c r="J21" s="86"/>
      <c r="K21" s="86"/>
      <c r="L21" s="86"/>
      <c r="M21" s="86"/>
      <c r="N21" s="86"/>
      <c r="O21" s="86"/>
      <c r="P21" s="86"/>
      <c r="Q21" s="86"/>
      <c r="R21" s="139">
        <f t="shared" ref="R21:AW21" si="16">R$5*R$6*$B$21/1000</f>
        <v>744.8</v>
      </c>
      <c r="S21" s="140">
        <f t="shared" si="16"/>
        <v>744.8</v>
      </c>
      <c r="T21" s="140">
        <f t="shared" si="16"/>
        <v>744.8</v>
      </c>
      <c r="U21" s="140">
        <f t="shared" si="16"/>
        <v>744.8</v>
      </c>
      <c r="V21" s="140">
        <f t="shared" si="16"/>
        <v>744.8</v>
      </c>
      <c r="W21" s="140">
        <f t="shared" si="16"/>
        <v>744.8</v>
      </c>
      <c r="X21" s="140">
        <f t="shared" si="16"/>
        <v>744.8</v>
      </c>
      <c r="Y21" s="140">
        <f t="shared" si="16"/>
        <v>744.8</v>
      </c>
      <c r="Z21" s="140">
        <f t="shared" si="16"/>
        <v>744.8</v>
      </c>
      <c r="AA21" s="140">
        <f t="shared" si="16"/>
        <v>744.8</v>
      </c>
      <c r="AB21" s="140">
        <f t="shared" si="16"/>
        <v>744.8</v>
      </c>
      <c r="AC21" s="140">
        <f t="shared" si="16"/>
        <v>744.8</v>
      </c>
      <c r="AD21" s="140">
        <f t="shared" si="16"/>
        <v>744.8</v>
      </c>
      <c r="AE21" s="140">
        <f t="shared" si="16"/>
        <v>744.8</v>
      </c>
      <c r="AF21" s="140">
        <f t="shared" si="16"/>
        <v>744.8</v>
      </c>
      <c r="AG21" s="140">
        <f t="shared" si="16"/>
        <v>744.8</v>
      </c>
      <c r="AH21" s="140">
        <f t="shared" si="16"/>
        <v>744.8</v>
      </c>
      <c r="AI21" s="140">
        <f t="shared" si="16"/>
        <v>744.8</v>
      </c>
      <c r="AJ21" s="140">
        <f t="shared" si="16"/>
        <v>744.8</v>
      </c>
      <c r="AK21" s="140">
        <f t="shared" si="16"/>
        <v>744.8</v>
      </c>
      <c r="AL21" s="88">
        <f t="shared" si="16"/>
        <v>744.8</v>
      </c>
      <c r="AM21" s="88">
        <f t="shared" si="16"/>
        <v>744.8</v>
      </c>
      <c r="AN21" s="88">
        <f t="shared" si="16"/>
        <v>744.8</v>
      </c>
      <c r="AO21" s="88">
        <f t="shared" si="16"/>
        <v>744.8</v>
      </c>
      <c r="AP21" s="88">
        <f t="shared" si="16"/>
        <v>744.8</v>
      </c>
      <c r="AQ21" s="88">
        <f t="shared" si="16"/>
        <v>744.8</v>
      </c>
      <c r="AR21" s="88">
        <f t="shared" si="16"/>
        <v>744.8</v>
      </c>
      <c r="AS21" s="88">
        <f t="shared" si="16"/>
        <v>744.8</v>
      </c>
      <c r="AT21" s="88">
        <f t="shared" si="16"/>
        <v>744.8</v>
      </c>
      <c r="AU21" s="88">
        <f t="shared" si="16"/>
        <v>744.8</v>
      </c>
      <c r="AV21" s="88">
        <f t="shared" si="16"/>
        <v>744.8</v>
      </c>
      <c r="AW21" s="88">
        <f t="shared" si="16"/>
        <v>744.8</v>
      </c>
      <c r="AX21" s="88">
        <f t="shared" ref="AX21:CC21" si="17">AX$5*AX$6*$B$21/1000</f>
        <v>744.8</v>
      </c>
      <c r="AY21" s="88">
        <f t="shared" si="17"/>
        <v>744.8</v>
      </c>
      <c r="AZ21" s="88">
        <f t="shared" si="17"/>
        <v>744.8</v>
      </c>
      <c r="BA21" s="88">
        <f t="shared" si="17"/>
        <v>744.8</v>
      </c>
      <c r="BB21" s="88">
        <f t="shared" si="17"/>
        <v>744.8</v>
      </c>
      <c r="BC21" s="88">
        <f t="shared" si="17"/>
        <v>744.8</v>
      </c>
      <c r="BD21" s="88">
        <f t="shared" si="17"/>
        <v>744.8</v>
      </c>
      <c r="BE21" s="88">
        <f t="shared" si="17"/>
        <v>744.8</v>
      </c>
      <c r="BF21" s="88">
        <f t="shared" si="17"/>
        <v>744.8</v>
      </c>
      <c r="BG21" s="88">
        <f t="shared" si="17"/>
        <v>744.8</v>
      </c>
      <c r="BH21" s="88">
        <f t="shared" si="17"/>
        <v>744.8</v>
      </c>
      <c r="BI21" s="88">
        <f t="shared" si="17"/>
        <v>744.8</v>
      </c>
      <c r="BJ21" s="88">
        <f t="shared" si="17"/>
        <v>744.8</v>
      </c>
      <c r="BK21" s="88">
        <f t="shared" si="17"/>
        <v>744.8</v>
      </c>
      <c r="BL21" s="88">
        <f t="shared" si="17"/>
        <v>744.8</v>
      </c>
      <c r="BM21" s="88">
        <f t="shared" si="17"/>
        <v>744.8</v>
      </c>
      <c r="BN21" s="88">
        <f t="shared" si="17"/>
        <v>744.8</v>
      </c>
      <c r="BO21" s="88">
        <f t="shared" si="17"/>
        <v>744.8</v>
      </c>
      <c r="BP21" s="88">
        <f t="shared" si="17"/>
        <v>744.8</v>
      </c>
      <c r="BQ21" s="88">
        <f t="shared" si="17"/>
        <v>744.8</v>
      </c>
      <c r="BR21" s="88">
        <f t="shared" si="17"/>
        <v>744.8</v>
      </c>
      <c r="BS21" s="88">
        <f t="shared" si="17"/>
        <v>744.8</v>
      </c>
      <c r="BT21" s="88">
        <f t="shared" si="17"/>
        <v>744.8</v>
      </c>
      <c r="BU21" s="88">
        <f t="shared" si="17"/>
        <v>744.8</v>
      </c>
      <c r="BV21" s="88">
        <f t="shared" si="17"/>
        <v>744.8</v>
      </c>
      <c r="BW21" s="88">
        <f t="shared" si="17"/>
        <v>744.8</v>
      </c>
      <c r="BX21" s="88">
        <f t="shared" si="17"/>
        <v>744.8</v>
      </c>
      <c r="BY21" s="88">
        <f t="shared" si="17"/>
        <v>744.8</v>
      </c>
      <c r="BZ21" s="88">
        <f t="shared" si="17"/>
        <v>744.8</v>
      </c>
      <c r="CA21" s="88">
        <f t="shared" si="17"/>
        <v>744.8</v>
      </c>
      <c r="CB21" s="88">
        <f t="shared" si="17"/>
        <v>744.8</v>
      </c>
      <c r="CC21" s="88">
        <f t="shared" si="17"/>
        <v>744.8</v>
      </c>
      <c r="CD21" s="88">
        <f t="shared" ref="CD21:DI21" si="18">CD$5*CD$6*$B$21/1000</f>
        <v>744.8</v>
      </c>
      <c r="CE21" s="88">
        <f t="shared" si="18"/>
        <v>744.8</v>
      </c>
      <c r="CF21" s="88">
        <f t="shared" si="18"/>
        <v>744.8</v>
      </c>
      <c r="CG21" s="88">
        <f t="shared" si="18"/>
        <v>744.8</v>
      </c>
      <c r="CH21" s="88">
        <f t="shared" si="18"/>
        <v>744.8</v>
      </c>
      <c r="CI21" s="88">
        <f t="shared" si="18"/>
        <v>744.8</v>
      </c>
      <c r="CJ21" s="88">
        <f t="shared" si="18"/>
        <v>744.8</v>
      </c>
      <c r="CK21" s="88">
        <f t="shared" si="18"/>
        <v>744.8</v>
      </c>
      <c r="CL21" s="88">
        <f t="shared" si="18"/>
        <v>744.8</v>
      </c>
      <c r="CM21" s="88">
        <f t="shared" si="18"/>
        <v>744.8</v>
      </c>
      <c r="CN21" s="88">
        <f t="shared" si="18"/>
        <v>744.8</v>
      </c>
      <c r="CO21" s="88">
        <f t="shared" si="18"/>
        <v>744.8</v>
      </c>
      <c r="CP21" s="88">
        <f t="shared" si="18"/>
        <v>744.8</v>
      </c>
      <c r="CQ21" s="88">
        <f t="shared" si="18"/>
        <v>744.8</v>
      </c>
      <c r="CR21" s="148">
        <f t="shared" si="18"/>
        <v>744.8</v>
      </c>
      <c r="CS21" s="148">
        <f t="shared" si="18"/>
        <v>744.8</v>
      </c>
      <c r="CT21" s="88">
        <f t="shared" si="18"/>
        <v>0</v>
      </c>
      <c r="CU21" s="88">
        <f t="shared" si="18"/>
        <v>0</v>
      </c>
      <c r="CV21" s="88">
        <f t="shared" si="18"/>
        <v>0</v>
      </c>
      <c r="CW21" s="88">
        <f t="shared" si="18"/>
        <v>0</v>
      </c>
      <c r="CX21" s="88">
        <f t="shared" si="18"/>
        <v>0</v>
      </c>
      <c r="CY21" s="88">
        <f t="shared" si="18"/>
        <v>0</v>
      </c>
      <c r="CZ21" s="88">
        <f t="shared" si="18"/>
        <v>0</v>
      </c>
      <c r="DA21" s="88">
        <f t="shared" si="18"/>
        <v>0</v>
      </c>
      <c r="DB21" s="88">
        <f t="shared" si="18"/>
        <v>0</v>
      </c>
      <c r="DC21" s="88">
        <f t="shared" si="18"/>
        <v>0</v>
      </c>
      <c r="DD21" s="88">
        <f t="shared" si="18"/>
        <v>0</v>
      </c>
      <c r="DE21" s="88">
        <f t="shared" si="18"/>
        <v>0</v>
      </c>
      <c r="DF21" s="88">
        <f t="shared" si="18"/>
        <v>0</v>
      </c>
      <c r="DG21" s="88">
        <f t="shared" si="18"/>
        <v>0</v>
      </c>
      <c r="DH21" s="88">
        <f t="shared" si="18"/>
        <v>0</v>
      </c>
      <c r="DI21" s="88">
        <f t="shared" si="18"/>
        <v>0</v>
      </c>
      <c r="DJ21" s="88">
        <f t="shared" ref="DJ21:DP21" si="19">DJ$5*DJ$6*$B$21/1000</f>
        <v>0</v>
      </c>
      <c r="DK21" s="88">
        <f t="shared" si="19"/>
        <v>0</v>
      </c>
      <c r="DL21" s="88">
        <f t="shared" si="19"/>
        <v>0</v>
      </c>
      <c r="DM21" s="89">
        <f t="shared" si="19"/>
        <v>0</v>
      </c>
      <c r="DN21" s="87">
        <f t="shared" si="19"/>
        <v>0</v>
      </c>
      <c r="DO21" s="88">
        <f t="shared" si="19"/>
        <v>0</v>
      </c>
      <c r="DP21" s="89">
        <f t="shared" si="19"/>
        <v>0</v>
      </c>
    </row>
    <row r="22" spans="1:120" x14ac:dyDescent="0.4">
      <c r="A22" s="50" t="s">
        <v>30</v>
      </c>
      <c r="B22" s="22">
        <f>HLOOKUP(Forutsetninger!$C$26,Forutsetninger!$J$3:$Q$11,6,FALSE)</f>
        <v>326.84210526315792</v>
      </c>
      <c r="C22" s="51" t="s">
        <v>25</v>
      </c>
      <c r="D22" s="8"/>
      <c r="E22" s="8"/>
      <c r="F22" s="8"/>
      <c r="G22" s="8"/>
      <c r="H22" s="8"/>
      <c r="I22" s="8"/>
      <c r="J22" s="8"/>
      <c r="K22" s="8"/>
      <c r="L22" s="8"/>
      <c r="M22" s="8"/>
      <c r="N22" s="8"/>
      <c r="O22" s="8"/>
      <c r="P22" s="8"/>
      <c r="Q22" s="8"/>
      <c r="R22" s="137">
        <f t="shared" ref="R22:AK22" si="20">R$5*R$6*$B$22/1000</f>
        <v>3477.6000000000004</v>
      </c>
      <c r="S22" s="138">
        <f t="shared" si="20"/>
        <v>3477.6000000000004</v>
      </c>
      <c r="T22" s="138">
        <f t="shared" si="20"/>
        <v>3477.6000000000004</v>
      </c>
      <c r="U22" s="138">
        <f t="shared" si="20"/>
        <v>3477.6000000000004</v>
      </c>
      <c r="V22" s="138">
        <f t="shared" si="20"/>
        <v>3477.6000000000004</v>
      </c>
      <c r="W22" s="138">
        <f t="shared" si="20"/>
        <v>3477.6000000000004</v>
      </c>
      <c r="X22" s="138">
        <f t="shared" si="20"/>
        <v>3477.6000000000004</v>
      </c>
      <c r="Y22" s="138">
        <f t="shared" si="20"/>
        <v>3477.6000000000004</v>
      </c>
      <c r="Z22" s="138">
        <f t="shared" si="20"/>
        <v>3477.6000000000004</v>
      </c>
      <c r="AA22" s="138">
        <f t="shared" si="20"/>
        <v>3477.6000000000004</v>
      </c>
      <c r="AB22" s="138">
        <f t="shared" si="20"/>
        <v>3477.6000000000004</v>
      </c>
      <c r="AC22" s="138">
        <f t="shared" si="20"/>
        <v>3477.6000000000004</v>
      </c>
      <c r="AD22" s="138">
        <f t="shared" si="20"/>
        <v>3477.6000000000004</v>
      </c>
      <c r="AE22" s="138">
        <f t="shared" si="20"/>
        <v>3477.6000000000004</v>
      </c>
      <c r="AF22" s="138">
        <f t="shared" si="20"/>
        <v>3477.6000000000004</v>
      </c>
      <c r="AG22" s="138">
        <f t="shared" si="20"/>
        <v>3477.6000000000004</v>
      </c>
      <c r="AH22" s="138">
        <f t="shared" si="20"/>
        <v>3477.6000000000004</v>
      </c>
      <c r="AI22" s="138">
        <f t="shared" si="20"/>
        <v>3477.6000000000004</v>
      </c>
      <c r="AJ22" s="138">
        <f t="shared" si="20"/>
        <v>3477.6000000000004</v>
      </c>
      <c r="AK22" s="138">
        <f t="shared" si="20"/>
        <v>3477.6000000000004</v>
      </c>
      <c r="AL22" s="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41"/>
      <c r="DN22" s="55"/>
      <c r="DO22" s="19"/>
      <c r="DP22" s="41"/>
    </row>
    <row r="23" spans="1:120" x14ac:dyDescent="0.4">
      <c r="A23" s="50" t="s">
        <v>33</v>
      </c>
      <c r="B23" s="22">
        <f>HLOOKUP(Forutsetninger!$C$26,Forutsetninger!$J$3:$Q$11,7,FALSE)</f>
        <v>326.84210526315792</v>
      </c>
      <c r="C23" s="51" t="s">
        <v>25</v>
      </c>
      <c r="D23" s="8"/>
      <c r="E23" s="8"/>
      <c r="F23" s="8"/>
      <c r="G23" s="8"/>
      <c r="H23" s="8"/>
      <c r="I23" s="8"/>
      <c r="J23" s="8"/>
      <c r="K23" s="8"/>
      <c r="L23" s="8"/>
      <c r="M23" s="8"/>
      <c r="N23" s="8"/>
      <c r="O23" s="8"/>
      <c r="P23" s="8"/>
      <c r="Q23" s="8"/>
      <c r="R23" s="39"/>
      <c r="S23" s="9"/>
      <c r="T23" s="9"/>
      <c r="U23" s="9"/>
      <c r="V23" s="9"/>
      <c r="W23" s="9"/>
      <c r="X23" s="9"/>
      <c r="Y23" s="9"/>
      <c r="Z23" s="9"/>
      <c r="AA23" s="9"/>
      <c r="AB23" s="9"/>
      <c r="AC23" s="9"/>
      <c r="AD23" s="9"/>
      <c r="AE23" s="9"/>
      <c r="AF23" s="9"/>
      <c r="AG23" s="9"/>
      <c r="AH23" s="9"/>
      <c r="AI23" s="9"/>
      <c r="AJ23" s="9"/>
      <c r="AK23" s="9"/>
      <c r="AL23" s="9">
        <f t="shared" ref="AL23:BE23" si="21">AL$5*AL$6*$B$23/1000</f>
        <v>3477.6000000000004</v>
      </c>
      <c r="AM23" s="9">
        <f t="shared" si="21"/>
        <v>3477.6000000000004</v>
      </c>
      <c r="AN23" s="9">
        <f t="shared" si="21"/>
        <v>3477.6000000000004</v>
      </c>
      <c r="AO23" s="9">
        <f t="shared" si="21"/>
        <v>3477.6000000000004</v>
      </c>
      <c r="AP23" s="9">
        <f t="shared" si="21"/>
        <v>3477.6000000000004</v>
      </c>
      <c r="AQ23" s="9">
        <f t="shared" si="21"/>
        <v>3477.6000000000004</v>
      </c>
      <c r="AR23" s="9">
        <f t="shared" si="21"/>
        <v>3477.6000000000004</v>
      </c>
      <c r="AS23" s="9">
        <f t="shared" si="21"/>
        <v>3477.6000000000004</v>
      </c>
      <c r="AT23" s="9">
        <f t="shared" si="21"/>
        <v>3477.6000000000004</v>
      </c>
      <c r="AU23" s="9">
        <f t="shared" si="21"/>
        <v>3477.6000000000004</v>
      </c>
      <c r="AV23" s="9">
        <f t="shared" si="21"/>
        <v>3477.6000000000004</v>
      </c>
      <c r="AW23" s="9">
        <f t="shared" si="21"/>
        <v>3477.6000000000004</v>
      </c>
      <c r="AX23" s="9">
        <f t="shared" si="21"/>
        <v>3477.6000000000004</v>
      </c>
      <c r="AY23" s="9">
        <f t="shared" si="21"/>
        <v>3477.6000000000004</v>
      </c>
      <c r="AZ23" s="9">
        <f t="shared" si="21"/>
        <v>3477.6000000000004</v>
      </c>
      <c r="BA23" s="9">
        <f t="shared" si="21"/>
        <v>3477.6000000000004</v>
      </c>
      <c r="BB23" s="9">
        <f t="shared" si="21"/>
        <v>3477.6000000000004</v>
      </c>
      <c r="BC23" s="9">
        <f t="shared" si="21"/>
        <v>3477.6000000000004</v>
      </c>
      <c r="BD23" s="9">
        <f t="shared" si="21"/>
        <v>3477.6000000000004</v>
      </c>
      <c r="BE23" s="9">
        <f t="shared" si="21"/>
        <v>3477.6000000000004</v>
      </c>
      <c r="BF23" s="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41"/>
      <c r="DN23" s="55"/>
      <c r="DO23" s="19"/>
      <c r="DP23" s="41"/>
    </row>
    <row r="24" spans="1:120" x14ac:dyDescent="0.4">
      <c r="A24" s="50" t="s">
        <v>35</v>
      </c>
      <c r="B24" s="22">
        <f>HLOOKUP(Forutsetninger!$C$26,Forutsetninger!$J$3:$Q$11,8,FALSE)</f>
        <v>326.84210526315792</v>
      </c>
      <c r="C24" s="51" t="s">
        <v>25</v>
      </c>
      <c r="D24" s="8"/>
      <c r="E24" s="8"/>
      <c r="F24" s="8"/>
      <c r="G24" s="8"/>
      <c r="H24" s="8"/>
      <c r="I24" s="8"/>
      <c r="J24" s="8"/>
      <c r="K24" s="8"/>
      <c r="L24" s="8"/>
      <c r="M24" s="8"/>
      <c r="N24" s="8"/>
      <c r="O24" s="8"/>
      <c r="P24" s="8"/>
      <c r="Q24" s="8"/>
      <c r="R24" s="3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f t="shared" ref="BF24:BZ24" si="22">BF$5*BF$6*$B$24/1000</f>
        <v>3477.6000000000004</v>
      </c>
      <c r="BG24" s="9">
        <f t="shared" si="22"/>
        <v>3477.6000000000004</v>
      </c>
      <c r="BH24" s="9">
        <f t="shared" si="22"/>
        <v>3477.6000000000004</v>
      </c>
      <c r="BI24" s="9">
        <f t="shared" si="22"/>
        <v>3477.6000000000004</v>
      </c>
      <c r="BJ24" s="9">
        <f t="shared" si="22"/>
        <v>3477.6000000000004</v>
      </c>
      <c r="BK24" s="9">
        <f t="shared" si="22"/>
        <v>3477.6000000000004</v>
      </c>
      <c r="BL24" s="9">
        <f t="shared" si="22"/>
        <v>3477.6000000000004</v>
      </c>
      <c r="BM24" s="9">
        <f t="shared" si="22"/>
        <v>3477.6000000000004</v>
      </c>
      <c r="BN24" s="9">
        <f t="shared" si="22"/>
        <v>3477.6000000000004</v>
      </c>
      <c r="BO24" s="9">
        <f t="shared" si="22"/>
        <v>3477.6000000000004</v>
      </c>
      <c r="BP24" s="9">
        <f t="shared" si="22"/>
        <v>3477.6000000000004</v>
      </c>
      <c r="BQ24" s="9">
        <f t="shared" si="22"/>
        <v>3477.6000000000004</v>
      </c>
      <c r="BR24" s="9">
        <f t="shared" si="22"/>
        <v>3477.6000000000004</v>
      </c>
      <c r="BS24" s="9">
        <f t="shared" si="22"/>
        <v>3477.6000000000004</v>
      </c>
      <c r="BT24" s="9">
        <f t="shared" si="22"/>
        <v>3477.6000000000004</v>
      </c>
      <c r="BU24" s="9">
        <f t="shared" si="22"/>
        <v>3477.6000000000004</v>
      </c>
      <c r="BV24" s="9">
        <f t="shared" si="22"/>
        <v>3477.6000000000004</v>
      </c>
      <c r="BW24" s="9">
        <f t="shared" si="22"/>
        <v>3477.6000000000004</v>
      </c>
      <c r="BX24" s="9">
        <f t="shared" si="22"/>
        <v>3477.6000000000004</v>
      </c>
      <c r="BY24" s="9">
        <f t="shared" si="22"/>
        <v>3477.6000000000004</v>
      </c>
      <c r="BZ24" s="9">
        <f t="shared" si="22"/>
        <v>3477.6000000000004</v>
      </c>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41"/>
      <c r="DN24" s="55"/>
      <c r="DO24" s="19"/>
      <c r="DP24" s="41"/>
    </row>
    <row r="25" spans="1:120" x14ac:dyDescent="0.4">
      <c r="A25" s="50" t="s">
        <v>37</v>
      </c>
      <c r="B25" s="22">
        <f>HLOOKUP(Forutsetninger!$C$26,Forutsetninger!$J$3:$Q$11,9,FALSE)</f>
        <v>326.84210526315792</v>
      </c>
      <c r="C25" s="51" t="s">
        <v>25</v>
      </c>
      <c r="D25" s="8"/>
      <c r="E25" s="8"/>
      <c r="F25" s="8"/>
      <c r="G25" s="8"/>
      <c r="H25" s="8"/>
      <c r="I25" s="8"/>
      <c r="J25" s="8"/>
      <c r="K25" s="8"/>
      <c r="L25" s="8"/>
      <c r="M25" s="8"/>
      <c r="N25" s="8"/>
      <c r="O25" s="8"/>
      <c r="P25" s="8"/>
      <c r="Q25" s="8"/>
      <c r="R25" s="3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f t="shared" ref="CA25:CS25" si="23">CA$5*CA$6*$B$25/1000</f>
        <v>3477.6000000000004</v>
      </c>
      <c r="CB25" s="9">
        <f t="shared" si="23"/>
        <v>3477.6000000000004</v>
      </c>
      <c r="CC25" s="9">
        <f t="shared" si="23"/>
        <v>3477.6000000000004</v>
      </c>
      <c r="CD25" s="9">
        <f t="shared" si="23"/>
        <v>3477.6000000000004</v>
      </c>
      <c r="CE25" s="9">
        <f t="shared" si="23"/>
        <v>3477.6000000000004</v>
      </c>
      <c r="CF25" s="9">
        <f t="shared" si="23"/>
        <v>3477.6000000000004</v>
      </c>
      <c r="CG25" s="9">
        <f t="shared" si="23"/>
        <v>3477.6000000000004</v>
      </c>
      <c r="CH25" s="9">
        <f t="shared" si="23"/>
        <v>3477.6000000000004</v>
      </c>
      <c r="CI25" s="9">
        <f t="shared" si="23"/>
        <v>3477.6000000000004</v>
      </c>
      <c r="CJ25" s="9">
        <f t="shared" si="23"/>
        <v>3477.6000000000004</v>
      </c>
      <c r="CK25" s="9">
        <f t="shared" si="23"/>
        <v>3477.6000000000004</v>
      </c>
      <c r="CL25" s="9">
        <f t="shared" si="23"/>
        <v>3477.6000000000004</v>
      </c>
      <c r="CM25" s="9">
        <f t="shared" si="23"/>
        <v>3477.6000000000004</v>
      </c>
      <c r="CN25" s="9">
        <f t="shared" si="23"/>
        <v>3477.6000000000004</v>
      </c>
      <c r="CO25" s="9">
        <f t="shared" si="23"/>
        <v>3477.6000000000004</v>
      </c>
      <c r="CP25" s="9">
        <f t="shared" si="23"/>
        <v>3477.6000000000004</v>
      </c>
      <c r="CQ25" s="9">
        <f t="shared" si="23"/>
        <v>3477.6000000000004</v>
      </c>
      <c r="CR25" s="9">
        <f t="shared" si="23"/>
        <v>3477.6000000000004</v>
      </c>
      <c r="CS25" s="9">
        <f t="shared" si="23"/>
        <v>3477.6000000000004</v>
      </c>
      <c r="CT25" s="19"/>
      <c r="CU25" s="19"/>
      <c r="CV25" s="19"/>
      <c r="CW25" s="19"/>
      <c r="CX25" s="19"/>
      <c r="CY25" s="19"/>
      <c r="CZ25" s="19"/>
      <c r="DA25" s="19"/>
      <c r="DB25" s="19"/>
      <c r="DC25" s="19"/>
      <c r="DD25" s="19"/>
      <c r="DE25" s="19"/>
      <c r="DF25" s="19"/>
      <c r="DG25" s="19"/>
      <c r="DH25" s="19"/>
      <c r="DI25" s="19"/>
      <c r="DJ25" s="19"/>
      <c r="DK25" s="19"/>
      <c r="DL25" s="19"/>
      <c r="DM25" s="41"/>
      <c r="DN25" s="55"/>
      <c r="DO25" s="19"/>
      <c r="DP25" s="41"/>
    </row>
    <row r="26" spans="1:120" x14ac:dyDescent="0.4">
      <c r="A26" s="73" t="s">
        <v>115</v>
      </c>
      <c r="B26" s="23">
        <f>SUM(D26:DM26)</f>
        <v>388863.99999999942</v>
      </c>
      <c r="C26" s="52" t="s">
        <v>54</v>
      </c>
      <c r="D26" s="13"/>
      <c r="E26" s="13"/>
      <c r="F26" s="13"/>
      <c r="G26" s="13"/>
      <c r="H26" s="13"/>
      <c r="I26" s="13"/>
      <c r="J26" s="13"/>
      <c r="K26" s="13"/>
      <c r="L26" s="13"/>
      <c r="M26" s="13"/>
      <c r="N26" s="13"/>
      <c r="O26" s="13"/>
      <c r="P26" s="13"/>
      <c r="Q26" s="13"/>
      <c r="R26" s="42">
        <f t="shared" ref="R26:CC26" si="24">SUM(R20:R25)</f>
        <v>4860.8</v>
      </c>
      <c r="S26" s="14">
        <f t="shared" si="24"/>
        <v>4860.8</v>
      </c>
      <c r="T26" s="14">
        <f t="shared" si="24"/>
        <v>4860.8</v>
      </c>
      <c r="U26" s="14">
        <f t="shared" si="24"/>
        <v>4860.8</v>
      </c>
      <c r="V26" s="14">
        <f t="shared" si="24"/>
        <v>4860.8</v>
      </c>
      <c r="W26" s="14">
        <f t="shared" si="24"/>
        <v>4860.8</v>
      </c>
      <c r="X26" s="14">
        <f t="shared" si="24"/>
        <v>4860.8</v>
      </c>
      <c r="Y26" s="14">
        <f t="shared" si="24"/>
        <v>4860.8</v>
      </c>
      <c r="Z26" s="14">
        <f t="shared" si="24"/>
        <v>4860.8</v>
      </c>
      <c r="AA26" s="14">
        <f t="shared" si="24"/>
        <v>4860.8</v>
      </c>
      <c r="AB26" s="14">
        <f t="shared" si="24"/>
        <v>4860.8</v>
      </c>
      <c r="AC26" s="14">
        <f t="shared" si="24"/>
        <v>4860.8</v>
      </c>
      <c r="AD26" s="14">
        <f t="shared" si="24"/>
        <v>4860.8</v>
      </c>
      <c r="AE26" s="14">
        <f t="shared" si="24"/>
        <v>4860.8</v>
      </c>
      <c r="AF26" s="14">
        <f t="shared" si="24"/>
        <v>4860.8</v>
      </c>
      <c r="AG26" s="14">
        <f t="shared" si="24"/>
        <v>4860.8</v>
      </c>
      <c r="AH26" s="14">
        <f t="shared" si="24"/>
        <v>4860.8</v>
      </c>
      <c r="AI26" s="14">
        <f t="shared" si="24"/>
        <v>4860.8</v>
      </c>
      <c r="AJ26" s="14">
        <f t="shared" si="24"/>
        <v>4860.8</v>
      </c>
      <c r="AK26" s="14">
        <f t="shared" si="24"/>
        <v>4860.8</v>
      </c>
      <c r="AL26" s="14">
        <f t="shared" si="24"/>
        <v>4860.8</v>
      </c>
      <c r="AM26" s="14">
        <f t="shared" si="24"/>
        <v>4860.8</v>
      </c>
      <c r="AN26" s="14">
        <f t="shared" si="24"/>
        <v>4860.8</v>
      </c>
      <c r="AO26" s="14">
        <f t="shared" si="24"/>
        <v>4860.8</v>
      </c>
      <c r="AP26" s="14">
        <f t="shared" si="24"/>
        <v>4860.8</v>
      </c>
      <c r="AQ26" s="14">
        <f t="shared" si="24"/>
        <v>4860.8</v>
      </c>
      <c r="AR26" s="14">
        <f t="shared" si="24"/>
        <v>4860.8</v>
      </c>
      <c r="AS26" s="14">
        <f t="shared" si="24"/>
        <v>4860.8</v>
      </c>
      <c r="AT26" s="14">
        <f t="shared" si="24"/>
        <v>4860.8</v>
      </c>
      <c r="AU26" s="14">
        <f t="shared" si="24"/>
        <v>4860.8</v>
      </c>
      <c r="AV26" s="14">
        <f t="shared" si="24"/>
        <v>4860.8</v>
      </c>
      <c r="AW26" s="14">
        <f t="shared" si="24"/>
        <v>4860.8</v>
      </c>
      <c r="AX26" s="14">
        <f t="shared" si="24"/>
        <v>4860.8</v>
      </c>
      <c r="AY26" s="14">
        <f t="shared" si="24"/>
        <v>4860.8</v>
      </c>
      <c r="AZ26" s="14">
        <f t="shared" si="24"/>
        <v>4860.8</v>
      </c>
      <c r="BA26" s="14">
        <f t="shared" si="24"/>
        <v>4860.8</v>
      </c>
      <c r="BB26" s="14">
        <f t="shared" si="24"/>
        <v>4860.8</v>
      </c>
      <c r="BC26" s="14">
        <f t="shared" si="24"/>
        <v>4860.8</v>
      </c>
      <c r="BD26" s="14">
        <f t="shared" si="24"/>
        <v>4860.8</v>
      </c>
      <c r="BE26" s="14">
        <f t="shared" si="24"/>
        <v>4860.8</v>
      </c>
      <c r="BF26" s="14">
        <f t="shared" si="24"/>
        <v>4860.8</v>
      </c>
      <c r="BG26" s="14">
        <f t="shared" si="24"/>
        <v>4860.8</v>
      </c>
      <c r="BH26" s="14">
        <f t="shared" si="24"/>
        <v>4860.8</v>
      </c>
      <c r="BI26" s="14">
        <f t="shared" si="24"/>
        <v>4860.8</v>
      </c>
      <c r="BJ26" s="14">
        <f t="shared" si="24"/>
        <v>4860.8</v>
      </c>
      <c r="BK26" s="14">
        <f t="shared" si="24"/>
        <v>4860.8</v>
      </c>
      <c r="BL26" s="14">
        <f t="shared" si="24"/>
        <v>4860.8</v>
      </c>
      <c r="BM26" s="14">
        <f t="shared" si="24"/>
        <v>4860.8</v>
      </c>
      <c r="BN26" s="14">
        <f t="shared" si="24"/>
        <v>4860.8</v>
      </c>
      <c r="BO26" s="14">
        <f t="shared" si="24"/>
        <v>4860.8</v>
      </c>
      <c r="BP26" s="14">
        <f t="shared" si="24"/>
        <v>4860.8</v>
      </c>
      <c r="BQ26" s="14">
        <f t="shared" si="24"/>
        <v>4860.8</v>
      </c>
      <c r="BR26" s="14">
        <f t="shared" si="24"/>
        <v>4860.8</v>
      </c>
      <c r="BS26" s="14">
        <f t="shared" si="24"/>
        <v>4860.8</v>
      </c>
      <c r="BT26" s="14">
        <f t="shared" si="24"/>
        <v>4860.8</v>
      </c>
      <c r="BU26" s="14">
        <f t="shared" si="24"/>
        <v>4860.8</v>
      </c>
      <c r="BV26" s="14">
        <f t="shared" si="24"/>
        <v>4860.8</v>
      </c>
      <c r="BW26" s="14">
        <f t="shared" si="24"/>
        <v>4860.8</v>
      </c>
      <c r="BX26" s="14">
        <f t="shared" si="24"/>
        <v>4860.8</v>
      </c>
      <c r="BY26" s="14">
        <f t="shared" si="24"/>
        <v>4860.8</v>
      </c>
      <c r="BZ26" s="14">
        <f t="shared" si="24"/>
        <v>4860.8</v>
      </c>
      <c r="CA26" s="14">
        <f t="shared" si="24"/>
        <v>4860.8</v>
      </c>
      <c r="CB26" s="14">
        <f t="shared" si="24"/>
        <v>4860.8</v>
      </c>
      <c r="CC26" s="14">
        <f t="shared" si="24"/>
        <v>4860.8</v>
      </c>
      <c r="CD26" s="14">
        <f t="shared" ref="CD26:DP26" si="25">SUM(CD20:CD25)</f>
        <v>4860.8</v>
      </c>
      <c r="CE26" s="14">
        <f t="shared" si="25"/>
        <v>4860.8</v>
      </c>
      <c r="CF26" s="14">
        <f t="shared" si="25"/>
        <v>4860.8</v>
      </c>
      <c r="CG26" s="14">
        <f t="shared" si="25"/>
        <v>4860.8</v>
      </c>
      <c r="CH26" s="14">
        <f t="shared" si="25"/>
        <v>4860.8</v>
      </c>
      <c r="CI26" s="14">
        <f t="shared" si="25"/>
        <v>4860.8</v>
      </c>
      <c r="CJ26" s="14">
        <f t="shared" si="25"/>
        <v>4860.8</v>
      </c>
      <c r="CK26" s="14">
        <f t="shared" si="25"/>
        <v>4860.8</v>
      </c>
      <c r="CL26" s="14">
        <f t="shared" si="25"/>
        <v>4860.8</v>
      </c>
      <c r="CM26" s="14">
        <f t="shared" si="25"/>
        <v>4860.8</v>
      </c>
      <c r="CN26" s="14">
        <f t="shared" si="25"/>
        <v>4860.8</v>
      </c>
      <c r="CO26" s="14">
        <f t="shared" si="25"/>
        <v>4860.8</v>
      </c>
      <c r="CP26" s="14">
        <f t="shared" si="25"/>
        <v>4860.8</v>
      </c>
      <c r="CQ26" s="14">
        <f t="shared" si="25"/>
        <v>4860.8</v>
      </c>
      <c r="CR26" s="14">
        <f t="shared" si="25"/>
        <v>4860.8</v>
      </c>
      <c r="CS26" s="14">
        <f t="shared" si="25"/>
        <v>4860.8</v>
      </c>
      <c r="CT26" s="14">
        <f t="shared" si="25"/>
        <v>0</v>
      </c>
      <c r="CU26" s="14">
        <f t="shared" si="25"/>
        <v>0</v>
      </c>
      <c r="CV26" s="14">
        <f t="shared" si="25"/>
        <v>0</v>
      </c>
      <c r="CW26" s="14">
        <f t="shared" si="25"/>
        <v>0</v>
      </c>
      <c r="CX26" s="14">
        <f t="shared" si="25"/>
        <v>0</v>
      </c>
      <c r="CY26" s="14">
        <f t="shared" si="25"/>
        <v>0</v>
      </c>
      <c r="CZ26" s="14">
        <f t="shared" si="25"/>
        <v>0</v>
      </c>
      <c r="DA26" s="14">
        <f t="shared" si="25"/>
        <v>0</v>
      </c>
      <c r="DB26" s="14">
        <f t="shared" si="25"/>
        <v>0</v>
      </c>
      <c r="DC26" s="14">
        <f t="shared" si="25"/>
        <v>0</v>
      </c>
      <c r="DD26" s="14">
        <f t="shared" si="25"/>
        <v>0</v>
      </c>
      <c r="DE26" s="14">
        <f t="shared" si="25"/>
        <v>0</v>
      </c>
      <c r="DF26" s="14">
        <f t="shared" si="25"/>
        <v>0</v>
      </c>
      <c r="DG26" s="14">
        <f t="shared" si="25"/>
        <v>0</v>
      </c>
      <c r="DH26" s="14">
        <f t="shared" si="25"/>
        <v>0</v>
      </c>
      <c r="DI26" s="14">
        <f t="shared" si="25"/>
        <v>0</v>
      </c>
      <c r="DJ26" s="14">
        <f t="shared" si="25"/>
        <v>0</v>
      </c>
      <c r="DK26" s="14">
        <f t="shared" si="25"/>
        <v>0</v>
      </c>
      <c r="DL26" s="14">
        <f t="shared" si="25"/>
        <v>0</v>
      </c>
      <c r="DM26" s="43">
        <f t="shared" si="25"/>
        <v>0</v>
      </c>
      <c r="DN26" s="42">
        <f t="shared" si="25"/>
        <v>0</v>
      </c>
      <c r="DO26" s="14">
        <f t="shared" si="25"/>
        <v>0</v>
      </c>
      <c r="DP26" s="43">
        <f t="shared" si="25"/>
        <v>0</v>
      </c>
    </row>
    <row r="27" spans="1:120" ht="15" thickBot="1" x14ac:dyDescent="0.45">
      <c r="A27" s="74" t="s">
        <v>116</v>
      </c>
      <c r="B27" s="24">
        <f>SUM(D27:DM27)</f>
        <v>188079.3599999999</v>
      </c>
      <c r="C27" s="75" t="s">
        <v>54</v>
      </c>
      <c r="D27" s="15"/>
      <c r="E27" s="15"/>
      <c r="F27" s="15"/>
      <c r="G27" s="15"/>
      <c r="H27" s="15"/>
      <c r="I27" s="15"/>
      <c r="J27" s="15"/>
      <c r="K27" s="15"/>
      <c r="L27" s="15"/>
      <c r="M27" s="15"/>
      <c r="N27" s="15"/>
      <c r="O27" s="15"/>
      <c r="P27" s="15"/>
      <c r="Q27" s="15"/>
      <c r="R27" s="44">
        <f t="shared" ref="R27:CC27" si="26">R19-R26</f>
        <v>2350.9919999999993</v>
      </c>
      <c r="S27" s="16">
        <f t="shared" si="26"/>
        <v>2350.9919999999993</v>
      </c>
      <c r="T27" s="16">
        <f t="shared" si="26"/>
        <v>2350.9919999999993</v>
      </c>
      <c r="U27" s="16">
        <f t="shared" si="26"/>
        <v>2350.9919999999993</v>
      </c>
      <c r="V27" s="16">
        <f t="shared" si="26"/>
        <v>2350.9919999999993</v>
      </c>
      <c r="W27" s="16">
        <f t="shared" si="26"/>
        <v>2350.9919999999993</v>
      </c>
      <c r="X27" s="16">
        <f t="shared" si="26"/>
        <v>2350.9919999999993</v>
      </c>
      <c r="Y27" s="16">
        <f t="shared" si="26"/>
        <v>2350.9919999999993</v>
      </c>
      <c r="Z27" s="16">
        <f t="shared" si="26"/>
        <v>2350.9919999999993</v>
      </c>
      <c r="AA27" s="16">
        <f t="shared" si="26"/>
        <v>2350.9919999999993</v>
      </c>
      <c r="AB27" s="16">
        <f t="shared" si="26"/>
        <v>2350.9919999999993</v>
      </c>
      <c r="AC27" s="16">
        <f t="shared" si="26"/>
        <v>2350.9919999999993</v>
      </c>
      <c r="AD27" s="16">
        <f t="shared" si="26"/>
        <v>2350.9919999999993</v>
      </c>
      <c r="AE27" s="16">
        <f t="shared" si="26"/>
        <v>2350.9919999999993</v>
      </c>
      <c r="AF27" s="16">
        <f t="shared" si="26"/>
        <v>2350.9919999999993</v>
      </c>
      <c r="AG27" s="16">
        <f t="shared" si="26"/>
        <v>2350.9919999999993</v>
      </c>
      <c r="AH27" s="16">
        <f t="shared" si="26"/>
        <v>2350.9919999999993</v>
      </c>
      <c r="AI27" s="16">
        <f t="shared" si="26"/>
        <v>2350.9919999999993</v>
      </c>
      <c r="AJ27" s="16">
        <f t="shared" si="26"/>
        <v>2350.9919999999993</v>
      </c>
      <c r="AK27" s="16">
        <f t="shared" si="26"/>
        <v>2350.9919999999993</v>
      </c>
      <c r="AL27" s="16">
        <f t="shared" si="26"/>
        <v>2350.9919999999993</v>
      </c>
      <c r="AM27" s="16">
        <f t="shared" si="26"/>
        <v>2350.9919999999993</v>
      </c>
      <c r="AN27" s="16">
        <f t="shared" si="26"/>
        <v>2350.9919999999993</v>
      </c>
      <c r="AO27" s="16">
        <f t="shared" si="26"/>
        <v>2350.9919999999993</v>
      </c>
      <c r="AP27" s="16">
        <f t="shared" si="26"/>
        <v>2350.9919999999993</v>
      </c>
      <c r="AQ27" s="16">
        <f t="shared" si="26"/>
        <v>2350.9919999999993</v>
      </c>
      <c r="AR27" s="16">
        <f t="shared" si="26"/>
        <v>2350.9919999999993</v>
      </c>
      <c r="AS27" s="16">
        <f t="shared" si="26"/>
        <v>2350.9919999999993</v>
      </c>
      <c r="AT27" s="16">
        <f t="shared" si="26"/>
        <v>2350.9919999999993</v>
      </c>
      <c r="AU27" s="16">
        <f t="shared" si="26"/>
        <v>2350.9919999999993</v>
      </c>
      <c r="AV27" s="16">
        <f t="shared" si="26"/>
        <v>2350.9919999999993</v>
      </c>
      <c r="AW27" s="16">
        <f t="shared" si="26"/>
        <v>2350.9919999999993</v>
      </c>
      <c r="AX27" s="16">
        <f t="shared" si="26"/>
        <v>2350.9919999999993</v>
      </c>
      <c r="AY27" s="16">
        <f t="shared" si="26"/>
        <v>2350.9919999999993</v>
      </c>
      <c r="AZ27" s="16">
        <f t="shared" si="26"/>
        <v>2350.9919999999993</v>
      </c>
      <c r="BA27" s="16">
        <f t="shared" si="26"/>
        <v>2350.9919999999993</v>
      </c>
      <c r="BB27" s="16">
        <f t="shared" si="26"/>
        <v>2350.9919999999993</v>
      </c>
      <c r="BC27" s="16">
        <f t="shared" si="26"/>
        <v>2350.9919999999993</v>
      </c>
      <c r="BD27" s="16">
        <f t="shared" si="26"/>
        <v>2350.9919999999993</v>
      </c>
      <c r="BE27" s="16">
        <f t="shared" si="26"/>
        <v>2350.9919999999993</v>
      </c>
      <c r="BF27" s="16">
        <f t="shared" si="26"/>
        <v>2350.9919999999993</v>
      </c>
      <c r="BG27" s="16">
        <f t="shared" si="26"/>
        <v>2350.9919999999993</v>
      </c>
      <c r="BH27" s="16">
        <f t="shared" si="26"/>
        <v>2350.9919999999993</v>
      </c>
      <c r="BI27" s="16">
        <f t="shared" si="26"/>
        <v>2350.9919999999993</v>
      </c>
      <c r="BJ27" s="16">
        <f t="shared" si="26"/>
        <v>2350.9919999999993</v>
      </c>
      <c r="BK27" s="16">
        <f t="shared" si="26"/>
        <v>2350.9919999999993</v>
      </c>
      <c r="BL27" s="16">
        <f t="shared" si="26"/>
        <v>2350.9919999999993</v>
      </c>
      <c r="BM27" s="16">
        <f t="shared" si="26"/>
        <v>2350.9919999999993</v>
      </c>
      <c r="BN27" s="16">
        <f t="shared" si="26"/>
        <v>2350.9919999999993</v>
      </c>
      <c r="BO27" s="16">
        <f t="shared" si="26"/>
        <v>2350.9919999999993</v>
      </c>
      <c r="BP27" s="16">
        <f t="shared" si="26"/>
        <v>2350.9919999999993</v>
      </c>
      <c r="BQ27" s="16">
        <f t="shared" si="26"/>
        <v>2350.9919999999993</v>
      </c>
      <c r="BR27" s="16">
        <f t="shared" si="26"/>
        <v>2350.9919999999993</v>
      </c>
      <c r="BS27" s="16">
        <f t="shared" si="26"/>
        <v>2350.9919999999993</v>
      </c>
      <c r="BT27" s="16">
        <f t="shared" si="26"/>
        <v>2350.9919999999993</v>
      </c>
      <c r="BU27" s="16">
        <f t="shared" si="26"/>
        <v>2350.9919999999993</v>
      </c>
      <c r="BV27" s="16">
        <f t="shared" si="26"/>
        <v>2350.9919999999993</v>
      </c>
      <c r="BW27" s="16">
        <f t="shared" si="26"/>
        <v>2350.9919999999993</v>
      </c>
      <c r="BX27" s="16">
        <f t="shared" si="26"/>
        <v>2350.9919999999993</v>
      </c>
      <c r="BY27" s="16">
        <f t="shared" si="26"/>
        <v>2350.9919999999993</v>
      </c>
      <c r="BZ27" s="16">
        <f t="shared" si="26"/>
        <v>2350.9919999999993</v>
      </c>
      <c r="CA27" s="16">
        <f t="shared" si="26"/>
        <v>2350.9919999999993</v>
      </c>
      <c r="CB27" s="16">
        <f t="shared" si="26"/>
        <v>2350.9919999999993</v>
      </c>
      <c r="CC27" s="16">
        <f t="shared" si="26"/>
        <v>2350.9919999999993</v>
      </c>
      <c r="CD27" s="16">
        <f t="shared" ref="CD27:DP27" si="27">CD19-CD26</f>
        <v>2350.9919999999993</v>
      </c>
      <c r="CE27" s="16">
        <f t="shared" si="27"/>
        <v>2350.9919999999993</v>
      </c>
      <c r="CF27" s="16">
        <f t="shared" si="27"/>
        <v>2350.9919999999993</v>
      </c>
      <c r="CG27" s="16">
        <f t="shared" si="27"/>
        <v>2350.9919999999993</v>
      </c>
      <c r="CH27" s="16">
        <f t="shared" si="27"/>
        <v>2350.9919999999993</v>
      </c>
      <c r="CI27" s="16">
        <f t="shared" si="27"/>
        <v>2350.9919999999993</v>
      </c>
      <c r="CJ27" s="16">
        <f t="shared" si="27"/>
        <v>2350.9919999999993</v>
      </c>
      <c r="CK27" s="16">
        <f t="shared" si="27"/>
        <v>2350.9919999999993</v>
      </c>
      <c r="CL27" s="16">
        <f t="shared" si="27"/>
        <v>2350.9919999999993</v>
      </c>
      <c r="CM27" s="16">
        <f t="shared" si="27"/>
        <v>2350.9919999999993</v>
      </c>
      <c r="CN27" s="16">
        <f t="shared" si="27"/>
        <v>2350.9919999999993</v>
      </c>
      <c r="CO27" s="16">
        <f t="shared" si="27"/>
        <v>2350.9919999999993</v>
      </c>
      <c r="CP27" s="16">
        <f t="shared" si="27"/>
        <v>2350.9919999999993</v>
      </c>
      <c r="CQ27" s="16">
        <f t="shared" si="27"/>
        <v>2350.9919999999993</v>
      </c>
      <c r="CR27" s="16">
        <f t="shared" si="27"/>
        <v>2350.9919999999993</v>
      </c>
      <c r="CS27" s="16">
        <f t="shared" si="27"/>
        <v>2350.9919999999993</v>
      </c>
      <c r="CT27" s="16">
        <f t="shared" si="27"/>
        <v>0</v>
      </c>
      <c r="CU27" s="16">
        <f t="shared" si="27"/>
        <v>0</v>
      </c>
      <c r="CV27" s="16">
        <f t="shared" si="27"/>
        <v>0</v>
      </c>
      <c r="CW27" s="16">
        <f t="shared" si="27"/>
        <v>0</v>
      </c>
      <c r="CX27" s="16">
        <f t="shared" si="27"/>
        <v>0</v>
      </c>
      <c r="CY27" s="16">
        <f t="shared" si="27"/>
        <v>0</v>
      </c>
      <c r="CZ27" s="16">
        <f t="shared" si="27"/>
        <v>0</v>
      </c>
      <c r="DA27" s="16">
        <f t="shared" si="27"/>
        <v>0</v>
      </c>
      <c r="DB27" s="16">
        <f t="shared" si="27"/>
        <v>0</v>
      </c>
      <c r="DC27" s="16">
        <f t="shared" si="27"/>
        <v>0</v>
      </c>
      <c r="DD27" s="16">
        <f t="shared" si="27"/>
        <v>0</v>
      </c>
      <c r="DE27" s="16">
        <f t="shared" si="27"/>
        <v>0</v>
      </c>
      <c r="DF27" s="16">
        <f t="shared" si="27"/>
        <v>0</v>
      </c>
      <c r="DG27" s="16">
        <f t="shared" si="27"/>
        <v>0</v>
      </c>
      <c r="DH27" s="16">
        <f t="shared" si="27"/>
        <v>0</v>
      </c>
      <c r="DI27" s="16">
        <f t="shared" si="27"/>
        <v>0</v>
      </c>
      <c r="DJ27" s="16">
        <f t="shared" si="27"/>
        <v>0</v>
      </c>
      <c r="DK27" s="16">
        <f t="shared" si="27"/>
        <v>0</v>
      </c>
      <c r="DL27" s="16">
        <f t="shared" si="27"/>
        <v>0</v>
      </c>
      <c r="DM27" s="45">
        <f t="shared" si="27"/>
        <v>0</v>
      </c>
      <c r="DN27" s="44">
        <f t="shared" si="27"/>
        <v>0</v>
      </c>
      <c r="DO27" s="16">
        <f t="shared" si="27"/>
        <v>0</v>
      </c>
      <c r="DP27" s="45">
        <f t="shared" si="27"/>
        <v>0</v>
      </c>
    </row>
    <row r="28" spans="1:120" ht="15" thickTop="1" x14ac:dyDescent="0.4">
      <c r="A28" s="131"/>
      <c r="B28" s="132"/>
      <c r="C28" s="133"/>
      <c r="O28" s="134"/>
      <c r="P28" s="134"/>
      <c r="Q28" s="135"/>
      <c r="R28" s="136"/>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130"/>
      <c r="AX28" s="130"/>
      <c r="AY28" s="130"/>
      <c r="AZ28" s="130"/>
      <c r="BA28" s="130"/>
      <c r="BB28" s="130"/>
      <c r="BC28" s="130"/>
      <c r="BD28" s="130"/>
      <c r="BE28" s="130"/>
      <c r="DM28" s="133"/>
      <c r="DN28" s="131"/>
      <c r="DP28" s="133"/>
    </row>
    <row r="29" spans="1:120" ht="18.45" x14ac:dyDescent="0.5">
      <c r="A29" s="76" t="s">
        <v>117</v>
      </c>
      <c r="B29" s="10"/>
      <c r="C29" s="77"/>
      <c r="D29" s="12"/>
      <c r="E29" s="12"/>
      <c r="F29" s="12"/>
      <c r="G29" s="12"/>
      <c r="H29" s="12"/>
      <c r="I29" s="12"/>
      <c r="J29" s="12"/>
      <c r="K29" s="12"/>
      <c r="L29" s="12"/>
      <c r="M29" s="12"/>
      <c r="N29" s="12"/>
      <c r="O29" s="12"/>
      <c r="P29" s="12"/>
      <c r="Q29" s="47"/>
      <c r="R29" s="46"/>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47"/>
      <c r="DN29" s="46"/>
      <c r="DO29" s="12"/>
      <c r="DP29" s="47"/>
    </row>
    <row r="30" spans="1:120" x14ac:dyDescent="0.4">
      <c r="A30" s="78" t="s">
        <v>116</v>
      </c>
      <c r="B30" s="10"/>
      <c r="C30" s="48" t="s">
        <v>54</v>
      </c>
      <c r="D30" s="11">
        <f t="shared" ref="D30:BF30" si="28">D27</f>
        <v>0</v>
      </c>
      <c r="E30" s="11">
        <f t="shared" si="28"/>
        <v>0</v>
      </c>
      <c r="F30" s="11">
        <f t="shared" si="28"/>
        <v>0</v>
      </c>
      <c r="G30" s="11">
        <f t="shared" si="28"/>
        <v>0</v>
      </c>
      <c r="H30" s="11">
        <f t="shared" si="28"/>
        <v>0</v>
      </c>
      <c r="I30" s="11">
        <f t="shared" si="28"/>
        <v>0</v>
      </c>
      <c r="J30" s="11">
        <f t="shared" si="28"/>
        <v>0</v>
      </c>
      <c r="K30" s="11">
        <f t="shared" si="28"/>
        <v>0</v>
      </c>
      <c r="L30" s="11">
        <f t="shared" si="28"/>
        <v>0</v>
      </c>
      <c r="M30" s="11">
        <f t="shared" si="28"/>
        <v>0</v>
      </c>
      <c r="N30" s="11">
        <f t="shared" si="28"/>
        <v>0</v>
      </c>
      <c r="O30" s="11">
        <f t="shared" si="28"/>
        <v>0</v>
      </c>
      <c r="P30" s="11">
        <f t="shared" si="28"/>
        <v>0</v>
      </c>
      <c r="Q30" s="54">
        <f t="shared" si="28"/>
        <v>0</v>
      </c>
      <c r="R30" s="53">
        <f t="shared" si="28"/>
        <v>2350.9919999999993</v>
      </c>
      <c r="S30" s="11">
        <f t="shared" si="28"/>
        <v>2350.9919999999993</v>
      </c>
      <c r="T30" s="11">
        <f t="shared" si="28"/>
        <v>2350.9919999999993</v>
      </c>
      <c r="U30" s="11">
        <f t="shared" si="28"/>
        <v>2350.9919999999993</v>
      </c>
      <c r="V30" s="11">
        <f t="shared" si="28"/>
        <v>2350.9919999999993</v>
      </c>
      <c r="W30" s="11">
        <f t="shared" si="28"/>
        <v>2350.9919999999993</v>
      </c>
      <c r="X30" s="11">
        <f t="shared" si="28"/>
        <v>2350.9919999999993</v>
      </c>
      <c r="Y30" s="11">
        <f t="shared" si="28"/>
        <v>2350.9919999999993</v>
      </c>
      <c r="Z30" s="11">
        <f t="shared" si="28"/>
        <v>2350.9919999999993</v>
      </c>
      <c r="AA30" s="11">
        <f t="shared" si="28"/>
        <v>2350.9919999999993</v>
      </c>
      <c r="AB30" s="11">
        <f t="shared" si="28"/>
        <v>2350.9919999999993</v>
      </c>
      <c r="AC30" s="11">
        <f t="shared" si="28"/>
        <v>2350.9919999999993</v>
      </c>
      <c r="AD30" s="11">
        <f t="shared" si="28"/>
        <v>2350.9919999999993</v>
      </c>
      <c r="AE30" s="11">
        <f t="shared" si="28"/>
        <v>2350.9919999999993</v>
      </c>
      <c r="AF30" s="11">
        <f t="shared" si="28"/>
        <v>2350.9919999999993</v>
      </c>
      <c r="AG30" s="11">
        <f t="shared" si="28"/>
        <v>2350.9919999999993</v>
      </c>
      <c r="AH30" s="11">
        <f t="shared" si="28"/>
        <v>2350.9919999999993</v>
      </c>
      <c r="AI30" s="11">
        <f t="shared" si="28"/>
        <v>2350.9919999999993</v>
      </c>
      <c r="AJ30" s="11">
        <f t="shared" si="28"/>
        <v>2350.9919999999993</v>
      </c>
      <c r="AK30" s="11">
        <f t="shared" si="28"/>
        <v>2350.9919999999993</v>
      </c>
      <c r="AL30" s="11">
        <f t="shared" si="28"/>
        <v>2350.9919999999993</v>
      </c>
      <c r="AM30" s="11">
        <f t="shared" si="28"/>
        <v>2350.9919999999993</v>
      </c>
      <c r="AN30" s="11">
        <f t="shared" si="28"/>
        <v>2350.9919999999993</v>
      </c>
      <c r="AO30" s="11">
        <f t="shared" si="28"/>
        <v>2350.9919999999993</v>
      </c>
      <c r="AP30" s="11">
        <f t="shared" si="28"/>
        <v>2350.9919999999993</v>
      </c>
      <c r="AQ30" s="11">
        <f t="shared" si="28"/>
        <v>2350.9919999999993</v>
      </c>
      <c r="AR30" s="11">
        <f t="shared" si="28"/>
        <v>2350.9919999999993</v>
      </c>
      <c r="AS30" s="11">
        <f t="shared" si="28"/>
        <v>2350.9919999999993</v>
      </c>
      <c r="AT30" s="11">
        <f t="shared" si="28"/>
        <v>2350.9919999999993</v>
      </c>
      <c r="AU30" s="11">
        <f t="shared" si="28"/>
        <v>2350.9919999999993</v>
      </c>
      <c r="AV30" s="11">
        <f t="shared" si="28"/>
        <v>2350.9919999999993</v>
      </c>
      <c r="AW30" s="11">
        <f t="shared" si="28"/>
        <v>2350.9919999999993</v>
      </c>
      <c r="AX30" s="11">
        <f t="shared" si="28"/>
        <v>2350.9919999999993</v>
      </c>
      <c r="AY30" s="11">
        <f t="shared" si="28"/>
        <v>2350.9919999999993</v>
      </c>
      <c r="AZ30" s="11">
        <f t="shared" si="28"/>
        <v>2350.9919999999993</v>
      </c>
      <c r="BA30" s="11">
        <f t="shared" si="28"/>
        <v>2350.9919999999993</v>
      </c>
      <c r="BB30" s="11">
        <f t="shared" si="28"/>
        <v>2350.9919999999993</v>
      </c>
      <c r="BC30" s="11">
        <f t="shared" si="28"/>
        <v>2350.9919999999993</v>
      </c>
      <c r="BD30" s="11">
        <f t="shared" si="28"/>
        <v>2350.9919999999993</v>
      </c>
      <c r="BE30" s="11">
        <f t="shared" si="28"/>
        <v>2350.9919999999993</v>
      </c>
      <c r="BF30" s="11">
        <f t="shared" si="28"/>
        <v>2350.9919999999993</v>
      </c>
      <c r="BG30" s="11">
        <f t="shared" ref="BG30:DP30" si="29">BG27</f>
        <v>2350.9919999999993</v>
      </c>
      <c r="BH30" s="11">
        <f t="shared" si="29"/>
        <v>2350.9919999999993</v>
      </c>
      <c r="BI30" s="11">
        <f t="shared" si="29"/>
        <v>2350.9919999999993</v>
      </c>
      <c r="BJ30" s="11">
        <f t="shared" si="29"/>
        <v>2350.9919999999993</v>
      </c>
      <c r="BK30" s="11">
        <f t="shared" si="29"/>
        <v>2350.9919999999993</v>
      </c>
      <c r="BL30" s="11">
        <f t="shared" si="29"/>
        <v>2350.9919999999993</v>
      </c>
      <c r="BM30" s="11">
        <f t="shared" si="29"/>
        <v>2350.9919999999993</v>
      </c>
      <c r="BN30" s="11">
        <f t="shared" si="29"/>
        <v>2350.9919999999993</v>
      </c>
      <c r="BO30" s="11">
        <f t="shared" si="29"/>
        <v>2350.9919999999993</v>
      </c>
      <c r="BP30" s="11">
        <f t="shared" si="29"/>
        <v>2350.9919999999993</v>
      </c>
      <c r="BQ30" s="11">
        <f t="shared" si="29"/>
        <v>2350.9919999999993</v>
      </c>
      <c r="BR30" s="11">
        <f t="shared" si="29"/>
        <v>2350.9919999999993</v>
      </c>
      <c r="BS30" s="11">
        <f t="shared" si="29"/>
        <v>2350.9919999999993</v>
      </c>
      <c r="BT30" s="11">
        <f t="shared" si="29"/>
        <v>2350.9919999999993</v>
      </c>
      <c r="BU30" s="11">
        <f t="shared" si="29"/>
        <v>2350.9919999999993</v>
      </c>
      <c r="BV30" s="11">
        <f t="shared" si="29"/>
        <v>2350.9919999999993</v>
      </c>
      <c r="BW30" s="11">
        <f t="shared" si="29"/>
        <v>2350.9919999999993</v>
      </c>
      <c r="BX30" s="11">
        <f t="shared" si="29"/>
        <v>2350.9919999999993</v>
      </c>
      <c r="BY30" s="11">
        <f t="shared" si="29"/>
        <v>2350.9919999999993</v>
      </c>
      <c r="BZ30" s="11">
        <f t="shared" si="29"/>
        <v>2350.9919999999993</v>
      </c>
      <c r="CA30" s="11">
        <f t="shared" si="29"/>
        <v>2350.9919999999993</v>
      </c>
      <c r="CB30" s="11">
        <f t="shared" si="29"/>
        <v>2350.9919999999993</v>
      </c>
      <c r="CC30" s="11">
        <f t="shared" si="29"/>
        <v>2350.9919999999993</v>
      </c>
      <c r="CD30" s="11">
        <f t="shared" si="29"/>
        <v>2350.9919999999993</v>
      </c>
      <c r="CE30" s="11">
        <f t="shared" si="29"/>
        <v>2350.9919999999993</v>
      </c>
      <c r="CF30" s="11">
        <f t="shared" si="29"/>
        <v>2350.9919999999993</v>
      </c>
      <c r="CG30" s="11">
        <f t="shared" si="29"/>
        <v>2350.9919999999993</v>
      </c>
      <c r="CH30" s="11">
        <f t="shared" si="29"/>
        <v>2350.9919999999993</v>
      </c>
      <c r="CI30" s="11">
        <f t="shared" si="29"/>
        <v>2350.9919999999993</v>
      </c>
      <c r="CJ30" s="11">
        <f t="shared" si="29"/>
        <v>2350.9919999999993</v>
      </c>
      <c r="CK30" s="11">
        <f t="shared" si="29"/>
        <v>2350.9919999999993</v>
      </c>
      <c r="CL30" s="11">
        <f t="shared" si="29"/>
        <v>2350.9919999999993</v>
      </c>
      <c r="CM30" s="11">
        <f t="shared" si="29"/>
        <v>2350.9919999999993</v>
      </c>
      <c r="CN30" s="11">
        <f t="shared" si="29"/>
        <v>2350.9919999999993</v>
      </c>
      <c r="CO30" s="11">
        <f t="shared" si="29"/>
        <v>2350.9919999999993</v>
      </c>
      <c r="CP30" s="11">
        <f t="shared" si="29"/>
        <v>2350.9919999999993</v>
      </c>
      <c r="CQ30" s="11">
        <f t="shared" si="29"/>
        <v>2350.9919999999993</v>
      </c>
      <c r="CR30" s="11">
        <f t="shared" si="29"/>
        <v>2350.9919999999993</v>
      </c>
      <c r="CS30" s="11">
        <f t="shared" si="29"/>
        <v>2350.9919999999993</v>
      </c>
      <c r="CT30" s="11">
        <f t="shared" si="29"/>
        <v>0</v>
      </c>
      <c r="CU30" s="11">
        <f t="shared" si="29"/>
        <v>0</v>
      </c>
      <c r="CV30" s="11">
        <f t="shared" si="29"/>
        <v>0</v>
      </c>
      <c r="CW30" s="11">
        <f t="shared" si="29"/>
        <v>0</v>
      </c>
      <c r="CX30" s="11">
        <f t="shared" si="29"/>
        <v>0</v>
      </c>
      <c r="CY30" s="11">
        <f t="shared" si="29"/>
        <v>0</v>
      </c>
      <c r="CZ30" s="11">
        <f t="shared" si="29"/>
        <v>0</v>
      </c>
      <c r="DA30" s="11">
        <f t="shared" si="29"/>
        <v>0</v>
      </c>
      <c r="DB30" s="11">
        <f t="shared" si="29"/>
        <v>0</v>
      </c>
      <c r="DC30" s="11">
        <f t="shared" si="29"/>
        <v>0</v>
      </c>
      <c r="DD30" s="11">
        <f t="shared" si="29"/>
        <v>0</v>
      </c>
      <c r="DE30" s="11">
        <f t="shared" si="29"/>
        <v>0</v>
      </c>
      <c r="DF30" s="11">
        <f t="shared" si="29"/>
        <v>0</v>
      </c>
      <c r="DG30" s="11">
        <f t="shared" si="29"/>
        <v>0</v>
      </c>
      <c r="DH30" s="11">
        <f t="shared" si="29"/>
        <v>0</v>
      </c>
      <c r="DI30" s="11">
        <f t="shared" si="29"/>
        <v>0</v>
      </c>
      <c r="DJ30" s="11">
        <f t="shared" si="29"/>
        <v>0</v>
      </c>
      <c r="DK30" s="11">
        <f t="shared" si="29"/>
        <v>0</v>
      </c>
      <c r="DL30" s="11">
        <f t="shared" si="29"/>
        <v>0</v>
      </c>
      <c r="DM30" s="54">
        <f t="shared" si="29"/>
        <v>0</v>
      </c>
      <c r="DN30" s="53">
        <f t="shared" si="29"/>
        <v>0</v>
      </c>
      <c r="DO30" s="11">
        <f t="shared" si="29"/>
        <v>0</v>
      </c>
      <c r="DP30" s="54">
        <f t="shared" si="29"/>
        <v>0</v>
      </c>
    </row>
    <row r="31" spans="1:120" x14ac:dyDescent="0.4">
      <c r="A31" s="78" t="s">
        <v>118</v>
      </c>
      <c r="B31" s="10"/>
      <c r="C31" s="48" t="s">
        <v>54</v>
      </c>
      <c r="D31" s="11">
        <f t="shared" ref="D31:Q31" si="30">-D12</f>
        <v>-10900</v>
      </c>
      <c r="E31" s="11">
        <f t="shared" si="30"/>
        <v>-10900</v>
      </c>
      <c r="F31" s="11">
        <f>-F12</f>
        <v>-10900</v>
      </c>
      <c r="G31" s="11">
        <f t="shared" si="30"/>
        <v>-10900</v>
      </c>
      <c r="H31" s="11">
        <f t="shared" si="30"/>
        <v>-10900</v>
      </c>
      <c r="I31" s="11">
        <f t="shared" si="30"/>
        <v>-10900</v>
      </c>
      <c r="J31" s="11">
        <f t="shared" si="30"/>
        <v>-10900</v>
      </c>
      <c r="K31" s="11">
        <f t="shared" si="30"/>
        <v>-10900</v>
      </c>
      <c r="L31" s="11">
        <f t="shared" si="30"/>
        <v>-10900</v>
      </c>
      <c r="M31" s="11">
        <f t="shared" si="30"/>
        <v>-10900</v>
      </c>
      <c r="N31" s="11">
        <f t="shared" si="30"/>
        <v>-10900</v>
      </c>
      <c r="O31" s="11">
        <f t="shared" si="30"/>
        <v>-10900</v>
      </c>
      <c r="P31" s="11">
        <f t="shared" si="30"/>
        <v>-10900</v>
      </c>
      <c r="Q31" s="54">
        <f t="shared" si="30"/>
        <v>-10900</v>
      </c>
      <c r="R31" s="53"/>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54"/>
      <c r="DN31" s="53"/>
      <c r="DO31" s="11"/>
      <c r="DP31" s="54"/>
    </row>
    <row r="32" spans="1:120" ht="15" thickBot="1" x14ac:dyDescent="0.45">
      <c r="A32" s="79" t="s">
        <v>119</v>
      </c>
      <c r="B32" s="90">
        <f ca="1">NPV(Forutsetninger!C12, OFFSET(D32, 0, 14-Forutsetninger!C$6):DP32)</f>
        <v>-84626.139055439344</v>
      </c>
      <c r="C32" s="91" t="s">
        <v>54</v>
      </c>
      <c r="D32" s="93">
        <f t="shared" ref="D32:Z32" si="31">SUM(D30:D31)</f>
        <v>-10900</v>
      </c>
      <c r="E32" s="93">
        <f t="shared" si="31"/>
        <v>-10900</v>
      </c>
      <c r="F32" s="93">
        <f t="shared" si="31"/>
        <v>-10900</v>
      </c>
      <c r="G32" s="93">
        <f t="shared" si="31"/>
        <v>-10900</v>
      </c>
      <c r="H32" s="93">
        <f t="shared" si="31"/>
        <v>-10900</v>
      </c>
      <c r="I32" s="93">
        <f t="shared" si="31"/>
        <v>-10900</v>
      </c>
      <c r="J32" s="94">
        <f t="shared" si="31"/>
        <v>-10900</v>
      </c>
      <c r="K32" s="93">
        <f t="shared" si="31"/>
        <v>-10900</v>
      </c>
      <c r="L32" s="93">
        <f t="shared" si="31"/>
        <v>-10900</v>
      </c>
      <c r="M32" s="93">
        <f t="shared" si="31"/>
        <v>-10900</v>
      </c>
      <c r="N32" s="93">
        <f t="shared" si="31"/>
        <v>-10900</v>
      </c>
      <c r="O32" s="93">
        <f t="shared" si="31"/>
        <v>-10900</v>
      </c>
      <c r="P32" s="93">
        <f t="shared" si="31"/>
        <v>-10900</v>
      </c>
      <c r="Q32" s="95">
        <f t="shared" si="31"/>
        <v>-10900</v>
      </c>
      <c r="R32" s="92">
        <f t="shared" si="31"/>
        <v>2350.9919999999993</v>
      </c>
      <c r="S32" s="93">
        <f t="shared" si="31"/>
        <v>2350.9919999999993</v>
      </c>
      <c r="T32" s="93">
        <f t="shared" si="31"/>
        <v>2350.9919999999993</v>
      </c>
      <c r="U32" s="93">
        <f t="shared" si="31"/>
        <v>2350.9919999999993</v>
      </c>
      <c r="V32" s="93">
        <f t="shared" si="31"/>
        <v>2350.9919999999993</v>
      </c>
      <c r="W32" s="93">
        <f t="shared" si="31"/>
        <v>2350.9919999999993</v>
      </c>
      <c r="X32" s="93">
        <f t="shared" si="31"/>
        <v>2350.9919999999993</v>
      </c>
      <c r="Y32" s="93">
        <f t="shared" si="31"/>
        <v>2350.9919999999993</v>
      </c>
      <c r="Z32" s="93">
        <f t="shared" si="31"/>
        <v>2350.9919999999993</v>
      </c>
      <c r="AA32" s="93">
        <f t="shared" ref="AA32:BF32" si="32">SUM(AA30:AA31)</f>
        <v>2350.9919999999993</v>
      </c>
      <c r="AB32" s="93">
        <f t="shared" si="32"/>
        <v>2350.9919999999993</v>
      </c>
      <c r="AC32" s="93">
        <f t="shared" si="32"/>
        <v>2350.9919999999993</v>
      </c>
      <c r="AD32" s="93">
        <f t="shared" si="32"/>
        <v>2350.9919999999993</v>
      </c>
      <c r="AE32" s="93">
        <f t="shared" si="32"/>
        <v>2350.9919999999993</v>
      </c>
      <c r="AF32" s="93">
        <f t="shared" si="32"/>
        <v>2350.9919999999993</v>
      </c>
      <c r="AG32" s="93">
        <f t="shared" si="32"/>
        <v>2350.9919999999993</v>
      </c>
      <c r="AH32" s="93">
        <f t="shared" si="32"/>
        <v>2350.9919999999993</v>
      </c>
      <c r="AI32" s="93">
        <f t="shared" si="32"/>
        <v>2350.9919999999993</v>
      </c>
      <c r="AJ32" s="93">
        <f t="shared" si="32"/>
        <v>2350.9919999999993</v>
      </c>
      <c r="AK32" s="93">
        <f t="shared" si="32"/>
        <v>2350.9919999999993</v>
      </c>
      <c r="AL32" s="93">
        <f t="shared" si="32"/>
        <v>2350.9919999999993</v>
      </c>
      <c r="AM32" s="93">
        <f t="shared" si="32"/>
        <v>2350.9919999999993</v>
      </c>
      <c r="AN32" s="93">
        <f t="shared" si="32"/>
        <v>2350.9919999999993</v>
      </c>
      <c r="AO32" s="93">
        <f t="shared" si="32"/>
        <v>2350.9919999999993</v>
      </c>
      <c r="AP32" s="93">
        <f t="shared" si="32"/>
        <v>2350.9919999999993</v>
      </c>
      <c r="AQ32" s="93">
        <f t="shared" si="32"/>
        <v>2350.9919999999993</v>
      </c>
      <c r="AR32" s="94">
        <f t="shared" si="32"/>
        <v>2350.9919999999993</v>
      </c>
      <c r="AS32" s="93">
        <f t="shared" si="32"/>
        <v>2350.9919999999993</v>
      </c>
      <c r="AT32" s="93">
        <f t="shared" si="32"/>
        <v>2350.9919999999993</v>
      </c>
      <c r="AU32" s="93">
        <f t="shared" si="32"/>
        <v>2350.9919999999993</v>
      </c>
      <c r="AV32" s="93">
        <f t="shared" si="32"/>
        <v>2350.9919999999993</v>
      </c>
      <c r="AW32" s="93">
        <f t="shared" si="32"/>
        <v>2350.9919999999993</v>
      </c>
      <c r="AX32" s="93">
        <f t="shared" si="32"/>
        <v>2350.9919999999993</v>
      </c>
      <c r="AY32" s="93">
        <f t="shared" si="32"/>
        <v>2350.9919999999993</v>
      </c>
      <c r="AZ32" s="93">
        <f t="shared" si="32"/>
        <v>2350.9919999999993</v>
      </c>
      <c r="BA32" s="93">
        <f t="shared" si="32"/>
        <v>2350.9919999999993</v>
      </c>
      <c r="BB32" s="93">
        <f t="shared" si="32"/>
        <v>2350.9919999999993</v>
      </c>
      <c r="BC32" s="93">
        <f t="shared" si="32"/>
        <v>2350.9919999999993</v>
      </c>
      <c r="BD32" s="93">
        <f t="shared" si="32"/>
        <v>2350.9919999999993</v>
      </c>
      <c r="BE32" s="93">
        <f t="shared" si="32"/>
        <v>2350.9919999999993</v>
      </c>
      <c r="BF32" s="94">
        <f t="shared" si="32"/>
        <v>2350.9919999999993</v>
      </c>
      <c r="BG32" s="93">
        <f t="shared" ref="BG32:CL32" si="33">SUM(BG30:BG31)</f>
        <v>2350.9919999999993</v>
      </c>
      <c r="BH32" s="93">
        <f t="shared" si="33"/>
        <v>2350.9919999999993</v>
      </c>
      <c r="BI32" s="93">
        <f t="shared" si="33"/>
        <v>2350.9919999999993</v>
      </c>
      <c r="BJ32" s="93">
        <f t="shared" si="33"/>
        <v>2350.9919999999993</v>
      </c>
      <c r="BK32" s="93">
        <f t="shared" si="33"/>
        <v>2350.9919999999993</v>
      </c>
      <c r="BL32" s="93">
        <f t="shared" si="33"/>
        <v>2350.9919999999993</v>
      </c>
      <c r="BM32" s="93">
        <f t="shared" si="33"/>
        <v>2350.9919999999993</v>
      </c>
      <c r="BN32" s="93">
        <f t="shared" si="33"/>
        <v>2350.9919999999993</v>
      </c>
      <c r="BO32" s="93">
        <f t="shared" si="33"/>
        <v>2350.9919999999993</v>
      </c>
      <c r="BP32" s="93">
        <f t="shared" si="33"/>
        <v>2350.9919999999993</v>
      </c>
      <c r="BQ32" s="93">
        <f t="shared" si="33"/>
        <v>2350.9919999999993</v>
      </c>
      <c r="BR32" s="93">
        <f t="shared" si="33"/>
        <v>2350.9919999999993</v>
      </c>
      <c r="BS32" s="93">
        <f t="shared" si="33"/>
        <v>2350.9919999999993</v>
      </c>
      <c r="BT32" s="93">
        <f t="shared" si="33"/>
        <v>2350.9919999999993</v>
      </c>
      <c r="BU32" s="93">
        <f t="shared" si="33"/>
        <v>2350.9919999999993</v>
      </c>
      <c r="BV32" s="93">
        <f t="shared" si="33"/>
        <v>2350.9919999999993</v>
      </c>
      <c r="BW32" s="93">
        <f t="shared" si="33"/>
        <v>2350.9919999999993</v>
      </c>
      <c r="BX32" s="93">
        <f t="shared" si="33"/>
        <v>2350.9919999999993</v>
      </c>
      <c r="BY32" s="93">
        <f t="shared" si="33"/>
        <v>2350.9919999999993</v>
      </c>
      <c r="BZ32" s="93">
        <f t="shared" si="33"/>
        <v>2350.9919999999993</v>
      </c>
      <c r="CA32" s="93">
        <f t="shared" si="33"/>
        <v>2350.9919999999993</v>
      </c>
      <c r="CB32" s="93">
        <f t="shared" si="33"/>
        <v>2350.9919999999993</v>
      </c>
      <c r="CC32" s="93">
        <f t="shared" si="33"/>
        <v>2350.9919999999993</v>
      </c>
      <c r="CD32" s="93">
        <f t="shared" si="33"/>
        <v>2350.9919999999993</v>
      </c>
      <c r="CE32" s="93">
        <f t="shared" si="33"/>
        <v>2350.9919999999993</v>
      </c>
      <c r="CF32" s="93">
        <f t="shared" si="33"/>
        <v>2350.9919999999993</v>
      </c>
      <c r="CG32" s="93">
        <f t="shared" si="33"/>
        <v>2350.9919999999993</v>
      </c>
      <c r="CH32" s="93">
        <f t="shared" si="33"/>
        <v>2350.9919999999993</v>
      </c>
      <c r="CI32" s="93">
        <f t="shared" si="33"/>
        <v>2350.9919999999993</v>
      </c>
      <c r="CJ32" s="93">
        <f t="shared" si="33"/>
        <v>2350.9919999999993</v>
      </c>
      <c r="CK32" s="93">
        <f t="shared" si="33"/>
        <v>2350.9919999999993</v>
      </c>
      <c r="CL32" s="93">
        <f t="shared" si="33"/>
        <v>2350.9919999999993</v>
      </c>
      <c r="CM32" s="93">
        <f t="shared" ref="CM32:DP32" si="34">SUM(CM30:CM31)</f>
        <v>2350.9919999999993</v>
      </c>
      <c r="CN32" s="93">
        <f t="shared" si="34"/>
        <v>2350.9919999999993</v>
      </c>
      <c r="CO32" s="93">
        <f t="shared" si="34"/>
        <v>2350.9919999999993</v>
      </c>
      <c r="CP32" s="93">
        <f t="shared" si="34"/>
        <v>2350.9919999999993</v>
      </c>
      <c r="CQ32" s="93">
        <f t="shared" si="34"/>
        <v>2350.9919999999993</v>
      </c>
      <c r="CR32" s="93">
        <f t="shared" si="34"/>
        <v>2350.9919999999993</v>
      </c>
      <c r="CS32" s="93">
        <f t="shared" si="34"/>
        <v>2350.9919999999993</v>
      </c>
      <c r="CT32" s="93">
        <f t="shared" si="34"/>
        <v>0</v>
      </c>
      <c r="CU32" s="93">
        <f t="shared" si="34"/>
        <v>0</v>
      </c>
      <c r="CV32" s="93">
        <f t="shared" si="34"/>
        <v>0</v>
      </c>
      <c r="CW32" s="93">
        <f t="shared" si="34"/>
        <v>0</v>
      </c>
      <c r="CX32" s="93">
        <f t="shared" si="34"/>
        <v>0</v>
      </c>
      <c r="CY32" s="93">
        <f t="shared" si="34"/>
        <v>0</v>
      </c>
      <c r="CZ32" s="93">
        <f t="shared" si="34"/>
        <v>0</v>
      </c>
      <c r="DA32" s="93">
        <f t="shared" si="34"/>
        <v>0</v>
      </c>
      <c r="DB32" s="93">
        <f t="shared" si="34"/>
        <v>0</v>
      </c>
      <c r="DC32" s="93">
        <f t="shared" si="34"/>
        <v>0</v>
      </c>
      <c r="DD32" s="93">
        <f t="shared" si="34"/>
        <v>0</v>
      </c>
      <c r="DE32" s="93">
        <f t="shared" si="34"/>
        <v>0</v>
      </c>
      <c r="DF32" s="93">
        <f t="shared" si="34"/>
        <v>0</v>
      </c>
      <c r="DG32" s="93">
        <f t="shared" si="34"/>
        <v>0</v>
      </c>
      <c r="DH32" s="93">
        <f t="shared" si="34"/>
        <v>0</v>
      </c>
      <c r="DI32" s="93">
        <f t="shared" si="34"/>
        <v>0</v>
      </c>
      <c r="DJ32" s="93">
        <f t="shared" si="34"/>
        <v>0</v>
      </c>
      <c r="DK32" s="93">
        <f t="shared" si="34"/>
        <v>0</v>
      </c>
      <c r="DL32" s="93">
        <f t="shared" si="34"/>
        <v>0</v>
      </c>
      <c r="DM32" s="95">
        <f t="shared" si="34"/>
        <v>0</v>
      </c>
      <c r="DN32" s="92">
        <f t="shared" si="34"/>
        <v>0</v>
      </c>
      <c r="DO32" s="93">
        <f t="shared" si="34"/>
        <v>0</v>
      </c>
      <c r="DP32" s="95">
        <f t="shared" si="34"/>
        <v>0</v>
      </c>
    </row>
    <row r="33" x14ac:dyDescent="0.4"/>
    <row r="34" x14ac:dyDescent="0.4"/>
  </sheetData>
  <dataConsolidate/>
  <mergeCells count="3">
    <mergeCell ref="R3:DM3"/>
    <mergeCell ref="DN3:DP3"/>
    <mergeCell ref="D3:Q3"/>
  </mergeCells>
  <conditionalFormatting sqref="D10:DP11">
    <cfRule type="cellIs" dxfId="1" priority="2" operator="greaterThan">
      <formula>0</formula>
    </cfRule>
  </conditionalFormatting>
  <conditionalFormatting sqref="R20:DP25">
    <cfRule type="cellIs" dxfId="0" priority="1" operator="greaterThan">
      <formula>0</formula>
    </cfRule>
  </conditionalFormatting>
  <pageMargins left="0.7" right="0.7" top="0.75" bottom="0.75" header="0.3" footer="0.3"/>
  <pageSetup paperSize="9" orientation="portrait" verticalDpi="0" r:id="rId1"/>
  <customProperties>
    <customPr name="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faab09-2c8a-4684-b89f-adb3a10d9a24">
      <Terms xmlns="http://schemas.microsoft.com/office/infopath/2007/PartnerControls"/>
    </lcf76f155ced4ddcb4097134ff3c332f>
    <TaxCatchAll xmlns="cfc033e7-d2bf-424c-8947-3be059b63463" xsi:nil="true"/>
    <AssignedTo xmlns="http://schemas.microsoft.com/sharepoint/v3">
      <UserInfo>
        <DisplayName/>
        <AccountId xsi:nil="true"/>
        <AccountType/>
      </UserInfo>
    </AssignedTo>
    <SnoArkivpliktig xmlns="cfc033e7-d2bf-424c-8947-3be059b63463">?</SnoArkivpliktig>
    <SnoDokumenttype xmlns="cfc033e7-d2bf-424c-8947-3be059b6346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Tekstdokument" ma:contentTypeID="0x01010027399BDA455B493DBFDF30E876AC73C3003A5BCC8520D5164D89067AB43910E11E" ma:contentTypeVersion="17" ma:contentTypeDescription="Opprett et nytt dokument." ma:contentTypeScope="" ma:versionID="54c3bf47c5840727411a30bfc1428a4f">
  <xsd:schema xmlns:xsd="http://www.w3.org/2001/XMLSchema" xmlns:xs="http://www.w3.org/2001/XMLSchema" xmlns:p="http://schemas.microsoft.com/office/2006/metadata/properties" xmlns:ns1="http://schemas.microsoft.com/sharepoint/v3" xmlns:ns2="cfc033e7-d2bf-424c-8947-3be059b63463" xmlns:ns3="16faab09-2c8a-4684-b89f-adb3a10d9a24" targetNamespace="http://schemas.microsoft.com/office/2006/metadata/properties" ma:root="true" ma:fieldsID="499ae35fe3954e6e84baf072c54bb5d0" ns1:_="" ns2:_="" ns3:_="">
    <xsd:import namespace="http://schemas.microsoft.com/sharepoint/v3"/>
    <xsd:import namespace="cfc033e7-d2bf-424c-8947-3be059b63463"/>
    <xsd:import namespace="16faab09-2c8a-4684-b89f-adb3a10d9a24"/>
    <xsd:element name="properties">
      <xsd:complexType>
        <xsd:sequence>
          <xsd:element name="documentManagement">
            <xsd:complexType>
              <xsd:all>
                <xsd:element ref="ns1:AssignedTo" minOccurs="0"/>
                <xsd:element ref="ns2:SnoDokumenttype" minOccurs="0"/>
                <xsd:element ref="ns2:SnoArkivpliktig"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ssignedTo" ma:index="2" nillable="true" ma:displayName="Tilordnet til" ma:list="UserInfo"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fc033e7-d2bf-424c-8947-3be059b63463" elementFormDefault="qualified">
    <xsd:import namespace="http://schemas.microsoft.com/office/2006/documentManagement/types"/>
    <xsd:import namespace="http://schemas.microsoft.com/office/infopath/2007/PartnerControls"/>
    <xsd:element name="SnoDokumenttype" ma:index="3" nillable="true" ma:displayName="Dokumenttype" ma:format="Dropdown" ma:internalName="SnoDokumenttype">
      <xsd:simpleType>
        <xsd:restriction base="dms:Choice">
          <xsd:enumeration value="Angi valg nr. 1"/>
          <xsd:enumeration value="Angi valg nr. 2"/>
          <xsd:enumeration value="Angi valg nr. 3"/>
        </xsd:restriction>
      </xsd:simpleType>
    </xsd:element>
    <xsd:element name="SnoArkivpliktig" ma:index="4" nillable="true" ma:displayName="Arkivpliktig" ma:default="?" ma:format="Dropdown" ma:internalName="SnoArkivpliktig">
      <xsd:simpleType>
        <xsd:restriction base="dms:Choice">
          <xsd:enumeration value="?"/>
          <xsd:enumeration value="Ja"/>
          <xsd:enumeration value="Nei"/>
        </xsd:restriction>
      </xsd:simpleType>
    </xsd:element>
    <xsd:element name="TaxCatchAll" ma:index="17" nillable="true" ma:displayName="Taxonomy Catch All Column" ma:hidden="true" ma:list="{c88c3a57-e8b9-4afb-8ec9-3ed2dc7f1d9a}" ma:internalName="TaxCatchAll" ma:showField="CatchAllData" ma:web="cfc033e7-d2bf-424c-8947-3be059b634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faab09-2c8a-4684-b89f-adb3a10d9a2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Bildemerkelapper" ma:readOnly="false" ma:fieldId="{5cf76f15-5ced-4ddc-b409-7134ff3c332f}" ma:taxonomyMulti="true" ma:sspId="2424752e-f20b-4035-887f-e0fa58a0290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nholdstype"/>
        <xsd:element ref="dc:title" minOccurs="0" maxOccurs="1" ma:index="1"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81500C-AE71-4DEF-9D0A-7D74BD4E7975}">
  <ds:schemaRefs>
    <ds:schemaRef ds:uri="http://purl.org/dc/elements/1.1/"/>
    <ds:schemaRef ds:uri="http://www.w3.org/XML/1998/namespace"/>
    <ds:schemaRef ds:uri="http://schemas.microsoft.com/office/2006/documentManagement/types"/>
    <ds:schemaRef ds:uri="http://schemas.openxmlformats.org/package/2006/metadata/core-properties"/>
    <ds:schemaRef ds:uri="http://purl.org/dc/dcmitype/"/>
    <ds:schemaRef ds:uri="http://purl.org/dc/terms/"/>
    <ds:schemaRef ds:uri="http://schemas.microsoft.com/office/infopath/2007/PartnerControls"/>
    <ds:schemaRef ds:uri="85a14a49-0378-4954-9bf2-baeb075ce8a6"/>
    <ds:schemaRef ds:uri="06edc3b5-7d90-4cc7-844d-1d741ea4bad0"/>
    <ds:schemaRef ds:uri="http://schemas.microsoft.com/office/2006/metadata/properties"/>
    <ds:schemaRef ds:uri="16faab09-2c8a-4684-b89f-adb3a10d9a24"/>
    <ds:schemaRef ds:uri="cfc033e7-d2bf-424c-8947-3be059b63463"/>
    <ds:schemaRef ds:uri="http://schemas.microsoft.com/sharepoint/v3"/>
  </ds:schemaRefs>
</ds:datastoreItem>
</file>

<file path=customXml/itemProps2.xml><?xml version="1.0" encoding="utf-8"?>
<ds:datastoreItem xmlns:ds="http://schemas.openxmlformats.org/officeDocument/2006/customXml" ds:itemID="{A8C26B85-EF81-4714-AFE2-E955526FA41A}">
  <ds:schemaRefs>
    <ds:schemaRef ds:uri="http://schemas.microsoft.com/sharepoint/v3/contenttype/forms"/>
  </ds:schemaRefs>
</ds:datastoreItem>
</file>

<file path=customXml/itemProps3.xml><?xml version="1.0" encoding="utf-8"?>
<ds:datastoreItem xmlns:ds="http://schemas.openxmlformats.org/officeDocument/2006/customXml" ds:itemID="{C22FCA4D-F572-48BC-9599-4C038C4EE4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fc033e7-d2bf-424c-8947-3be059b63463"/>
    <ds:schemaRef ds:uri="16faab09-2c8a-4684-b89f-adb3a10d9a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8141450-2387-4aca-b41f-19cd6be9dd3c}" enabled="1" method="Standard" siteId="{adf10e2b-b6e9-41d6-be2f-c12bb566019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Les meg!</vt:lpstr>
      <vt:lpstr>Forutsetninger</vt:lpstr>
      <vt:lpstr>Kontantstrøm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2026-03-06T07:44:55Z</dcterms:created>
  <dcterms:modified xsi:type="dcterms:W3CDTF">2026-03-27T07:06:21Z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141450-2387-4aca-b41f-19cd6be9dd3c_SetDate">
    <vt:lpwstr>2025-10-23T14:02:54Z</vt:lpwstr>
  </property>
  <property fmtid="{D5CDD505-2E9C-101B-9397-08002B2CF9AE}" pid="3" name="MediaServiceImageTags">
    <vt:lpwstr/>
  </property>
  <property fmtid="{D5CDD505-2E9C-101B-9397-08002B2CF9AE}" pid="4" name="ContentTypeId">
    <vt:lpwstr>0x01010027399BDA455B493DBFDF30E876AC73C3003A5BCC8520D5164D89067AB43910E11E</vt:lpwstr>
  </property>
  <property fmtid="{D5CDD505-2E9C-101B-9397-08002B2CF9AE}" pid="5" name="MSIP_Label_48141450-2387-4aca-b41f-19cd6be9dd3c_ContentBits">
    <vt:lpwstr>0</vt:lpwstr>
  </property>
  <property fmtid="{D5CDD505-2E9C-101B-9397-08002B2CF9AE}" pid="6" name="MSIP_Label_48141450-2387-4aca-b41f-19cd6be9dd3c_Tag">
    <vt:lpwstr>10, 3, 0, 1</vt:lpwstr>
  </property>
  <property fmtid="{D5CDD505-2E9C-101B-9397-08002B2CF9AE}" pid="7" name="MSIP_Label_48141450-2387-4aca-b41f-19cd6be9dd3c_ActionId">
    <vt:lpwstr>290ba74d-9dc3-4bd8-a64d-ab4931dbe172</vt:lpwstr>
  </property>
  <property fmtid="{D5CDD505-2E9C-101B-9397-08002B2CF9AE}" pid="8" name="MSIP_Label_48141450-2387-4aca-b41f-19cd6be9dd3c_Enabled">
    <vt:lpwstr>true</vt:lpwstr>
  </property>
  <property fmtid="{D5CDD505-2E9C-101B-9397-08002B2CF9AE}" pid="9" name="MSIP_Label_48141450-2387-4aca-b41f-19cd6be9dd3c_SiteId">
    <vt:lpwstr>adf10e2b-b6e9-41d6-be2f-c12bb566019c</vt:lpwstr>
  </property>
  <property fmtid="{D5CDD505-2E9C-101B-9397-08002B2CF9AE}" pid="10" name="MSIP_Label_48141450-2387-4aca-b41f-19cd6be9dd3c_Method">
    <vt:lpwstr>Standard</vt:lpwstr>
  </property>
  <property fmtid="{D5CDD505-2E9C-101B-9397-08002B2CF9AE}" pid="11" name="MSIP_Label_48141450-2387-4aca-b41f-19cd6be9dd3c_Name">
    <vt:lpwstr>Restricted_Unprotected</vt:lpwstr>
  </property>
</Properties>
</file>