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07.tjenester.u.dep.no\0900$\Hjem\nfd4317\Documents\Forhandlinger\Norge - Russland\48. sesjon (2018)\Protokoll 48. sesjon\Vedlegg norsk 48. sesjon\V 13\"/>
    </mc:Choice>
  </mc:AlternateContent>
  <bookViews>
    <workbookView xWindow="0" yWindow="0" windowWidth="20490" windowHeight="7755" activeTab="6"/>
  </bookViews>
  <sheets>
    <sheet name="Tabell I" sheetId="1" r:id="rId1"/>
    <sheet name="Tabell II" sheetId="2" r:id="rId2"/>
    <sheet name="Tabell IIIa" sheetId="3" r:id="rId3"/>
    <sheet name="Tabell IV" sheetId="20" r:id="rId4"/>
    <sheet name="Tabell V" sheetId="5" r:id="rId5"/>
    <sheet name="Tabell VI" sheetId="17" r:id="rId6"/>
    <sheet name="Tabell VII" sheetId="21" r:id="rId7"/>
  </sheets>
  <calcPr calcId="162913"/>
</workbook>
</file>

<file path=xl/calcChain.xml><?xml version="1.0" encoding="utf-8"?>
<calcChain xmlns="http://schemas.openxmlformats.org/spreadsheetml/2006/main">
  <c r="E22" i="3" l="1"/>
  <c r="G21" i="17" l="1"/>
  <c r="C26" i="20" l="1"/>
  <c r="C25" i="20"/>
  <c r="D25" i="20" l="1"/>
  <c r="D29" i="20"/>
  <c r="C29" i="20"/>
  <c r="B29" i="20"/>
  <c r="F52" i="21" l="1"/>
  <c r="F55" i="21"/>
  <c r="E20" i="3" l="1"/>
  <c r="D55" i="21"/>
  <c r="D52" i="21"/>
  <c r="F49" i="21"/>
  <c r="D49" i="21"/>
  <c r="F46" i="21"/>
  <c r="D46" i="21"/>
  <c r="B10" i="21" l="1"/>
  <c r="B9" i="21"/>
  <c r="B8" i="21"/>
  <c r="F43" i="21"/>
  <c r="D43" i="21"/>
  <c r="F40" i="21"/>
  <c r="D40" i="21"/>
  <c r="F37" i="21"/>
  <c r="D37" i="21"/>
  <c r="F34" i="21"/>
  <c r="D34" i="21"/>
  <c r="F31" i="21"/>
  <c r="D31" i="21"/>
  <c r="F28" i="21"/>
  <c r="D28" i="21"/>
  <c r="D25" i="21"/>
  <c r="F23" i="21"/>
  <c r="F25" i="21" s="1"/>
  <c r="F22" i="21"/>
  <c r="D22" i="21"/>
  <c r="F19" i="21"/>
  <c r="D19" i="21"/>
  <c r="F17" i="21"/>
  <c r="D17" i="21"/>
  <c r="F15" i="21"/>
  <c r="D15" i="21"/>
  <c r="F13" i="21"/>
  <c r="D13" i="21"/>
  <c r="G26" i="17" l="1"/>
  <c r="C37" i="17"/>
  <c r="E27" i="5" l="1"/>
  <c r="E21" i="5"/>
  <c r="I21" i="5" l="1"/>
  <c r="I27" i="5"/>
  <c r="E43" i="20" l="1"/>
  <c r="E42" i="20"/>
  <c r="G32" i="17" l="1"/>
  <c r="I28" i="1" l="1"/>
  <c r="H28" i="1"/>
  <c r="B28" i="3" s="1"/>
  <c r="F28" i="3" s="1"/>
  <c r="E26" i="20" l="1"/>
  <c r="E28" i="20"/>
  <c r="E29" i="20"/>
  <c r="E30" i="20"/>
  <c r="E31" i="20"/>
  <c r="E32" i="20"/>
  <c r="E33" i="20"/>
  <c r="E34" i="20"/>
  <c r="E35" i="20"/>
  <c r="E36" i="20"/>
  <c r="E38" i="20"/>
  <c r="E25" i="20"/>
  <c r="G30" i="17" l="1"/>
  <c r="G37" i="17" s="1"/>
  <c r="B37" i="17"/>
  <c r="J31" i="5" l="1"/>
  <c r="J37" i="5"/>
  <c r="J25" i="5"/>
  <c r="E35" i="5" l="1"/>
  <c r="I35" i="5" s="1"/>
  <c r="I37" i="5" s="1"/>
  <c r="C37" i="5"/>
  <c r="E28" i="5"/>
  <c r="I28" i="5" s="1"/>
  <c r="E29" i="5"/>
  <c r="D31" i="5"/>
  <c r="C31" i="5"/>
  <c r="E24" i="5"/>
  <c r="I24" i="5" s="1"/>
  <c r="E23" i="5"/>
  <c r="I23" i="5" s="1"/>
  <c r="D25" i="5"/>
  <c r="C25" i="5"/>
  <c r="E31" i="5" l="1"/>
  <c r="E37" i="5"/>
  <c r="I29" i="5"/>
  <c r="E22" i="5"/>
  <c r="E26" i="1"/>
  <c r="I26" i="1" s="1"/>
  <c r="D26" i="1"/>
  <c r="H26" i="1" s="1"/>
  <c r="E22" i="1"/>
  <c r="I22" i="1" s="1"/>
  <c r="D22" i="1"/>
  <c r="H22" i="1" s="1"/>
  <c r="B22" i="3" s="1"/>
  <c r="E20" i="1"/>
  <c r="I20" i="1" s="1"/>
  <c r="D20" i="1"/>
  <c r="H20" i="1" s="1"/>
  <c r="B20" i="3" s="1"/>
  <c r="B11" i="17"/>
  <c r="B10" i="17"/>
  <c r="B9" i="17"/>
  <c r="B8" i="17"/>
  <c r="C8" i="5"/>
  <c r="C7" i="5"/>
  <c r="C6" i="5"/>
  <c r="C5" i="5"/>
  <c r="B9" i="20"/>
  <c r="B8" i="20"/>
  <c r="B7" i="20"/>
  <c r="B6" i="20"/>
  <c r="B9" i="3"/>
  <c r="B8" i="3"/>
  <c r="B7" i="3"/>
  <c r="B6" i="3"/>
  <c r="B11" i="2"/>
  <c r="B10" i="2"/>
  <c r="B9" i="2"/>
  <c r="B8" i="2"/>
  <c r="I31" i="5" l="1"/>
  <c r="B26" i="3"/>
  <c r="F26" i="3" s="1"/>
  <c r="F22" i="3"/>
  <c r="F20" i="3"/>
  <c r="E25" i="5"/>
  <c r="I22" i="5"/>
  <c r="I25" i="5" l="1"/>
</calcChain>
</file>

<file path=xl/sharedStrings.xml><?xml version="1.0" encoding="utf-8"?>
<sst xmlns="http://schemas.openxmlformats.org/spreadsheetml/2006/main" count="381" uniqueCount="253">
  <si>
    <t>ÅR:</t>
  </si>
  <si>
    <t>PR. DATO:</t>
  </si>
  <si>
    <t>PERIODE:</t>
  </si>
  <si>
    <t>TOTAL KVOTE</t>
  </si>
  <si>
    <t>SUM (TAC)</t>
  </si>
  <si>
    <t>AVSETNING</t>
  </si>
  <si>
    <t>KVOTE</t>
  </si>
  <si>
    <t xml:space="preserve">FRA RUSSLAND </t>
  </si>
  <si>
    <t>TIL</t>
  </si>
  <si>
    <t>NORGE</t>
  </si>
  <si>
    <t>RUSSLAND</t>
  </si>
  <si>
    <t>TIL  NORGE</t>
  </si>
  <si>
    <t>FISKESLAG</t>
  </si>
  <si>
    <t>TREDJELAND</t>
  </si>
  <si>
    <t>I</t>
  </si>
  <si>
    <t>II</t>
  </si>
  <si>
    <t>III=(I-II)/2</t>
  </si>
  <si>
    <t>IV=( I-II)/2</t>
  </si>
  <si>
    <t>V</t>
  </si>
  <si>
    <t xml:space="preserve"> </t>
  </si>
  <si>
    <t>HYSE</t>
  </si>
  <si>
    <t xml:space="preserve">  </t>
  </si>
  <si>
    <t>TABELL II</t>
  </si>
  <si>
    <t>OVERSIKT OVER KVOTER OG BIFANGSTAVSETNINGER I AVTALER MELLOM NORGE</t>
  </si>
  <si>
    <t xml:space="preserve">OG RUSSLAND VED FISKE I HVERANDRES ØKONOMISKE SONER.  </t>
  </si>
  <si>
    <t xml:space="preserve">ÅR:                              </t>
  </si>
  <si>
    <t xml:space="preserve">PR . DATO:           </t>
  </si>
  <si>
    <t>RUSSLANDS</t>
  </si>
  <si>
    <t xml:space="preserve">NORGES </t>
  </si>
  <si>
    <t>KVOTER I</t>
  </si>
  <si>
    <t>KVOTER</t>
  </si>
  <si>
    <t>NØS</t>
  </si>
  <si>
    <t>I RØS</t>
  </si>
  <si>
    <t>JAN MAYEN SONE</t>
  </si>
  <si>
    <t>FOTNOTER:</t>
  </si>
  <si>
    <t>TORSK</t>
  </si>
  <si>
    <t>SEI</t>
  </si>
  <si>
    <t>STEINBIT</t>
  </si>
  <si>
    <t>FLYNDRE</t>
  </si>
  <si>
    <t>NORSK VÅRGYTENDE SILD</t>
  </si>
  <si>
    <t>KOLMULE</t>
  </si>
  <si>
    <t>VASSILD</t>
  </si>
  <si>
    <t>POLARTORSK</t>
  </si>
  <si>
    <t>REKE</t>
  </si>
  <si>
    <t>TABELL IIIa</t>
  </si>
  <si>
    <t>LAND:</t>
  </si>
  <si>
    <t>NASJONAL</t>
  </si>
  <si>
    <t xml:space="preserve">DISPONIBEL </t>
  </si>
  <si>
    <t>KVOTE:</t>
  </si>
  <si>
    <t>III</t>
  </si>
  <si>
    <t>IV</t>
  </si>
  <si>
    <t>VI</t>
  </si>
  <si>
    <t>LODDE</t>
  </si>
  <si>
    <t>TABELL IV</t>
  </si>
  <si>
    <t xml:space="preserve">FANGST AV FLAGGSTATENS FARTØY VED FISKE I </t>
  </si>
  <si>
    <t xml:space="preserve">LAND: </t>
  </si>
  <si>
    <t xml:space="preserve">ÅR: </t>
  </si>
  <si>
    <t>PR.DATO:</t>
  </si>
  <si>
    <t xml:space="preserve">PERIODE:  </t>
  </si>
  <si>
    <t>ICES I OG II</t>
  </si>
  <si>
    <t>IIA</t>
  </si>
  <si>
    <t>IIB</t>
  </si>
  <si>
    <t>FISKESLAG:</t>
  </si>
  <si>
    <t>REKER</t>
  </si>
  <si>
    <t>SILD</t>
  </si>
  <si>
    <t>MAKRELL</t>
  </si>
  <si>
    <t>Antall</t>
  </si>
  <si>
    <t>Antall dyr</t>
  </si>
  <si>
    <t>TABELL V</t>
  </si>
  <si>
    <t>Land:</t>
  </si>
  <si>
    <t>År:</t>
  </si>
  <si>
    <t>Pr. dato:</t>
  </si>
  <si>
    <t>Periode:</t>
  </si>
  <si>
    <t>SAMLETE</t>
  </si>
  <si>
    <t>SALG</t>
  </si>
  <si>
    <t>TREDJELANDS</t>
  </si>
  <si>
    <t>UBRUKT</t>
  </si>
  <si>
    <t>OPPRINNELIGE</t>
  </si>
  <si>
    <t>FISKEADGANG</t>
  </si>
  <si>
    <t>JUSTERTE</t>
  </si>
  <si>
    <t>AV KVOTE</t>
  </si>
  <si>
    <t>FANGST AV</t>
  </si>
  <si>
    <t xml:space="preserve">I PARTENS </t>
  </si>
  <si>
    <t>KVOTE I</t>
  </si>
  <si>
    <t xml:space="preserve">OVERFØRT FRA </t>
  </si>
  <si>
    <t xml:space="preserve">KVOTE I </t>
  </si>
  <si>
    <t>SOLGT KVOTE</t>
  </si>
  <si>
    <t>FRA SALG</t>
  </si>
  <si>
    <t>ØKONOMISKE</t>
  </si>
  <si>
    <t xml:space="preserve">PARTENS </t>
  </si>
  <si>
    <t>RØS TIL NØS</t>
  </si>
  <si>
    <t>PARTENS</t>
  </si>
  <si>
    <t>LAND</t>
  </si>
  <si>
    <t>SONE</t>
  </si>
  <si>
    <t xml:space="preserve">ØKONOMISKE </t>
  </si>
  <si>
    <t>III= I +(-) II</t>
  </si>
  <si>
    <t>VI=IV- V</t>
  </si>
  <si>
    <t>VII=III + IV - VI</t>
  </si>
  <si>
    <t>VIII</t>
  </si>
  <si>
    <t xml:space="preserve">GRØNLAND </t>
  </si>
  <si>
    <t>ISLAND</t>
  </si>
  <si>
    <t>SUM</t>
  </si>
  <si>
    <t>GRØNLAND</t>
  </si>
  <si>
    <t>BLÅKVEITE</t>
  </si>
  <si>
    <t>ANDRE BESTANDER</t>
  </si>
  <si>
    <t>FANGST</t>
  </si>
  <si>
    <t xml:space="preserve">TOTAL </t>
  </si>
  <si>
    <t xml:space="preserve">LODDE </t>
  </si>
  <si>
    <t xml:space="preserve">Antall dyr  </t>
  </si>
  <si>
    <t xml:space="preserve">dyr  </t>
  </si>
  <si>
    <t xml:space="preserve">     ICES FANGSTOMRÅDER:</t>
  </si>
  <si>
    <t>TABLE VI</t>
  </si>
  <si>
    <t>ÅR</t>
  </si>
  <si>
    <t>FÆRØYENE</t>
  </si>
  <si>
    <t>ANNET</t>
  </si>
  <si>
    <t xml:space="preserve">KOLMULE </t>
  </si>
  <si>
    <t>HERAV</t>
  </si>
  <si>
    <t xml:space="preserve">                    FORSKNINGS</t>
  </si>
  <si>
    <t xml:space="preserve">NORSK </t>
  </si>
  <si>
    <t xml:space="preserve">                        FANGST</t>
  </si>
  <si>
    <t>FANGST I</t>
  </si>
  <si>
    <t>RUSSISK</t>
  </si>
  <si>
    <t xml:space="preserve">    ICES FANGSTOMRÅDER:</t>
  </si>
  <si>
    <t>ØKONOMISK</t>
  </si>
  <si>
    <t xml:space="preserve">  GRØNNL.SEL  </t>
  </si>
  <si>
    <t xml:space="preserve">  KLAPPMYSS</t>
  </si>
  <si>
    <t xml:space="preserve">PERIODE: </t>
  </si>
  <si>
    <t>GRØNLANDSSEL</t>
  </si>
  <si>
    <t>TABELL  I</t>
  </si>
  <si>
    <t>FANGST FRA FLAGGSTATENS FARTØY VED FISKE I ICES-OMRÅDENE</t>
  </si>
  <si>
    <t>ICES-OMRÅDENE I, IIA OG IIB, INKLUDERT FORSKNINGSFANGST.</t>
  </si>
  <si>
    <t xml:space="preserve">TREDJELANDS </t>
  </si>
  <si>
    <t>FANGST I TONN RUND VEKT</t>
  </si>
  <si>
    <t xml:space="preserve"> KVOTE TIL TREDJELAND FRA </t>
  </si>
  <si>
    <t>KVOTE FRA KVOTEAVSETNING TIL TREDJELAND</t>
  </si>
  <si>
    <t>TREDJELANDS KVOTER I PARTENS ØKONOMISKE SONE OG FANGST AV DISSE KVOTER. TONN RUND VEKT</t>
  </si>
  <si>
    <t>FLAGGSTATEN. FANGST I TONN RUND VEKT.</t>
  </si>
  <si>
    <t>TONN RUND VEKT.</t>
  </si>
  <si>
    <t>EU</t>
  </si>
  <si>
    <t>TABELL  VII</t>
  </si>
  <si>
    <t>TOTAL</t>
  </si>
  <si>
    <t>NORGE OG RUSSLANDS UTNYTTELSE AV KVOTEFLEKSIBILITETSORDNINGEN FRA</t>
  </si>
  <si>
    <t>UER (S. mentella)</t>
  </si>
  <si>
    <t>AVSATT TIL</t>
  </si>
  <si>
    <t>FORSKNING OG</t>
  </si>
  <si>
    <t>FORVALTNING</t>
  </si>
  <si>
    <t>TREDJELANDS-</t>
  </si>
  <si>
    <t>V= I+II+III+IV</t>
  </si>
  <si>
    <t>NASJONAL KVOTE</t>
  </si>
  <si>
    <r>
      <t>1)</t>
    </r>
    <r>
      <rPr>
        <sz val="9"/>
        <rFont val="Arial"/>
        <family val="2"/>
      </rPr>
      <t xml:space="preserve"> Jf. tabell VII</t>
    </r>
  </si>
  <si>
    <t>UER (S. norvegicus og S. mentella)</t>
  </si>
  <si>
    <t>FRA ANDRE</t>
  </si>
  <si>
    <t>OVERFØRINGER</t>
  </si>
  <si>
    <t xml:space="preserve">FRA NORGE </t>
  </si>
  <si>
    <t>TIL  RUSSLAND</t>
  </si>
  <si>
    <t>VII=III+V-VI</t>
  </si>
  <si>
    <t>VIII=IV-V+VI</t>
  </si>
  <si>
    <t>(INKL. FORSKNINGSKVOTE</t>
  </si>
  <si>
    <t>OG OVERFØRINGER)</t>
  </si>
  <si>
    <t>LANDET I:</t>
  </si>
  <si>
    <r>
      <t>I, IIA og IIB, FØRSTEGANGSLANDING I ALLE ANDRE LAND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ENN</t>
    </r>
  </si>
  <si>
    <r>
      <t>1)</t>
    </r>
    <r>
      <rPr>
        <sz val="9"/>
        <rFont val="Arial"/>
        <family val="2"/>
      </rPr>
      <t xml:space="preserve"> Hver part fører opp aktuelle land hvor det er landet fisk</t>
    </r>
  </si>
  <si>
    <r>
      <t xml:space="preserve">2) </t>
    </r>
    <r>
      <rPr>
        <sz val="9"/>
        <rFont val="Arial"/>
        <family val="2"/>
      </rPr>
      <t>Jf. punkt 5.1 i protokoll fra 45. sesjon i Den blandete norsk-russiske fiskerikommisjon</t>
    </r>
  </si>
  <si>
    <t>MELLOM NORGE, RUSSLAND OG TREDJELAND. AVTALE INNGÅTT I DEN BLANDETE NORSK-RUSSISKE FISKERIKOMMISJON,</t>
  </si>
  <si>
    <t xml:space="preserve">INKLUDERT EVENTUELLE JUSTERINGER I LØPET AV ÅRET. </t>
  </si>
  <si>
    <t xml:space="preserve">OVERSIKT OVER FORDELING AV TOTALKVOTER AV TORSK, HYSE, LODDE, BLÅKVEITE OG SNABELUER (S. MENTELLA)  </t>
  </si>
  <si>
    <t xml:space="preserve">OVERSIKT OVER SAMLET KVOTE AV TORSK, HYSE, LODDE, BLÅKVEITE OG SNABELUER (S. MENTELLA)  </t>
  </si>
  <si>
    <t>TIL DISPOSISJON FOR DEN NASJONALE FLÅTEN, OG FANGST AV DENNE KVOTEN. TONN RUND VEKT.</t>
  </si>
  <si>
    <r>
      <t>FANGST</t>
    </r>
    <r>
      <rPr>
        <b/>
        <vertAlign val="superscript"/>
        <sz val="10"/>
        <rFont val="Arial"/>
        <family val="2"/>
      </rPr>
      <t>3)</t>
    </r>
  </si>
  <si>
    <r>
      <t>ÅR</t>
    </r>
    <r>
      <rPr>
        <b/>
        <vertAlign val="superscript"/>
        <sz val="10"/>
        <rFont val="Arial"/>
        <family val="2"/>
      </rPr>
      <t>1)2)</t>
    </r>
  </si>
  <si>
    <r>
      <t>KVOTE</t>
    </r>
    <r>
      <rPr>
        <b/>
        <vertAlign val="superscript"/>
        <sz val="10"/>
        <rFont val="Arial"/>
        <family val="2"/>
      </rPr>
      <t>2)</t>
    </r>
  </si>
  <si>
    <t>FRA</t>
  </si>
  <si>
    <t>UER</t>
  </si>
  <si>
    <r>
      <t>2)</t>
    </r>
    <r>
      <rPr>
        <sz val="9"/>
        <rFont val="Arial"/>
        <family val="2"/>
      </rPr>
      <t xml:space="preserve"> Partene rapporterer tredjelands fiske i sine soner</t>
    </r>
  </si>
  <si>
    <r>
      <t xml:space="preserve"> PARTENS NASJONALE KVOTE</t>
    </r>
    <r>
      <rPr>
        <vertAlign val="superscript"/>
        <sz val="10"/>
        <rFont val="Arial"/>
        <family val="2"/>
      </rPr>
      <t>1)</t>
    </r>
  </si>
  <si>
    <r>
      <t>TREDJELANDS FANGST</t>
    </r>
    <r>
      <rPr>
        <b/>
        <vertAlign val="superscript"/>
        <sz val="10"/>
        <rFont val="Arial"/>
        <family val="2"/>
      </rPr>
      <t>2)</t>
    </r>
  </si>
  <si>
    <r>
      <t xml:space="preserve">1) </t>
    </r>
    <r>
      <rPr>
        <sz val="9"/>
        <rFont val="Arial"/>
        <family val="2"/>
      </rPr>
      <t>Kjøp og salg fra nasjonal kvote.</t>
    </r>
  </si>
  <si>
    <t>DATO:</t>
  </si>
  <si>
    <t>FANGST FRA FLAGGSTATENS FARTØY I ICES OMRÅDENE I, IIA og IIB</t>
  </si>
  <si>
    <t>OG MED 2015* I FISKET ETTER TORSK OG HYSE.</t>
  </si>
  <si>
    <t>Rest fra 2015</t>
  </si>
  <si>
    <r>
      <t>Tillatt kvotefleks</t>
    </r>
    <r>
      <rPr>
        <b/>
        <vertAlign val="superscript"/>
        <sz val="10"/>
        <rFont val="Arial"/>
        <family val="2"/>
      </rPr>
      <t>2)</t>
    </r>
  </si>
  <si>
    <t>Overført fra 2015</t>
  </si>
  <si>
    <t>Overført fra 2017</t>
  </si>
  <si>
    <r>
      <t>Nasjonale kvoter inkl. overføringer fra år til år</t>
    </r>
    <r>
      <rPr>
        <b/>
        <vertAlign val="superscript"/>
        <sz val="10"/>
        <rFont val="Arial"/>
        <family val="2"/>
      </rPr>
      <t>3)</t>
    </r>
  </si>
  <si>
    <t>Overført fra 2016</t>
  </si>
  <si>
    <r>
      <t xml:space="preserve">4)  </t>
    </r>
    <r>
      <rPr>
        <sz val="9"/>
        <rFont val="Arial"/>
        <family val="2"/>
      </rPr>
      <t>Ekslusive forskningskvoter og overføring fra tredjelandskvote og fra år til år (ref. kolonne I i tabell IIIa)</t>
    </r>
  </si>
  <si>
    <r>
      <t xml:space="preserve">3) </t>
    </r>
    <r>
      <rPr>
        <sz val="9"/>
        <rFont val="Arial"/>
        <family val="2"/>
      </rPr>
      <t xml:space="preserve"> Jf. tabell IIIa, kolonne I +/- kolonne IV</t>
    </r>
  </si>
  <si>
    <r>
      <t>Kvoter 2015</t>
    </r>
    <r>
      <rPr>
        <b/>
        <vertAlign val="superscript"/>
        <sz val="10"/>
        <rFont val="Arial"/>
        <family val="2"/>
      </rPr>
      <t>1)</t>
    </r>
  </si>
  <si>
    <r>
      <t>Kvoter 2015</t>
    </r>
    <r>
      <rPr>
        <b/>
        <vertAlign val="superscript"/>
        <sz val="10"/>
        <rFont val="Arial"/>
        <family val="2"/>
      </rPr>
      <t>4)</t>
    </r>
  </si>
  <si>
    <r>
      <t>Kvoter 2016</t>
    </r>
    <r>
      <rPr>
        <b/>
        <vertAlign val="superscript"/>
        <sz val="10"/>
        <rFont val="Arial"/>
        <family val="2"/>
      </rPr>
      <t>1)</t>
    </r>
  </si>
  <si>
    <r>
      <t>Kvoter 2016</t>
    </r>
    <r>
      <rPr>
        <b/>
        <vertAlign val="superscript"/>
        <sz val="10"/>
        <rFont val="Arial"/>
        <family val="2"/>
      </rPr>
      <t>4)</t>
    </r>
  </si>
  <si>
    <r>
      <t xml:space="preserve">1) </t>
    </r>
    <r>
      <rPr>
        <sz val="9"/>
        <rFont val="Arial"/>
        <family val="2"/>
      </rPr>
      <t>Inkl. kysttorsk; 21 000 tonn norsk kysttorsk og 21 000 tonn murmansktorsk</t>
    </r>
  </si>
  <si>
    <t xml:space="preserve">   I tillegg kan inntil 14 000 tonn, 7 000 tonn for hver part disponeres til forsknings- og forvaltningsformål</t>
  </si>
  <si>
    <r>
      <t xml:space="preserve">2) </t>
    </r>
    <r>
      <rPr>
        <sz val="9"/>
        <rFont val="Arial"/>
        <family val="2"/>
      </rPr>
      <t>I tillegg kan inntil 8 000 tonn, 4 000 tonn for hver part disponeres til forsknings- og forvaltningsformål</t>
    </r>
  </si>
  <si>
    <t>7 000 dyr</t>
  </si>
  <si>
    <t>1)</t>
  </si>
  <si>
    <t>2)</t>
  </si>
  <si>
    <r>
      <t>2)</t>
    </r>
    <r>
      <rPr>
        <b/>
        <sz val="10"/>
        <rFont val="Arial"/>
        <family val="2"/>
      </rPr>
      <t xml:space="preserve"> 5 000 tonn i direkte fiske og 7 000 tonn som bifangst ved fiske av torsk og hyse, maks 49 % i hver enkelt fangst. Bifangst ved fiske av sild, maks 5 % i hver enkelt fangst.</t>
    </r>
  </si>
  <si>
    <t>3)</t>
  </si>
  <si>
    <r>
      <t>4)</t>
    </r>
    <r>
      <rPr>
        <b/>
        <sz val="10"/>
        <rFont val="Arial"/>
        <family val="2"/>
      </rPr>
      <t xml:space="preserve"> Direkte fiske og bifangst</t>
    </r>
  </si>
  <si>
    <t>4)</t>
  </si>
  <si>
    <t>5)</t>
  </si>
  <si>
    <t>6)</t>
  </si>
  <si>
    <t>7)</t>
  </si>
  <si>
    <t>kvoteregulerte bestander</t>
  </si>
  <si>
    <r>
      <t>TORSK</t>
    </r>
    <r>
      <rPr>
        <b/>
        <vertAlign val="superscript"/>
        <sz val="10"/>
        <rFont val="Arial"/>
        <family val="2"/>
      </rPr>
      <t>1)</t>
    </r>
  </si>
  <si>
    <r>
      <t>HYSE</t>
    </r>
    <r>
      <rPr>
        <b/>
        <vertAlign val="superscript"/>
        <sz val="10"/>
        <rFont val="Arial"/>
        <family val="2"/>
      </rPr>
      <t>2)</t>
    </r>
  </si>
  <si>
    <r>
      <t>UER (S. mentella)</t>
    </r>
    <r>
      <rPr>
        <b/>
        <vertAlign val="superscript"/>
        <sz val="10"/>
        <rFont val="Arial"/>
        <family val="2"/>
      </rPr>
      <t>4)</t>
    </r>
  </si>
  <si>
    <r>
      <t>1)</t>
    </r>
    <r>
      <rPr>
        <sz val="9"/>
        <rFont val="Arial"/>
        <family val="2"/>
      </rPr>
      <t xml:space="preserve"> Fangst på nasjonal kvote. Ref. TABELL IIIa  punkt VI</t>
    </r>
  </si>
  <si>
    <r>
      <t>2)</t>
    </r>
    <r>
      <rPr>
        <sz val="9"/>
        <rFont val="Arial"/>
        <family val="2"/>
      </rPr>
      <t xml:space="preserve"> Inneholder både strøm- og vassild</t>
    </r>
  </si>
  <si>
    <t xml:space="preserve">   Fangst i Vestisen føres under ICES IIA. Inkluderer fangst i ICES-området XIVb</t>
  </si>
  <si>
    <t xml:space="preserve">   Fangst av grønlandssel omregnet til voksne dyr. Inklusive forskningsfangst</t>
  </si>
  <si>
    <r>
      <t>FANGST AV DISPONIBEL NASJONAL KVOTE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OG FORSKNINGSFANGST</t>
    </r>
  </si>
  <si>
    <r>
      <t>VASSILD</t>
    </r>
    <r>
      <rPr>
        <b/>
        <vertAlign val="superscript"/>
        <sz val="10"/>
        <rFont val="Arial"/>
        <family val="2"/>
      </rPr>
      <t>2)</t>
    </r>
  </si>
  <si>
    <r>
      <t>3)</t>
    </r>
    <r>
      <rPr>
        <sz val="9"/>
        <rFont val="Arial"/>
        <family val="2"/>
      </rPr>
      <t xml:space="preserve"> Oppgis i antall dyr. Fangst i Østisen føres under ICES I</t>
    </r>
  </si>
  <si>
    <t>Danmark</t>
  </si>
  <si>
    <t>Totalt</t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</si>
  <si>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Disse kolonnene kan inneholde både positive og negative tallstørrelser</t>
    </r>
  </si>
  <si>
    <r>
      <t>3)</t>
    </r>
    <r>
      <rPr>
        <sz val="9"/>
        <rFont val="Arial"/>
        <family val="2"/>
      </rPr>
      <t xml:space="preserve"> Inklusive forskningsfangst</t>
    </r>
  </si>
  <si>
    <r>
      <t>BLÅKVEITE</t>
    </r>
    <r>
      <rPr>
        <b/>
        <vertAlign val="superscript"/>
        <sz val="10"/>
        <rFont val="Arial"/>
        <family val="2"/>
      </rPr>
      <t>3)</t>
    </r>
  </si>
  <si>
    <r>
      <t xml:space="preserve">3) </t>
    </r>
    <r>
      <rPr>
        <sz val="9"/>
        <rFont val="Arial"/>
        <family val="2"/>
      </rPr>
      <t>I tillegg kan inntil 1 500 tonn, 750 tonn for hver part disponeres til forsknings- og forvaltningsformål</t>
    </r>
  </si>
  <si>
    <r>
      <t>1)</t>
    </r>
    <r>
      <rPr>
        <b/>
        <sz val="10"/>
        <rFont val="Arial"/>
        <family val="2"/>
      </rPr>
      <t xml:space="preserve"> Bifangst, maks 20 % i hver enkelt fangst.</t>
    </r>
  </si>
  <si>
    <r>
      <t>SEL</t>
    </r>
    <r>
      <rPr>
        <b/>
        <vertAlign val="superscript"/>
        <sz val="10"/>
        <rFont val="Arial"/>
        <family val="2"/>
      </rPr>
      <t>3)</t>
    </r>
  </si>
  <si>
    <t>I PARTENS ØKONOMISKE</t>
  </si>
  <si>
    <r>
      <t>Kvoter 2017</t>
    </r>
    <r>
      <rPr>
        <b/>
        <vertAlign val="superscript"/>
        <sz val="10"/>
        <rFont val="Arial"/>
        <family val="2"/>
      </rPr>
      <t>1)</t>
    </r>
  </si>
  <si>
    <t>Rest fra 2016</t>
  </si>
  <si>
    <t>Overført fra 2018</t>
  </si>
  <si>
    <r>
      <t>Kvoter 2017</t>
    </r>
    <r>
      <rPr>
        <b/>
        <vertAlign val="superscript"/>
        <sz val="10"/>
        <rFont val="Arial"/>
        <family val="2"/>
      </rPr>
      <t>4)</t>
    </r>
  </si>
  <si>
    <t xml:space="preserve">                        HERAV</t>
  </si>
  <si>
    <t>Færøyene</t>
  </si>
  <si>
    <t>8)</t>
  </si>
  <si>
    <r>
      <t xml:space="preserve">5)  </t>
    </r>
    <r>
      <rPr>
        <sz val="9"/>
        <rFont val="Arial"/>
        <family val="2"/>
      </rPr>
      <t>Uten endring av rettsaktene om fordeling av de nasjonale kvotene for 2015</t>
    </r>
  </si>
  <si>
    <t>KVOTEANDEL</t>
  </si>
  <si>
    <t>NASJONALE KVOTER</t>
  </si>
  <si>
    <r>
      <t>3)</t>
    </r>
    <r>
      <rPr>
        <b/>
        <sz val="10"/>
        <rFont val="Arial"/>
        <family val="2"/>
      </rPr>
      <t xml:space="preserve"> Bifangst ved trålfisket 1 500 tonn, ved linefiske 3 500 tonn</t>
    </r>
  </si>
  <si>
    <r>
      <t>5)</t>
    </r>
    <r>
      <rPr>
        <b/>
        <sz val="10"/>
        <rFont val="Arial"/>
        <family val="2"/>
      </rPr>
      <t xml:space="preserve"> Direkte fiske og bifangst</t>
    </r>
  </si>
  <si>
    <r>
      <t>6)</t>
    </r>
    <r>
      <rPr>
        <b/>
        <sz val="10"/>
        <rFont val="Arial"/>
        <family val="2"/>
      </rPr>
      <t xml:space="preserve"> Gjelder både i NØS N°62, og i Jan Mayen sonen</t>
    </r>
  </si>
  <si>
    <r>
      <t>7)</t>
    </r>
    <r>
      <rPr>
        <b/>
        <sz val="10"/>
        <rFont val="Arial"/>
        <family val="2"/>
      </rPr>
      <t xml:space="preserve"> Jan Mayen sonen og del av fastlandssonen</t>
    </r>
  </si>
  <si>
    <r>
      <t>8)</t>
    </r>
    <r>
      <rPr>
        <b/>
        <sz val="10"/>
        <rFont val="Arial"/>
        <family val="2"/>
      </rPr>
      <t xml:space="preserve"> Ikke kvoteregulerte bestander tatt som bifangst i fiske etter</t>
    </r>
  </si>
  <si>
    <r>
      <rPr>
        <b/>
        <vertAlign val="superscript"/>
        <sz val="10"/>
        <rFont val="Arial"/>
        <family val="2"/>
      </rPr>
      <t>9)</t>
    </r>
    <r>
      <rPr>
        <b/>
        <sz val="10"/>
        <rFont val="Arial"/>
        <family val="2"/>
      </rPr>
      <t xml:space="preserve"> Fangst i Østisen</t>
    </r>
  </si>
  <si>
    <t>9)</t>
  </si>
  <si>
    <t>01.01.-31.12.2017</t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</si>
  <si>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>Justert for 1 000 tonn S. mentella overført til den russiske part, jf. vedlegg 6 i kommisjonsprotokollen, samt 1 000 tonn S. mentella til EU. Fangst eksklusive bifangst av S. norvegicus</t>
    </r>
  </si>
  <si>
    <r>
      <t>Kvoter 2018</t>
    </r>
    <r>
      <rPr>
        <b/>
        <vertAlign val="superscript"/>
        <sz val="10"/>
        <rFont val="Arial"/>
        <family val="2"/>
      </rPr>
      <t>1)</t>
    </r>
  </si>
  <si>
    <t>Rest fra 2017</t>
  </si>
  <si>
    <t>Overført fra 2019</t>
  </si>
  <si>
    <r>
      <t>Kvoter 2018</t>
    </r>
    <r>
      <rPr>
        <b/>
        <vertAlign val="superscript"/>
        <sz val="10"/>
        <rFont val="Arial"/>
        <family val="2"/>
      </rPr>
      <t>4)</t>
    </r>
  </si>
  <si>
    <r>
      <t>*</t>
    </r>
    <r>
      <rPr>
        <sz val="9"/>
        <rFont val="Arial"/>
        <family val="2"/>
      </rPr>
      <t xml:space="preserve"> Denne tabellen skal suppleres årlig under møtet i Den blandete norsk-russiske fiskerikommisjon for påfølgende år</t>
    </r>
  </si>
  <si>
    <r>
      <t xml:space="preserve">1)  </t>
    </r>
    <r>
      <rPr>
        <sz val="9"/>
        <rFont val="Arial"/>
        <family val="2"/>
      </rPr>
      <t xml:space="preserve">Inklusive norsk kysttorsk og murmansktorsk, ekslusive forskningskvoter og overføring fra tredjelandskvote </t>
    </r>
  </si>
  <si>
    <t xml:space="preserve">   og fra år til år (ref. kolonne I i tabell IIIa)</t>
  </si>
  <si>
    <t>Norge</t>
  </si>
  <si>
    <t>Vedlegg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</si>
</sst>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 * #,##0_ ;_ * \-#,##0_ ;_ * &quot;-&quot;??_ ;_ @_ "/>
    <numFmt numFmtId="165" formatCode="#,##0;[Red]#,##0"/>
    <numFmt numFmtId="166" formatCode="#,##0.0_ ;\-#,##0.0\ "/>
    <numFmt numFmtId="167" formatCode="_ * #,##0.0_ ;_ * \-#,##0.0_ ;_ * &quot;-&quot;??_ ;_ @_ 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164" fontId="3" fillId="0" borderId="3" xfId="1" applyNumberFormat="1" applyFont="1" applyBorder="1"/>
    <xf numFmtId="164" fontId="3" fillId="0" borderId="7" xfId="1" applyNumberFormat="1" applyFont="1" applyBorder="1"/>
    <xf numFmtId="0" fontId="3" fillId="0" borderId="1" xfId="0" applyFont="1" applyBorder="1"/>
    <xf numFmtId="0" fontId="1" fillId="0" borderId="14" xfId="0" applyFont="1" applyBorder="1"/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0" fillId="0" borderId="16" xfId="0" applyBorder="1"/>
    <xf numFmtId="0" fontId="0" fillId="0" borderId="6" xfId="0" applyBorder="1"/>
    <xf numFmtId="0" fontId="1" fillId="0" borderId="0" xfId="0" applyFont="1" applyBorder="1"/>
    <xf numFmtId="0" fontId="0" fillId="0" borderId="5" xfId="0" applyBorder="1"/>
    <xf numFmtId="0" fontId="4" fillId="0" borderId="0" xfId="0" applyFont="1" applyBorder="1"/>
    <xf numFmtId="14" fontId="4" fillId="0" borderId="0" xfId="0" applyNumberFormat="1" applyFont="1" applyBorder="1"/>
    <xf numFmtId="0" fontId="0" fillId="0" borderId="2" xfId="0" applyBorder="1"/>
    <xf numFmtId="0" fontId="1" fillId="0" borderId="4" xfId="0" applyFont="1" applyBorder="1"/>
    <xf numFmtId="0" fontId="1" fillId="0" borderId="17" xfId="0" applyFont="1" applyBorder="1"/>
    <xf numFmtId="0" fontId="0" fillId="0" borderId="14" xfId="0" applyBorder="1"/>
    <xf numFmtId="164" fontId="0" fillId="0" borderId="17" xfId="1" applyNumberFormat="1" applyFont="1" applyBorder="1"/>
    <xf numFmtId="164" fontId="0" fillId="0" borderId="14" xfId="1" applyNumberFormat="1" applyFont="1" applyBorder="1"/>
    <xf numFmtId="164" fontId="0" fillId="0" borderId="1" xfId="1" applyNumberFormat="1" applyFont="1" applyBorder="1"/>
    <xf numFmtId="0" fontId="4" fillId="0" borderId="0" xfId="0" applyFont="1" applyBorder="1" applyAlignment="1">
      <alignment horizontal="center"/>
    </xf>
    <xf numFmtId="3" fontId="4" fillId="0" borderId="20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64" fontId="0" fillId="0" borderId="3" xfId="1" applyNumberFormat="1" applyFont="1" applyBorder="1"/>
    <xf numFmtId="0" fontId="4" fillId="0" borderId="4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4" fillId="0" borderId="14" xfId="0" applyFont="1" applyBorder="1"/>
    <xf numFmtId="0" fontId="3" fillId="0" borderId="4" xfId="0" applyFont="1" applyBorder="1"/>
    <xf numFmtId="0" fontId="4" fillId="0" borderId="4" xfId="0" applyFont="1" applyFill="1" applyBorder="1"/>
    <xf numFmtId="164" fontId="3" fillId="0" borderId="1" xfId="1" applyNumberFormat="1" applyFont="1" applyBorder="1"/>
    <xf numFmtId="164" fontId="0" fillId="0" borderId="2" xfId="1" applyNumberFormat="1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13" xfId="0" applyFont="1" applyBorder="1"/>
    <xf numFmtId="0" fontId="4" fillId="0" borderId="6" xfId="0" applyFont="1" applyBorder="1"/>
    <xf numFmtId="0" fontId="5" fillId="0" borderId="4" xfId="0" applyFont="1" applyBorder="1"/>
    <xf numFmtId="0" fontId="4" fillId="0" borderId="18" xfId="0" quotePrefix="1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4" fillId="0" borderId="3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164" fontId="3" fillId="0" borderId="2" xfId="1" applyNumberFormat="1" applyFont="1" applyBorder="1" applyAlignment="1">
      <alignment horizontal="right"/>
    </xf>
    <xf numFmtId="164" fontId="0" fillId="0" borderId="17" xfId="1" applyNumberFormat="1" applyFont="1" applyBorder="1" applyAlignment="1">
      <alignment horizontal="right"/>
    </xf>
    <xf numFmtId="164" fontId="0" fillId="0" borderId="14" xfId="1" applyNumberFormat="1" applyFont="1" applyBorder="1" applyAlignment="1">
      <alignment horizontal="right"/>
    </xf>
    <xf numFmtId="3" fontId="8" fillId="0" borderId="2" xfId="0" applyNumberFormat="1" applyFont="1" applyBorder="1"/>
    <xf numFmtId="0" fontId="8" fillId="0" borderId="2" xfId="0" applyFont="1" applyBorder="1"/>
    <xf numFmtId="0" fontId="8" fillId="0" borderId="5" xfId="0" applyFont="1" applyBorder="1" applyAlignment="1">
      <alignment wrapText="1"/>
    </xf>
    <xf numFmtId="14" fontId="4" fillId="0" borderId="0" xfId="0" applyNumberFormat="1" applyFont="1" applyFill="1" applyBorder="1"/>
    <xf numFmtId="0" fontId="3" fillId="0" borderId="2" xfId="0" applyFont="1" applyBorder="1"/>
    <xf numFmtId="0" fontId="10" fillId="0" borderId="0" xfId="0" applyFont="1"/>
    <xf numFmtId="0" fontId="3" fillId="0" borderId="0" xfId="0" applyFont="1"/>
    <xf numFmtId="164" fontId="3" fillId="0" borderId="3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Continuous"/>
    </xf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16" xfId="0" applyFont="1" applyBorder="1"/>
    <xf numFmtId="0" fontId="4" fillId="0" borderId="0" xfId="0" applyFont="1" applyBorder="1" applyAlignment="1">
      <alignment horizontal="left"/>
    </xf>
    <xf numFmtId="0" fontId="4" fillId="0" borderId="10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/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/>
    <xf numFmtId="14" fontId="4" fillId="0" borderId="0" xfId="0" applyNumberFormat="1" applyFont="1" applyBorder="1" applyAlignment="1">
      <alignment horizontal="left"/>
    </xf>
    <xf numFmtId="0" fontId="3" fillId="0" borderId="4" xfId="0" applyFont="1" applyFill="1" applyBorder="1"/>
    <xf numFmtId="0" fontId="3" fillId="0" borderId="2" xfId="0" applyFont="1" applyFill="1" applyBorder="1"/>
    <xf numFmtId="3" fontId="4" fillId="0" borderId="20" xfId="0" applyNumberFormat="1" applyFont="1" applyBorder="1"/>
    <xf numFmtId="0" fontId="4" fillId="0" borderId="20" xfId="0" applyFont="1" applyBorder="1" applyAlignment="1"/>
    <xf numFmtId="0" fontId="4" fillId="0" borderId="20" xfId="0" applyFont="1" applyBorder="1"/>
    <xf numFmtId="0" fontId="4" fillId="0" borderId="21" xfId="0" applyFont="1" applyBorder="1"/>
    <xf numFmtId="164" fontId="4" fillId="0" borderId="20" xfId="1" applyNumberFormat="1" applyFont="1" applyBorder="1"/>
    <xf numFmtId="3" fontId="4" fillId="0" borderId="4" xfId="0" applyNumberFormat="1" applyFont="1" applyBorder="1"/>
    <xf numFmtId="0" fontId="4" fillId="0" borderId="17" xfId="0" applyFont="1" applyFill="1" applyBorder="1"/>
    <xf numFmtId="164" fontId="4" fillId="0" borderId="17" xfId="1" applyNumberFormat="1" applyFont="1" applyBorder="1"/>
    <xf numFmtId="0" fontId="3" fillId="0" borderId="0" xfId="0" applyFont="1" applyFill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4" xfId="0" applyFont="1" applyBorder="1"/>
    <xf numFmtId="0" fontId="3" fillId="0" borderId="14" xfId="0" quotePrefix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0" fontId="4" fillId="0" borderId="22" xfId="0" applyFont="1" applyBorder="1"/>
    <xf numFmtId="164" fontId="3" fillId="0" borderId="0" xfId="0" applyNumberFormat="1" applyFont="1" applyBorder="1"/>
    <xf numFmtId="0" fontId="4" fillId="0" borderId="1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9" xfId="0" applyFont="1" applyBorder="1"/>
    <xf numFmtId="0" fontId="7" fillId="0" borderId="0" xfId="0" applyFont="1"/>
    <xf numFmtId="0" fontId="7" fillId="0" borderId="0" xfId="0" applyFont="1" applyBorder="1"/>
    <xf numFmtId="0" fontId="1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18" xfId="0" applyFont="1" applyBorder="1"/>
    <xf numFmtId="0" fontId="2" fillId="0" borderId="7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8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 applyAlignment="1">
      <alignment horizontal="center"/>
    </xf>
    <xf numFmtId="0" fontId="2" fillId="0" borderId="0" xfId="0" applyFont="1"/>
    <xf numFmtId="14" fontId="1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4" xfId="0" applyFont="1" applyFill="1" applyBorder="1" applyAlignment="1">
      <alignment wrapText="1"/>
    </xf>
    <xf numFmtId="164" fontId="0" fillId="0" borderId="1" xfId="1" applyNumberFormat="1" applyFont="1" applyBorder="1" applyAlignment="1">
      <alignment horizontal="right"/>
    </xf>
    <xf numFmtId="164" fontId="0" fillId="0" borderId="4" xfId="1" applyNumberFormat="1" applyFont="1" applyBorder="1"/>
    <xf numFmtId="164" fontId="0" fillId="0" borderId="4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0" fillId="0" borderId="0" xfId="0" applyAlignment="1"/>
    <xf numFmtId="0" fontId="1" fillId="0" borderId="14" xfId="0" applyFont="1" applyBorder="1" applyAlignment="1"/>
    <xf numFmtId="0" fontId="1" fillId="0" borderId="0" xfId="0" applyFont="1" applyBorder="1" applyAlignment="1"/>
    <xf numFmtId="0" fontId="0" fillId="0" borderId="2" xfId="0" applyBorder="1" applyAlignment="1"/>
    <xf numFmtId="0" fontId="1" fillId="0" borderId="6" xfId="0" applyFont="1" applyBorder="1" applyAlignment="1"/>
    <xf numFmtId="0" fontId="1" fillId="0" borderId="5" xfId="0" applyFont="1" applyBorder="1" applyAlignment="1"/>
    <xf numFmtId="0" fontId="10" fillId="0" borderId="0" xfId="0" applyFont="1" applyBorder="1" applyAlignment="1"/>
    <xf numFmtId="0" fontId="7" fillId="0" borderId="0" xfId="0" applyFont="1" applyAlignment="1"/>
    <xf numFmtId="0" fontId="10" fillId="0" borderId="0" xfId="0" applyFont="1" applyAlignment="1"/>
    <xf numFmtId="0" fontId="7" fillId="0" borderId="3" xfId="0" applyFont="1" applyBorder="1" applyAlignment="1"/>
    <xf numFmtId="0" fontId="4" fillId="0" borderId="8" xfId="0" applyFont="1" applyFill="1" applyBorder="1"/>
    <xf numFmtId="3" fontId="4" fillId="0" borderId="8" xfId="0" applyNumberFormat="1" applyFont="1" applyBorder="1"/>
    <xf numFmtId="0" fontId="8" fillId="0" borderId="3" xfId="0" applyFont="1" applyBorder="1"/>
    <xf numFmtId="0" fontId="3" fillId="0" borderId="3" xfId="0" applyFont="1" applyFill="1" applyBorder="1"/>
    <xf numFmtId="0" fontId="4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4" fillId="0" borderId="16" xfId="0" quotePrefix="1" applyFont="1" applyBorder="1" applyAlignment="1">
      <alignment horizontal="center"/>
    </xf>
    <xf numFmtId="0" fontId="1" fillId="0" borderId="4" xfId="0" applyFont="1" applyBorder="1" applyAlignment="1"/>
    <xf numFmtId="0" fontId="1" fillId="0" borderId="13" xfId="0" applyFont="1" applyBorder="1" applyAlignment="1">
      <alignment horizontal="left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/>
    <xf numFmtId="0" fontId="4" fillId="0" borderId="1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1" fillId="0" borderId="0" xfId="0" applyFont="1" applyFill="1" applyBorder="1" applyAlignment="1">
      <alignment horizontal="center"/>
    </xf>
    <xf numFmtId="0" fontId="10" fillId="0" borderId="0" xfId="0" applyFont="1" applyBorder="1"/>
    <xf numFmtId="164" fontId="3" fillId="0" borderId="1" xfId="0" applyNumberFormat="1" applyFont="1" applyBorder="1"/>
    <xf numFmtId="49" fontId="1" fillId="0" borderId="8" xfId="0" applyNumberFormat="1" applyFont="1" applyBorder="1" applyAlignment="1">
      <alignment horizontal="right"/>
    </xf>
    <xf numFmtId="164" fontId="7" fillId="0" borderId="0" xfId="0" applyNumberFormat="1" applyFont="1" applyBorder="1"/>
    <xf numFmtId="3" fontId="7" fillId="0" borderId="0" xfId="0" applyNumberFormat="1" applyFont="1"/>
    <xf numFmtId="14" fontId="4" fillId="0" borderId="4" xfId="0" applyNumberFormat="1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164" fontId="3" fillId="0" borderId="2" xfId="1" applyNumberFormat="1" applyFont="1" applyBorder="1"/>
    <xf numFmtId="164" fontId="3" fillId="0" borderId="5" xfId="1" applyNumberFormat="1" applyFont="1" applyBorder="1"/>
    <xf numFmtId="0" fontId="4" fillId="0" borderId="23" xfId="0" applyFont="1" applyBorder="1"/>
    <xf numFmtId="0" fontId="1" fillId="0" borderId="23" xfId="0" applyFont="1" applyBorder="1"/>
    <xf numFmtId="0" fontId="4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1" fillId="0" borderId="20" xfId="0" applyFont="1" applyBorder="1"/>
    <xf numFmtId="164" fontId="0" fillId="0" borderId="0" xfId="1" applyNumberFormat="1" applyFont="1" applyAlignment="1"/>
    <xf numFmtId="165" fontId="0" fillId="0" borderId="0" xfId="0" applyNumberFormat="1"/>
    <xf numFmtId="0" fontId="8" fillId="0" borderId="5" xfId="0" applyFont="1" applyBorder="1" applyAlignment="1"/>
    <xf numFmtId="0" fontId="4" fillId="0" borderId="5" xfId="0" applyFont="1" applyBorder="1" applyAlignment="1"/>
    <xf numFmtId="0" fontId="8" fillId="0" borderId="6" xfId="0" applyFont="1" applyBorder="1" applyAlignment="1"/>
    <xf numFmtId="0" fontId="1" fillId="0" borderId="7" xfId="0" applyFont="1" applyBorder="1" applyAlignment="1"/>
    <xf numFmtId="0" fontId="1" fillId="0" borderId="7" xfId="0" applyNumberFormat="1" applyFont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164" fontId="2" fillId="0" borderId="0" xfId="1" applyNumberFormat="1" applyFont="1" applyAlignment="1"/>
    <xf numFmtId="0" fontId="2" fillId="0" borderId="16" xfId="0" applyFont="1" applyBorder="1" applyAlignment="1"/>
    <xf numFmtId="0" fontId="2" fillId="0" borderId="16" xfId="0" applyFont="1" applyBorder="1" applyAlignment="1">
      <alignment horizontal="left"/>
    </xf>
    <xf numFmtId="164" fontId="2" fillId="0" borderId="16" xfId="1" applyNumberFormat="1" applyFont="1" applyBorder="1" applyAlignment="1"/>
    <xf numFmtId="0" fontId="0" fillId="0" borderId="6" xfId="0" applyBorder="1" applyAlignment="1"/>
    <xf numFmtId="0" fontId="0" fillId="0" borderId="0" xfId="0" applyBorder="1" applyAlignment="1"/>
    <xf numFmtId="0" fontId="2" fillId="0" borderId="4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0" fillId="0" borderId="5" xfId="0" applyBorder="1" applyAlignment="1"/>
    <xf numFmtId="0" fontId="1" fillId="0" borderId="8" xfId="0" applyFont="1" applyBorder="1" applyAlignment="1">
      <alignment horizontal="left"/>
    </xf>
    <xf numFmtId="164" fontId="1" fillId="0" borderId="13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8" xfId="1" applyNumberFormat="1" applyFont="1" applyBorder="1" applyAlignment="1"/>
    <xf numFmtId="0" fontId="2" fillId="0" borderId="2" xfId="0" applyFont="1" applyBorder="1" applyAlignment="1"/>
    <xf numFmtId="164" fontId="2" fillId="0" borderId="2" xfId="1" applyNumberFormat="1" applyFont="1" applyBorder="1" applyAlignment="1"/>
    <xf numFmtId="164" fontId="1" fillId="0" borderId="8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1" applyNumberFormat="1" applyFont="1" applyBorder="1" applyAlignment="1"/>
    <xf numFmtId="164" fontId="9" fillId="0" borderId="2" xfId="1" applyNumberFormat="1" applyFont="1" applyBorder="1" applyAlignment="1"/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/>
    <xf numFmtId="0" fontId="1" fillId="0" borderId="3" xfId="0" applyFont="1" applyBorder="1" applyAlignment="1">
      <alignment horizontal="left"/>
    </xf>
    <xf numFmtId="164" fontId="2" fillId="0" borderId="17" xfId="1" applyNumberFormat="1" applyFont="1" applyBorder="1" applyAlignment="1"/>
    <xf numFmtId="164" fontId="2" fillId="0" borderId="18" xfId="1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3" fontId="13" fillId="0" borderId="29" xfId="0" applyNumberFormat="1" applyFont="1" applyBorder="1"/>
    <xf numFmtId="164" fontId="13" fillId="0" borderId="1" xfId="0" applyNumberFormat="1" applyFont="1" applyBorder="1"/>
    <xf numFmtId="164" fontId="13" fillId="0" borderId="14" xfId="0" applyNumberFormat="1" applyFont="1" applyBorder="1"/>
    <xf numFmtId="164" fontId="13" fillId="0" borderId="6" xfId="0" applyNumberFormat="1" applyFont="1" applyBorder="1"/>
    <xf numFmtId="164" fontId="13" fillId="0" borderId="12" xfId="1" applyNumberFormat="1" applyFont="1" applyBorder="1"/>
    <xf numFmtId="164" fontId="13" fillId="0" borderId="12" xfId="1" applyNumberFormat="1" applyFont="1" applyBorder="1" applyAlignment="1">
      <alignment horizontal="center"/>
    </xf>
    <xf numFmtId="164" fontId="12" fillId="0" borderId="1" xfId="1" applyNumberFormat="1" applyFont="1" applyBorder="1"/>
    <xf numFmtId="164" fontId="12" fillId="0" borderId="22" xfId="1" applyNumberFormat="1" applyFont="1" applyBorder="1"/>
    <xf numFmtId="164" fontId="13" fillId="0" borderId="2" xfId="1" applyNumberFormat="1" applyFont="1" applyFill="1" applyBorder="1"/>
    <xf numFmtId="3" fontId="1" fillId="0" borderId="29" xfId="0" applyNumberFormat="1" applyFont="1" applyBorder="1"/>
    <xf numFmtId="3" fontId="1" fillId="0" borderId="12" xfId="0" applyNumberFormat="1" applyFont="1" applyBorder="1"/>
    <xf numFmtId="164" fontId="2" fillId="0" borderId="3" xfId="1" applyNumberFormat="1" applyFont="1" applyBorder="1"/>
    <xf numFmtId="164" fontId="2" fillId="0" borderId="2" xfId="1" applyNumberFormat="1" applyFont="1" applyBorder="1"/>
    <xf numFmtId="164" fontId="1" fillId="0" borderId="1" xfId="0" applyNumberFormat="1" applyFont="1" applyBorder="1"/>
    <xf numFmtId="0" fontId="1" fillId="0" borderId="17" xfId="0" applyFont="1" applyBorder="1" applyAlignment="1">
      <alignment horizontal="right"/>
    </xf>
    <xf numFmtId="0" fontId="1" fillId="0" borderId="7" xfId="0" applyFont="1" applyBorder="1"/>
    <xf numFmtId="164" fontId="1" fillId="0" borderId="3" xfId="0" applyNumberFormat="1" applyFont="1" applyBorder="1" applyAlignment="1">
      <alignment horizontal="center"/>
    </xf>
    <xf numFmtId="0" fontId="1" fillId="0" borderId="22" xfId="0" applyFont="1" applyBorder="1"/>
    <xf numFmtId="164" fontId="1" fillId="0" borderId="22" xfId="1" applyNumberFormat="1" applyFont="1" applyBorder="1"/>
    <xf numFmtId="164" fontId="1" fillId="0" borderId="3" xfId="1" applyNumberFormat="1" applyFont="1" applyBorder="1"/>
    <xf numFmtId="164" fontId="1" fillId="0" borderId="3" xfId="0" applyNumberFormat="1" applyFont="1" applyBorder="1"/>
    <xf numFmtId="164" fontId="1" fillId="0" borderId="12" xfId="1" applyNumberFormat="1" applyFont="1" applyBorder="1"/>
    <xf numFmtId="164" fontId="1" fillId="0" borderId="12" xfId="1" applyNumberFormat="1" applyFont="1" applyBorder="1" applyAlignment="1">
      <alignment horizontal="center"/>
    </xf>
    <xf numFmtId="164" fontId="1" fillId="0" borderId="13" xfId="1" applyNumberFormat="1" applyFont="1" applyBorder="1"/>
    <xf numFmtId="164" fontId="1" fillId="0" borderId="9" xfId="1" applyNumberFormat="1" applyFont="1" applyBorder="1" applyAlignment="1">
      <alignment horizontal="center"/>
    </xf>
    <xf numFmtId="164" fontId="1" fillId="0" borderId="2" xfId="1" applyNumberFormat="1" applyFont="1" applyFill="1" applyBorder="1"/>
    <xf numFmtId="0" fontId="1" fillId="0" borderId="5" xfId="0" applyFont="1" applyBorder="1"/>
    <xf numFmtId="0" fontId="2" fillId="0" borderId="1" xfId="0" applyFont="1" applyBorder="1"/>
    <xf numFmtId="165" fontId="2" fillId="0" borderId="15" xfId="1" applyNumberFormat="1" applyFont="1" applyBorder="1"/>
    <xf numFmtId="165" fontId="1" fillId="0" borderId="23" xfId="1" applyNumberFormat="1" applyFont="1" applyBorder="1"/>
    <xf numFmtId="0" fontId="1" fillId="0" borderId="12" xfId="0" applyFont="1" applyBorder="1"/>
    <xf numFmtId="165" fontId="1" fillId="0" borderId="24" xfId="1" applyNumberFormat="1" applyFont="1" applyBorder="1"/>
    <xf numFmtId="165" fontId="1" fillId="0" borderId="12" xfId="0" applyNumberFormat="1" applyFont="1" applyBorder="1"/>
    <xf numFmtId="165" fontId="1" fillId="0" borderId="15" xfId="1" applyNumberFormat="1" applyFont="1" applyBorder="1"/>
    <xf numFmtId="0" fontId="1" fillId="0" borderId="2" xfId="0" applyFont="1" applyFill="1" applyBorder="1"/>
    <xf numFmtId="165" fontId="1" fillId="0" borderId="26" xfId="1" applyNumberFormat="1" applyFont="1" applyBorder="1"/>
    <xf numFmtId="165" fontId="1" fillId="0" borderId="27" xfId="1" applyNumberFormat="1" applyFont="1" applyBorder="1"/>
    <xf numFmtId="0" fontId="2" fillId="0" borderId="3" xfId="0" applyFont="1" applyBorder="1"/>
    <xf numFmtId="165" fontId="1" fillId="0" borderId="33" xfId="1" applyNumberFormat="1" applyFont="1" applyBorder="1"/>
    <xf numFmtId="0" fontId="1" fillId="0" borderId="25" xfId="0" applyFont="1" applyBorder="1"/>
    <xf numFmtId="165" fontId="1" fillId="0" borderId="1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2" fillId="0" borderId="28" xfId="0" applyFont="1" applyBorder="1"/>
    <xf numFmtId="165" fontId="1" fillId="0" borderId="3" xfId="0" applyNumberFormat="1" applyFont="1" applyBorder="1"/>
    <xf numFmtId="0" fontId="1" fillId="0" borderId="10" xfId="0" applyFont="1" applyBorder="1" applyAlignment="1">
      <alignment horizontal="center"/>
    </xf>
    <xf numFmtId="164" fontId="7" fillId="0" borderId="0" xfId="1" applyNumberFormat="1" applyFont="1" applyAlignment="1"/>
    <xf numFmtId="166" fontId="2" fillId="0" borderId="8" xfId="1" applyNumberFormat="1" applyFont="1" applyBorder="1" applyAlignment="1"/>
    <xf numFmtId="167" fontId="4" fillId="0" borderId="20" xfId="1" applyNumberFormat="1" applyFont="1" applyBorder="1"/>
    <xf numFmtId="0" fontId="14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1" fillId="0" borderId="19" xfId="1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90" zoomScaleNormal="90" workbookViewId="0">
      <selection activeCell="G10" sqref="G10"/>
    </sheetView>
  </sheetViews>
  <sheetFormatPr baseColWidth="10" defaultColWidth="8.85546875" defaultRowHeight="12.75" x14ac:dyDescent="0.2"/>
  <cols>
    <col min="1" max="1" width="16.5703125" style="66" customWidth="1"/>
    <col min="2" max="2" width="16" style="66" customWidth="1"/>
    <col min="3" max="3" width="15.28515625" style="66" customWidth="1"/>
    <col min="4" max="4" width="13" style="66" customWidth="1"/>
    <col min="5" max="5" width="13.140625" style="66" customWidth="1"/>
    <col min="6" max="6" width="15.7109375" style="66" customWidth="1"/>
    <col min="7" max="7" width="16.28515625" style="66" customWidth="1"/>
    <col min="8" max="8" width="13.5703125" style="66" customWidth="1"/>
    <col min="9" max="9" width="16.7109375" style="66" customWidth="1"/>
    <col min="10" max="16384" width="8.85546875" style="66"/>
  </cols>
  <sheetData>
    <row r="1" spans="1:9" ht="15" x14ac:dyDescent="0.2">
      <c r="H1" s="288" t="s">
        <v>252</v>
      </c>
    </row>
    <row r="2" spans="1:9" ht="13.5" thickBot="1" x14ac:dyDescent="0.25"/>
    <row r="3" spans="1:9" x14ac:dyDescent="0.2">
      <c r="A3" s="31" t="s">
        <v>128</v>
      </c>
      <c r="B3" s="73"/>
      <c r="C3" s="73"/>
      <c r="D3" s="73"/>
      <c r="E3" s="73"/>
      <c r="F3" s="73"/>
      <c r="G3" s="73"/>
      <c r="H3" s="73"/>
      <c r="I3" s="71"/>
    </row>
    <row r="4" spans="1:9" x14ac:dyDescent="0.2">
      <c r="A4" s="32"/>
      <c r="B4" s="12" t="s">
        <v>165</v>
      </c>
      <c r="C4" s="29"/>
      <c r="D4" s="29"/>
      <c r="E4" s="29"/>
      <c r="F4" s="29"/>
      <c r="G4" s="29"/>
      <c r="H4" s="29"/>
      <c r="I4" s="30"/>
    </row>
    <row r="5" spans="1:9" x14ac:dyDescent="0.2">
      <c r="A5" s="32"/>
      <c r="B5" s="12" t="s">
        <v>163</v>
      </c>
      <c r="C5" s="68"/>
      <c r="D5" s="68"/>
      <c r="E5" s="68"/>
      <c r="F5" s="68"/>
      <c r="G5" s="29"/>
      <c r="H5" s="29"/>
      <c r="I5" s="30"/>
    </row>
    <row r="6" spans="1:9" x14ac:dyDescent="0.2">
      <c r="A6" s="32"/>
      <c r="B6" s="12" t="s">
        <v>164</v>
      </c>
      <c r="C6" s="29"/>
      <c r="D6" s="29"/>
      <c r="E6" s="29"/>
      <c r="F6" s="29"/>
      <c r="G6" s="29"/>
      <c r="H6" s="14"/>
      <c r="I6" s="30"/>
    </row>
    <row r="7" spans="1:9" x14ac:dyDescent="0.2">
      <c r="A7" s="32"/>
      <c r="B7" s="12" t="s">
        <v>137</v>
      </c>
      <c r="C7" s="29"/>
      <c r="D7" s="29"/>
      <c r="E7" s="29"/>
      <c r="F7" s="29"/>
      <c r="G7" s="29"/>
      <c r="H7" s="29"/>
      <c r="I7" s="30"/>
    </row>
    <row r="8" spans="1:9" x14ac:dyDescent="0.2">
      <c r="A8" s="32"/>
      <c r="B8" s="12"/>
      <c r="C8" s="29"/>
      <c r="D8" s="29"/>
      <c r="E8" s="29"/>
      <c r="F8" s="29"/>
      <c r="G8" s="29"/>
      <c r="H8" s="29"/>
      <c r="I8" s="30"/>
    </row>
    <row r="9" spans="1:9" x14ac:dyDescent="0.2">
      <c r="A9" s="17" t="s">
        <v>45</v>
      </c>
      <c r="B9" s="185" t="s">
        <v>9</v>
      </c>
      <c r="C9" s="29"/>
      <c r="D9" s="29"/>
      <c r="E9" s="29"/>
      <c r="F9" s="29"/>
      <c r="G9" s="29"/>
      <c r="H9" s="29"/>
      <c r="I9" s="30"/>
    </row>
    <row r="10" spans="1:9" x14ac:dyDescent="0.2">
      <c r="A10" s="27" t="s">
        <v>0</v>
      </c>
      <c r="B10" s="28">
        <v>2017</v>
      </c>
      <c r="C10" s="29"/>
      <c r="D10" s="29"/>
      <c r="E10" s="29"/>
      <c r="F10" s="29"/>
      <c r="G10" s="29"/>
      <c r="H10" s="29"/>
      <c r="I10" s="30"/>
    </row>
    <row r="11" spans="1:9" x14ac:dyDescent="0.2">
      <c r="A11" s="27" t="s">
        <v>1</v>
      </c>
      <c r="B11" s="9">
        <v>43355</v>
      </c>
      <c r="C11" s="29"/>
      <c r="D11" s="29"/>
      <c r="E11" s="29"/>
      <c r="F11" s="29"/>
      <c r="G11" s="29"/>
      <c r="H11" s="29"/>
      <c r="I11" s="30"/>
    </row>
    <row r="12" spans="1:9" x14ac:dyDescent="0.2">
      <c r="A12" s="27" t="s">
        <v>2</v>
      </c>
      <c r="B12" s="8" t="s">
        <v>242</v>
      </c>
      <c r="C12" s="29"/>
      <c r="D12" s="29"/>
      <c r="E12" s="29"/>
      <c r="F12" s="29"/>
      <c r="G12" s="29"/>
      <c r="H12" s="29"/>
      <c r="I12" s="30"/>
    </row>
    <row r="13" spans="1:9" ht="13.5" thickBot="1" x14ac:dyDescent="0.25">
      <c r="A13" s="101"/>
      <c r="B13" s="179"/>
      <c r="C13" s="102"/>
      <c r="D13" s="102"/>
      <c r="E13" s="102"/>
      <c r="F13" s="102"/>
      <c r="G13" s="102"/>
      <c r="H13" s="102"/>
      <c r="I13" s="103"/>
    </row>
    <row r="14" spans="1:9" ht="13.5" thickBot="1" x14ac:dyDescent="0.25">
      <c r="A14" s="48"/>
      <c r="B14" s="69"/>
      <c r="C14" s="75" t="s">
        <v>3</v>
      </c>
      <c r="D14" s="75"/>
      <c r="E14" s="70"/>
      <c r="F14" s="289" t="s">
        <v>152</v>
      </c>
      <c r="G14" s="290"/>
      <c r="H14" s="289" t="s">
        <v>234</v>
      </c>
      <c r="I14" s="291"/>
    </row>
    <row r="15" spans="1:9" ht="13.5" thickBot="1" x14ac:dyDescent="0.25">
      <c r="A15" s="25"/>
      <c r="B15" s="48" t="s">
        <v>4</v>
      </c>
      <c r="C15" s="48" t="s">
        <v>5</v>
      </c>
      <c r="D15" s="289" t="s">
        <v>233</v>
      </c>
      <c r="E15" s="291"/>
      <c r="F15" s="25" t="s">
        <v>7</v>
      </c>
      <c r="G15" s="132" t="s">
        <v>153</v>
      </c>
      <c r="H15" s="48"/>
      <c r="I15" s="48"/>
    </row>
    <row r="16" spans="1:9" x14ac:dyDescent="0.2">
      <c r="A16" s="25"/>
      <c r="B16" s="25"/>
      <c r="C16" s="25" t="s">
        <v>8</v>
      </c>
      <c r="D16" s="25" t="s">
        <v>9</v>
      </c>
      <c r="E16" s="25" t="s">
        <v>10</v>
      </c>
      <c r="F16" s="25" t="s">
        <v>11</v>
      </c>
      <c r="G16" s="132" t="s">
        <v>154</v>
      </c>
      <c r="H16" s="25" t="s">
        <v>9</v>
      </c>
      <c r="I16" s="25" t="s">
        <v>10</v>
      </c>
    </row>
    <row r="17" spans="1:9" ht="13.5" thickBot="1" x14ac:dyDescent="0.25">
      <c r="A17" s="76" t="s">
        <v>12</v>
      </c>
      <c r="B17" s="77"/>
      <c r="C17" s="25" t="s">
        <v>13</v>
      </c>
      <c r="D17" s="29"/>
      <c r="E17" s="40"/>
      <c r="F17" s="40"/>
      <c r="G17" s="40"/>
      <c r="H17" s="40"/>
      <c r="I17" s="40"/>
    </row>
    <row r="18" spans="1:9" ht="13.5" thickBot="1" x14ac:dyDescent="0.25">
      <c r="A18" s="78"/>
      <c r="B18" s="79" t="s">
        <v>14</v>
      </c>
      <c r="C18" s="80" t="s">
        <v>15</v>
      </c>
      <c r="D18" s="50" t="s">
        <v>16</v>
      </c>
      <c r="E18" s="181" t="s">
        <v>17</v>
      </c>
      <c r="F18" s="80" t="s">
        <v>18</v>
      </c>
      <c r="G18" s="147" t="s">
        <v>51</v>
      </c>
      <c r="H18" s="148" t="s">
        <v>155</v>
      </c>
      <c r="I18" s="149" t="s">
        <v>156</v>
      </c>
    </row>
    <row r="19" spans="1:9" ht="18" customHeight="1" x14ac:dyDescent="0.2">
      <c r="A19" s="6"/>
      <c r="B19" s="6"/>
      <c r="C19" s="48"/>
      <c r="D19" s="81"/>
      <c r="E19" s="48"/>
      <c r="F19" s="48"/>
      <c r="G19" s="48"/>
      <c r="H19" s="48"/>
      <c r="I19" s="71"/>
    </row>
    <row r="20" spans="1:9" ht="18" customHeight="1" thickBot="1" x14ac:dyDescent="0.25">
      <c r="A20" s="124" t="s">
        <v>206</v>
      </c>
      <c r="B20" s="4">
        <v>897000</v>
      </c>
      <c r="C20" s="4">
        <v>123954</v>
      </c>
      <c r="D20" s="4">
        <f>(B20-C20)/2</f>
        <v>386523</v>
      </c>
      <c r="E20" s="4">
        <f>(B20-C20)/2</f>
        <v>386523</v>
      </c>
      <c r="F20" s="4">
        <v>6000</v>
      </c>
      <c r="G20" s="4"/>
      <c r="H20" s="4">
        <f>D20+F20-G20</f>
        <v>392523</v>
      </c>
      <c r="I20" s="5">
        <f>E20-F20+G20</f>
        <v>380523</v>
      </c>
    </row>
    <row r="21" spans="1:9" ht="18" customHeight="1" x14ac:dyDescent="0.2">
      <c r="A21" s="125"/>
      <c r="B21" s="6"/>
      <c r="C21" s="6"/>
      <c r="D21" s="6"/>
      <c r="E21" s="6"/>
      <c r="F21" s="6"/>
      <c r="G21" s="6"/>
      <c r="H21" s="187"/>
      <c r="I21" s="6"/>
    </row>
    <row r="22" spans="1:9" ht="18" customHeight="1" thickBot="1" x14ac:dyDescent="0.25">
      <c r="A22" s="124" t="s">
        <v>207</v>
      </c>
      <c r="B22" s="4">
        <v>225000</v>
      </c>
      <c r="C22" s="4">
        <v>14872</v>
      </c>
      <c r="D22" s="4">
        <f>(B22-C22)/2</f>
        <v>105064</v>
      </c>
      <c r="E22" s="4">
        <f>(B22-C22)/2</f>
        <v>105064</v>
      </c>
      <c r="F22" s="4">
        <v>4500</v>
      </c>
      <c r="G22" s="4"/>
      <c r="H22" s="4">
        <f>D22+F22-G22</f>
        <v>109564</v>
      </c>
      <c r="I22" s="5">
        <f>E22-F22+G22</f>
        <v>100564</v>
      </c>
    </row>
    <row r="23" spans="1:9" ht="18" customHeight="1" x14ac:dyDescent="0.2">
      <c r="A23" s="126"/>
      <c r="B23" s="195"/>
      <c r="C23" s="195"/>
      <c r="D23" s="195"/>
      <c r="E23" s="195"/>
      <c r="F23" s="195"/>
      <c r="G23" s="195"/>
      <c r="H23" s="195"/>
      <c r="I23" s="196"/>
    </row>
    <row r="24" spans="1:9" ht="18" customHeight="1" thickBot="1" x14ac:dyDescent="0.25">
      <c r="A24" s="126" t="s">
        <v>52</v>
      </c>
      <c r="B24" s="195"/>
      <c r="C24" s="195"/>
      <c r="D24" s="195"/>
      <c r="E24" s="195"/>
      <c r="F24" s="195"/>
      <c r="G24" s="195"/>
      <c r="H24" s="195"/>
      <c r="I24" s="196"/>
    </row>
    <row r="25" spans="1:9" ht="18" customHeight="1" x14ac:dyDescent="0.2">
      <c r="A25" s="125"/>
      <c r="B25" s="34"/>
      <c r="C25" s="34"/>
      <c r="D25" s="34"/>
      <c r="E25" s="34"/>
      <c r="F25" s="34"/>
      <c r="G25" s="34"/>
      <c r="H25" s="34"/>
      <c r="I25" s="34"/>
    </row>
    <row r="26" spans="1:9" ht="18" customHeight="1" thickBot="1" x14ac:dyDescent="0.25">
      <c r="A26" s="126" t="s">
        <v>220</v>
      </c>
      <c r="B26" s="57">
        <v>22500</v>
      </c>
      <c r="C26" s="57">
        <v>900</v>
      </c>
      <c r="D26" s="57">
        <f>0.51*B26</f>
        <v>11475</v>
      </c>
      <c r="E26" s="57">
        <f>0.45*B26</f>
        <v>10125</v>
      </c>
      <c r="F26" s="57"/>
      <c r="G26" s="57"/>
      <c r="H26" s="57">
        <f>D26</f>
        <v>11475</v>
      </c>
      <c r="I26" s="57">
        <f>E26</f>
        <v>10125</v>
      </c>
    </row>
    <row r="27" spans="1:9" ht="18" customHeight="1" x14ac:dyDescent="0.2">
      <c r="A27" s="125"/>
      <c r="B27" s="34"/>
      <c r="C27" s="34"/>
      <c r="D27" s="34"/>
      <c r="E27" s="34"/>
      <c r="F27" s="34"/>
      <c r="G27" s="34"/>
      <c r="H27" s="34"/>
      <c r="I27" s="34"/>
    </row>
    <row r="28" spans="1:9" ht="18" customHeight="1" thickBot="1" x14ac:dyDescent="0.25">
      <c r="A28" s="124" t="s">
        <v>142</v>
      </c>
      <c r="B28" s="67">
        <v>30000</v>
      </c>
      <c r="C28" s="67">
        <v>3000</v>
      </c>
      <c r="D28" s="67">
        <v>21600</v>
      </c>
      <c r="E28" s="67">
        <v>5400</v>
      </c>
      <c r="F28" s="67"/>
      <c r="G28" s="67">
        <v>2000</v>
      </c>
      <c r="H28" s="67">
        <f>D28+F28-G28</f>
        <v>19600</v>
      </c>
      <c r="I28" s="67">
        <f>E28-F28+G28</f>
        <v>7400</v>
      </c>
    </row>
    <row r="29" spans="1:9" ht="7.5" customHeight="1" x14ac:dyDescent="0.2"/>
    <row r="30" spans="1:9" s="118" customFormat="1" ht="12.6" customHeight="1" x14ac:dyDescent="0.2">
      <c r="A30" s="186" t="s">
        <v>192</v>
      </c>
    </row>
    <row r="31" spans="1:9" s="118" customFormat="1" ht="12.6" customHeight="1" x14ac:dyDescent="0.2">
      <c r="A31" s="118" t="s">
        <v>193</v>
      </c>
      <c r="G31" s="118" t="s">
        <v>21</v>
      </c>
    </row>
    <row r="32" spans="1:9" s="118" customFormat="1" ht="12.6" customHeight="1" x14ac:dyDescent="0.2">
      <c r="A32" s="65" t="s">
        <v>194</v>
      </c>
    </row>
    <row r="33" spans="1:3" s="118" customFormat="1" ht="12.6" customHeight="1" x14ac:dyDescent="0.2">
      <c r="A33" s="65" t="s">
        <v>221</v>
      </c>
    </row>
    <row r="35" spans="1:3" x14ac:dyDescent="0.2">
      <c r="C35" s="137" t="s">
        <v>19</v>
      </c>
    </row>
  </sheetData>
  <mergeCells count="3">
    <mergeCell ref="F14:G14"/>
    <mergeCell ref="D15:E15"/>
    <mergeCell ref="H14:I14"/>
  </mergeCells>
  <phoneticPr fontId="6" type="noConversion"/>
  <printOptions horizontalCentered="1"/>
  <pageMargins left="0.78740157480314965" right="0.59055118110236227" top="0.59055118110236227" bottom="0.39370078740157483" header="0.51181102362204722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90" zoomScaleNormal="90" workbookViewId="0">
      <selection activeCell="A10" sqref="A9:A10"/>
    </sheetView>
  </sheetViews>
  <sheetFormatPr baseColWidth="10" defaultColWidth="8.85546875" defaultRowHeight="12.75" x14ac:dyDescent="0.2"/>
  <cols>
    <col min="1" max="1" width="34.140625" style="83" customWidth="1"/>
    <col min="2" max="2" width="18.140625" style="29" customWidth="1"/>
    <col min="3" max="3" width="3.5703125" style="29" customWidth="1"/>
    <col min="4" max="4" width="13.7109375" style="29" customWidth="1"/>
    <col min="5" max="5" width="3.5703125" style="29" customWidth="1"/>
    <col min="6" max="6" width="61" style="29" customWidth="1"/>
    <col min="7" max="16384" width="8.85546875" style="29"/>
  </cols>
  <sheetData>
    <row r="1" spans="1:6" ht="12.75" customHeight="1" thickBot="1" x14ac:dyDescent="0.25">
      <c r="A1" s="93"/>
    </row>
    <row r="2" spans="1:6" x14ac:dyDescent="0.2">
      <c r="A2" s="31" t="s">
        <v>22</v>
      </c>
      <c r="B2" s="73"/>
      <c r="C2" s="73"/>
      <c r="D2" s="73"/>
      <c r="E2" s="73"/>
      <c r="F2" s="71"/>
    </row>
    <row r="3" spans="1:6" x14ac:dyDescent="0.2">
      <c r="A3" s="27"/>
      <c r="F3" s="30"/>
    </row>
    <row r="4" spans="1:6" x14ac:dyDescent="0.2">
      <c r="A4" s="33"/>
      <c r="B4" s="14" t="s">
        <v>23</v>
      </c>
      <c r="F4" s="30"/>
    </row>
    <row r="5" spans="1:6" x14ac:dyDescent="0.2">
      <c r="A5" s="33"/>
      <c r="B5" s="14" t="s">
        <v>24</v>
      </c>
      <c r="F5" s="30"/>
    </row>
    <row r="6" spans="1:6" x14ac:dyDescent="0.2">
      <c r="A6" s="33"/>
      <c r="B6" s="12" t="s">
        <v>137</v>
      </c>
      <c r="F6" s="30"/>
    </row>
    <row r="7" spans="1:6" x14ac:dyDescent="0.2">
      <c r="A7" s="33"/>
      <c r="B7" s="14"/>
      <c r="F7" s="30"/>
    </row>
    <row r="8" spans="1:6" x14ac:dyDescent="0.2">
      <c r="A8" s="17" t="s">
        <v>45</v>
      </c>
      <c r="B8" s="185" t="str">
        <f>'Tabell I'!B9</f>
        <v>NORGE</v>
      </c>
      <c r="F8" s="30"/>
    </row>
    <row r="9" spans="1:6" x14ac:dyDescent="0.2">
      <c r="A9" s="27" t="s">
        <v>25</v>
      </c>
      <c r="B9" s="28">
        <f>'Tabell I'!B10</f>
        <v>2017</v>
      </c>
      <c r="D9" s="74"/>
      <c r="F9" s="30"/>
    </row>
    <row r="10" spans="1:6" x14ac:dyDescent="0.2">
      <c r="A10" s="191" t="s">
        <v>26</v>
      </c>
      <c r="B10" s="9">
        <f>'Tabell I'!B11</f>
        <v>43355</v>
      </c>
      <c r="D10" s="82"/>
      <c r="F10" s="30"/>
    </row>
    <row r="11" spans="1:6" x14ac:dyDescent="0.2">
      <c r="A11" s="27" t="s">
        <v>126</v>
      </c>
      <c r="B11" s="8" t="str">
        <f>'Tabell I'!B12</f>
        <v>01.01.-31.12.2017</v>
      </c>
      <c r="D11" s="12"/>
      <c r="F11" s="30"/>
    </row>
    <row r="12" spans="1:6" ht="13.5" thickBot="1" x14ac:dyDescent="0.25">
      <c r="B12" s="74"/>
      <c r="C12" s="23"/>
      <c r="D12" s="23"/>
      <c r="E12" s="23"/>
      <c r="F12" s="30"/>
    </row>
    <row r="13" spans="1:6" x14ac:dyDescent="0.2">
      <c r="A13" s="6"/>
      <c r="B13" s="238" t="s">
        <v>27</v>
      </c>
      <c r="C13" s="48"/>
      <c r="D13" s="238" t="s">
        <v>28</v>
      </c>
      <c r="E13" s="48"/>
      <c r="F13" s="6"/>
    </row>
    <row r="14" spans="1:6" x14ac:dyDescent="0.2">
      <c r="A14" s="84"/>
      <c r="B14" s="23" t="s">
        <v>29</v>
      </c>
      <c r="C14" s="25"/>
      <c r="D14" s="23" t="s">
        <v>30</v>
      </c>
      <c r="E14" s="25"/>
      <c r="F14" s="25"/>
    </row>
    <row r="15" spans="1:6" x14ac:dyDescent="0.2">
      <c r="A15" s="53" t="s">
        <v>12</v>
      </c>
      <c r="B15" s="23" t="s">
        <v>31</v>
      </c>
      <c r="C15" s="25"/>
      <c r="D15" s="23" t="s">
        <v>32</v>
      </c>
      <c r="E15" s="25"/>
      <c r="F15" s="52" t="s">
        <v>34</v>
      </c>
    </row>
    <row r="16" spans="1:6" ht="13.5" thickBot="1" x14ac:dyDescent="0.25">
      <c r="A16" s="171"/>
      <c r="B16" s="95" t="s">
        <v>33</v>
      </c>
      <c r="C16" s="40"/>
      <c r="D16" s="95"/>
      <c r="E16" s="40"/>
      <c r="F16" s="72"/>
    </row>
    <row r="17" spans="1:6" x14ac:dyDescent="0.2">
      <c r="B17" s="172"/>
      <c r="C17" s="25"/>
      <c r="D17" s="172"/>
      <c r="E17" s="25"/>
      <c r="F17" s="94"/>
    </row>
    <row r="18" spans="1:6" x14ac:dyDescent="0.2">
      <c r="A18" s="33" t="s">
        <v>35</v>
      </c>
      <c r="B18" s="24">
        <v>200000</v>
      </c>
      <c r="C18" s="25"/>
      <c r="D18" s="24">
        <v>200000</v>
      </c>
      <c r="E18" s="25"/>
      <c r="F18" s="94"/>
    </row>
    <row r="19" spans="1:6" x14ac:dyDescent="0.2">
      <c r="A19" s="33" t="s">
        <v>20</v>
      </c>
      <c r="B19" s="24">
        <v>47000</v>
      </c>
      <c r="C19" s="25"/>
      <c r="D19" s="24">
        <v>47000</v>
      </c>
      <c r="E19" s="25"/>
      <c r="F19" s="42"/>
    </row>
    <row r="20" spans="1:6" x14ac:dyDescent="0.2">
      <c r="A20" s="33" t="s">
        <v>52</v>
      </c>
      <c r="B20" s="85"/>
      <c r="C20" s="52"/>
      <c r="D20" s="89"/>
      <c r="E20" s="52"/>
      <c r="F20" s="38"/>
    </row>
    <row r="21" spans="1:6" x14ac:dyDescent="0.2">
      <c r="A21" s="33" t="s">
        <v>103</v>
      </c>
      <c r="B21" s="24">
        <v>10125</v>
      </c>
      <c r="C21" s="25"/>
      <c r="D21" s="24">
        <v>11475</v>
      </c>
      <c r="E21" s="25"/>
      <c r="F21" s="42"/>
    </row>
    <row r="22" spans="1:6" x14ac:dyDescent="0.2">
      <c r="A22" s="141" t="s">
        <v>142</v>
      </c>
      <c r="B22" s="24">
        <v>7400</v>
      </c>
      <c r="C22" s="25"/>
      <c r="D22" s="24">
        <v>19600</v>
      </c>
      <c r="E22" s="25"/>
      <c r="F22" s="42"/>
    </row>
    <row r="23" spans="1:6" x14ac:dyDescent="0.2">
      <c r="A23" s="33"/>
      <c r="B23" s="24"/>
      <c r="C23" s="25"/>
      <c r="D23" s="24"/>
      <c r="E23" s="25"/>
      <c r="F23" s="42"/>
    </row>
    <row r="24" spans="1:6" ht="17.25" customHeight="1" x14ac:dyDescent="0.2">
      <c r="A24" s="141" t="s">
        <v>150</v>
      </c>
      <c r="B24" s="85">
        <v>2000</v>
      </c>
      <c r="C24" s="60" t="s">
        <v>196</v>
      </c>
      <c r="D24" s="86"/>
      <c r="E24" s="52"/>
      <c r="F24" s="205" t="s">
        <v>222</v>
      </c>
    </row>
    <row r="25" spans="1:6" ht="42.75" customHeight="1" x14ac:dyDescent="0.2">
      <c r="A25" s="33" t="s">
        <v>36</v>
      </c>
      <c r="B25" s="85">
        <v>12000</v>
      </c>
      <c r="C25" s="61" t="s">
        <v>197</v>
      </c>
      <c r="D25" s="87"/>
      <c r="E25" s="52"/>
      <c r="F25" s="62" t="s">
        <v>198</v>
      </c>
    </row>
    <row r="26" spans="1:6" ht="14.25" x14ac:dyDescent="0.2">
      <c r="A26" s="33" t="s">
        <v>37</v>
      </c>
      <c r="B26" s="85">
        <v>5000</v>
      </c>
      <c r="C26" s="61" t="s">
        <v>199</v>
      </c>
      <c r="D26" s="24">
        <v>2500</v>
      </c>
      <c r="E26" s="61" t="s">
        <v>201</v>
      </c>
      <c r="F26" s="205" t="s">
        <v>235</v>
      </c>
    </row>
    <row r="27" spans="1:6" ht="14.25" x14ac:dyDescent="0.2">
      <c r="A27" s="33"/>
      <c r="B27" s="85"/>
      <c r="C27" s="61"/>
      <c r="D27" s="24"/>
      <c r="E27" s="61"/>
      <c r="F27" s="205" t="s">
        <v>200</v>
      </c>
    </row>
    <row r="28" spans="1:6" ht="14.25" x14ac:dyDescent="0.2">
      <c r="A28" s="33" t="s">
        <v>38</v>
      </c>
      <c r="B28" s="87"/>
      <c r="C28" s="52"/>
      <c r="D28" s="85">
        <v>200</v>
      </c>
      <c r="E28" s="61" t="s">
        <v>202</v>
      </c>
      <c r="F28" s="205" t="s">
        <v>236</v>
      </c>
    </row>
    <row r="29" spans="1:6" ht="14.25" x14ac:dyDescent="0.2">
      <c r="A29" s="33" t="s">
        <v>39</v>
      </c>
      <c r="B29" s="287">
        <v>82957.399999999994</v>
      </c>
      <c r="C29" s="61" t="s">
        <v>203</v>
      </c>
      <c r="D29" s="85"/>
      <c r="E29" s="52"/>
      <c r="F29" s="205" t="s">
        <v>237</v>
      </c>
    </row>
    <row r="30" spans="1:6" ht="14.25" x14ac:dyDescent="0.2">
      <c r="A30" s="33" t="s">
        <v>115</v>
      </c>
      <c r="B30" s="85">
        <v>23364</v>
      </c>
      <c r="C30" s="61" t="s">
        <v>204</v>
      </c>
      <c r="D30" s="88"/>
      <c r="E30" s="52"/>
      <c r="F30" s="205" t="s">
        <v>238</v>
      </c>
    </row>
    <row r="31" spans="1:6" ht="13.5" thickBot="1" x14ac:dyDescent="0.25">
      <c r="A31" s="33" t="s">
        <v>43</v>
      </c>
      <c r="B31" s="87"/>
      <c r="C31" s="52"/>
      <c r="D31" s="85">
        <v>4000</v>
      </c>
      <c r="E31" s="52"/>
      <c r="F31" s="206"/>
    </row>
    <row r="32" spans="1:6" ht="14.25" x14ac:dyDescent="0.2">
      <c r="A32" s="33" t="s">
        <v>104</v>
      </c>
      <c r="B32" s="90">
        <v>2500</v>
      </c>
      <c r="C32" s="61" t="s">
        <v>231</v>
      </c>
      <c r="D32" s="90">
        <v>500</v>
      </c>
      <c r="E32" s="61" t="s">
        <v>231</v>
      </c>
      <c r="F32" s="207" t="s">
        <v>239</v>
      </c>
    </row>
    <row r="33" spans="1:6" ht="13.5" thickBot="1" x14ac:dyDescent="0.25">
      <c r="A33" s="91"/>
      <c r="B33" s="92"/>
      <c r="C33" s="54"/>
      <c r="D33" s="92"/>
      <c r="E33" s="54"/>
      <c r="F33" s="208" t="s">
        <v>205</v>
      </c>
    </row>
    <row r="34" spans="1:6" ht="26.25" customHeight="1" thickBot="1" x14ac:dyDescent="0.25">
      <c r="A34" s="168" t="s">
        <v>127</v>
      </c>
      <c r="B34" s="169"/>
      <c r="C34" s="56"/>
      <c r="D34" s="188" t="s">
        <v>195</v>
      </c>
      <c r="E34" s="170" t="s">
        <v>241</v>
      </c>
      <c r="F34" s="209" t="s">
        <v>240</v>
      </c>
    </row>
    <row r="35" spans="1:6" x14ac:dyDescent="0.2">
      <c r="A35" s="93"/>
    </row>
  </sheetData>
  <phoneticPr fontId="6" type="noConversion"/>
  <pageMargins left="0.78740157480314965" right="0.78740157480314965" top="0.78740157480314965" bottom="0.78740157480314965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90" zoomScaleNormal="90" workbookViewId="0">
      <selection activeCell="I14" sqref="I14"/>
    </sheetView>
  </sheetViews>
  <sheetFormatPr baseColWidth="10" defaultColWidth="9.140625" defaultRowHeight="12.75" x14ac:dyDescent="0.2"/>
  <cols>
    <col min="1" max="1" width="18" customWidth="1"/>
    <col min="2" max="2" width="17.28515625" customWidth="1"/>
    <col min="3" max="3" width="18.85546875" customWidth="1"/>
    <col min="4" max="5" width="15.28515625" customWidth="1"/>
    <col min="6" max="6" width="27" customWidth="1"/>
    <col min="7" max="7" width="29.140625" customWidth="1"/>
  </cols>
  <sheetData>
    <row r="1" spans="1:7" ht="13.5" thickBot="1" x14ac:dyDescent="0.25"/>
    <row r="2" spans="1:7" x14ac:dyDescent="0.2">
      <c r="A2" s="7" t="s">
        <v>44</v>
      </c>
      <c r="B2" s="10"/>
      <c r="C2" s="10"/>
      <c r="D2" s="10"/>
      <c r="E2" s="10"/>
      <c r="F2" s="10"/>
      <c r="G2" s="11"/>
    </row>
    <row r="3" spans="1:7" x14ac:dyDescent="0.2">
      <c r="A3" s="3"/>
      <c r="B3" s="12" t="s">
        <v>166</v>
      </c>
      <c r="C3" s="1"/>
      <c r="D3" s="1"/>
      <c r="E3" s="1"/>
      <c r="F3" s="1"/>
      <c r="G3" s="13"/>
    </row>
    <row r="4" spans="1:7" x14ac:dyDescent="0.2">
      <c r="A4" s="3"/>
      <c r="B4" s="12" t="s">
        <v>167</v>
      </c>
      <c r="C4" s="12"/>
      <c r="D4" s="12"/>
      <c r="E4" s="1"/>
      <c r="F4" s="1"/>
      <c r="G4" s="13"/>
    </row>
    <row r="5" spans="1:7" x14ac:dyDescent="0.2">
      <c r="A5" s="3"/>
      <c r="B5" s="1"/>
      <c r="C5" s="1"/>
      <c r="D5" s="1"/>
      <c r="E5" s="1"/>
      <c r="F5" s="1"/>
      <c r="G5" s="13"/>
    </row>
    <row r="6" spans="1:7" x14ac:dyDescent="0.2">
      <c r="A6" s="17" t="s">
        <v>45</v>
      </c>
      <c r="B6" s="185" t="str">
        <f>'Tabell I'!B9</f>
        <v>NORGE</v>
      </c>
      <c r="C6" s="1"/>
      <c r="D6" s="1"/>
      <c r="E6" s="1"/>
      <c r="F6" s="1"/>
      <c r="G6" s="13"/>
    </row>
    <row r="7" spans="1:7" x14ac:dyDescent="0.2">
      <c r="A7" s="17" t="s">
        <v>0</v>
      </c>
      <c r="B7" s="28">
        <f>'Tabell I'!B10</f>
        <v>2017</v>
      </c>
      <c r="C7" s="1"/>
      <c r="D7" s="1"/>
      <c r="E7" s="1"/>
      <c r="F7" s="1"/>
      <c r="G7" s="13"/>
    </row>
    <row r="8" spans="1:7" x14ac:dyDescent="0.2">
      <c r="A8" s="17" t="s">
        <v>1</v>
      </c>
      <c r="B8" s="9">
        <f>'Tabell I'!B11</f>
        <v>43355</v>
      </c>
      <c r="C8" s="1"/>
      <c r="D8" s="1"/>
      <c r="E8" s="1"/>
      <c r="F8" s="1"/>
      <c r="G8" s="13"/>
    </row>
    <row r="9" spans="1:7" x14ac:dyDescent="0.2">
      <c r="A9" s="17" t="s">
        <v>2</v>
      </c>
      <c r="B9" s="8" t="str">
        <f>'Tabell I'!B12</f>
        <v>01.01.-31.12.2017</v>
      </c>
      <c r="C9" s="1"/>
      <c r="D9" s="1"/>
      <c r="E9" s="1"/>
      <c r="F9" s="1"/>
      <c r="G9" s="13"/>
    </row>
    <row r="10" spans="1:7" ht="13.5" thickBot="1" x14ac:dyDescent="0.25">
      <c r="A10" s="18"/>
      <c r="B10" s="127"/>
      <c r="C10" s="127"/>
      <c r="D10" s="127"/>
      <c r="E10" s="127"/>
      <c r="F10" s="127"/>
      <c r="G10" s="128"/>
    </row>
    <row r="11" spans="1:7" ht="13.5" thickBot="1" x14ac:dyDescent="0.25">
      <c r="A11" s="129"/>
      <c r="B11" s="130" t="s">
        <v>46</v>
      </c>
      <c r="C11" s="131"/>
      <c r="D11" s="289" t="s">
        <v>152</v>
      </c>
      <c r="E11" s="291"/>
      <c r="F11" s="130" t="s">
        <v>47</v>
      </c>
      <c r="G11" s="130"/>
    </row>
    <row r="12" spans="1:7" x14ac:dyDescent="0.2">
      <c r="A12" s="17" t="s">
        <v>12</v>
      </c>
      <c r="B12" s="132" t="s">
        <v>48</v>
      </c>
      <c r="C12" s="132" t="s">
        <v>143</v>
      </c>
      <c r="D12" s="192" t="s">
        <v>171</v>
      </c>
      <c r="E12" s="130" t="s">
        <v>151</v>
      </c>
      <c r="F12" s="132" t="s">
        <v>148</v>
      </c>
      <c r="G12" s="132" t="s">
        <v>140</v>
      </c>
    </row>
    <row r="13" spans="1:7" ht="14.25" x14ac:dyDescent="0.2">
      <c r="A13" s="17"/>
      <c r="B13" s="132"/>
      <c r="C13" s="132" t="s">
        <v>144</v>
      </c>
      <c r="D13" s="152" t="s">
        <v>146</v>
      </c>
      <c r="E13" s="132" t="s">
        <v>169</v>
      </c>
      <c r="F13" s="132" t="s">
        <v>157</v>
      </c>
      <c r="G13" s="132" t="s">
        <v>168</v>
      </c>
    </row>
    <row r="14" spans="1:7" ht="14.25" x14ac:dyDescent="0.2">
      <c r="A14" s="17"/>
      <c r="B14" s="132"/>
      <c r="C14" s="132" t="s">
        <v>145</v>
      </c>
      <c r="D14" s="152" t="s">
        <v>170</v>
      </c>
      <c r="E14" s="16"/>
      <c r="F14" s="132" t="s">
        <v>158</v>
      </c>
      <c r="G14" s="133"/>
    </row>
    <row r="15" spans="1:7" x14ac:dyDescent="0.2">
      <c r="A15" s="17"/>
      <c r="B15" s="132"/>
      <c r="C15" s="132"/>
      <c r="D15" s="1"/>
      <c r="E15" s="16"/>
      <c r="F15" s="132"/>
      <c r="G15" s="133"/>
    </row>
    <row r="16" spans="1:7" x14ac:dyDescent="0.2">
      <c r="A16" s="17"/>
      <c r="B16" s="132"/>
      <c r="C16" s="193"/>
      <c r="D16" s="152"/>
      <c r="E16" s="133"/>
      <c r="F16" s="132"/>
      <c r="G16" s="133"/>
    </row>
    <row r="17" spans="1:7" ht="13.5" thickBot="1" x14ac:dyDescent="0.25">
      <c r="A17" s="17"/>
      <c r="B17" s="134"/>
      <c r="C17" s="134"/>
      <c r="D17" s="153"/>
      <c r="E17" s="134"/>
      <c r="F17" s="134"/>
      <c r="G17" s="134"/>
    </row>
    <row r="18" spans="1:7" ht="13.5" thickBot="1" x14ac:dyDescent="0.25">
      <c r="A18" s="135"/>
      <c r="B18" s="180" t="s">
        <v>14</v>
      </c>
      <c r="C18" s="180" t="s">
        <v>15</v>
      </c>
      <c r="D18" s="180" t="s">
        <v>49</v>
      </c>
      <c r="E18" s="180" t="s">
        <v>50</v>
      </c>
      <c r="F18" s="180" t="s">
        <v>147</v>
      </c>
      <c r="G18" s="136" t="s">
        <v>51</v>
      </c>
    </row>
    <row r="19" spans="1:7" ht="18" customHeight="1" x14ac:dyDescent="0.2">
      <c r="A19" s="19"/>
      <c r="B19" s="19"/>
      <c r="C19" s="19"/>
      <c r="D19" s="19"/>
      <c r="E19" s="19"/>
      <c r="F19" s="19"/>
      <c r="G19" s="2"/>
    </row>
    <row r="20" spans="1:7" ht="18" customHeight="1" thickBot="1" x14ac:dyDescent="0.25">
      <c r="A20" s="18" t="s">
        <v>35</v>
      </c>
      <c r="B20" s="20">
        <f>'Tabell I'!H20</f>
        <v>392523</v>
      </c>
      <c r="C20" s="58">
        <v>7000</v>
      </c>
      <c r="D20" s="58">
        <v>12488</v>
      </c>
      <c r="E20" s="58">
        <f>2096+212</f>
        <v>2308</v>
      </c>
      <c r="F20" s="20">
        <f>SUM(B20:E20)</f>
        <v>414319</v>
      </c>
      <c r="G20" s="26">
        <v>414319</v>
      </c>
    </row>
    <row r="21" spans="1:7" ht="18" customHeight="1" x14ac:dyDescent="0.2">
      <c r="A21" s="19"/>
      <c r="B21" s="21"/>
      <c r="C21" s="59"/>
      <c r="D21" s="59"/>
      <c r="E21" s="59"/>
      <c r="F21" s="21"/>
      <c r="G21" s="22"/>
    </row>
    <row r="22" spans="1:7" ht="18" customHeight="1" thickBot="1" x14ac:dyDescent="0.25">
      <c r="A22" s="18" t="s">
        <v>20</v>
      </c>
      <c r="B22" s="20">
        <f>'Tabell I'!H22</f>
        <v>109564</v>
      </c>
      <c r="C22" s="58">
        <v>4000</v>
      </c>
      <c r="D22" s="58">
        <v>3301</v>
      </c>
      <c r="E22" s="58">
        <f>11470-10956</f>
        <v>514</v>
      </c>
      <c r="F22" s="20">
        <f>SUM(B22:E22)</f>
        <v>117379</v>
      </c>
      <c r="G22" s="26">
        <v>113463</v>
      </c>
    </row>
    <row r="23" spans="1:7" ht="18" customHeight="1" x14ac:dyDescent="0.2">
      <c r="A23" s="3"/>
      <c r="B23" s="35"/>
      <c r="C23" s="143"/>
      <c r="D23" s="144"/>
      <c r="E23" s="145"/>
      <c r="F23" s="35"/>
      <c r="G23" s="35"/>
    </row>
    <row r="24" spans="1:7" ht="18" customHeight="1" thickBot="1" x14ac:dyDescent="0.25">
      <c r="A24" s="18" t="s">
        <v>52</v>
      </c>
      <c r="B24" s="26"/>
      <c r="C24" s="20"/>
      <c r="D24" s="20"/>
      <c r="E24" s="26"/>
      <c r="F24" s="26"/>
      <c r="G24" s="26"/>
    </row>
    <row r="25" spans="1:7" ht="18" customHeight="1" x14ac:dyDescent="0.2">
      <c r="A25" s="19"/>
      <c r="B25" s="22"/>
      <c r="C25" s="21"/>
      <c r="D25" s="142"/>
      <c r="E25" s="142"/>
      <c r="F25" s="22"/>
      <c r="G25" s="22"/>
    </row>
    <row r="26" spans="1:7" ht="18" customHeight="1" thickBot="1" x14ac:dyDescent="0.25">
      <c r="A26" s="17" t="s">
        <v>103</v>
      </c>
      <c r="B26" s="35">
        <f>'Tabell I'!H26</f>
        <v>11475</v>
      </c>
      <c r="C26" s="143">
        <v>750</v>
      </c>
      <c r="D26" s="35"/>
      <c r="E26" s="35"/>
      <c r="F26" s="35">
        <f>SUM(B26:E26)</f>
        <v>12225</v>
      </c>
      <c r="G26" s="251">
        <v>12741</v>
      </c>
    </row>
    <row r="27" spans="1:7" ht="18" customHeight="1" x14ac:dyDescent="0.2">
      <c r="A27" s="31"/>
      <c r="B27" s="22"/>
      <c r="C27" s="21"/>
      <c r="D27" s="21"/>
      <c r="E27" s="22"/>
      <c r="F27" s="22"/>
      <c r="G27" s="22"/>
    </row>
    <row r="28" spans="1:7" ht="18" customHeight="1" thickBot="1" x14ac:dyDescent="0.25">
      <c r="A28" s="124" t="s">
        <v>208</v>
      </c>
      <c r="B28" s="26">
        <f>'Tabell I'!H28-2000</f>
        <v>17600</v>
      </c>
      <c r="C28" s="20"/>
      <c r="D28" s="20"/>
      <c r="E28" s="26"/>
      <c r="F28" s="26">
        <f>SUM(B28:E28)</f>
        <v>17600</v>
      </c>
      <c r="G28" s="250">
        <v>16063</v>
      </c>
    </row>
    <row r="29" spans="1:7" s="118" customFormat="1" ht="12.6" customHeight="1" x14ac:dyDescent="0.2">
      <c r="A29" s="186" t="s">
        <v>149</v>
      </c>
    </row>
    <row r="30" spans="1:7" s="118" customFormat="1" ht="12.6" customHeight="1" x14ac:dyDescent="0.2">
      <c r="A30" s="118" t="s">
        <v>218</v>
      </c>
    </row>
    <row r="31" spans="1:7" s="118" customFormat="1" ht="12.6" customHeight="1" x14ac:dyDescent="0.2">
      <c r="A31" s="65" t="s">
        <v>219</v>
      </c>
    </row>
    <row r="32" spans="1:7" s="118" customFormat="1" ht="12.6" customHeight="1" x14ac:dyDescent="0.2">
      <c r="A32" s="118" t="s">
        <v>243</v>
      </c>
    </row>
  </sheetData>
  <mergeCells count="1">
    <mergeCell ref="D11:E11"/>
  </mergeCells>
  <phoneticPr fontId="6" type="noConversion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90" zoomScaleNormal="90" workbookViewId="0">
      <selection activeCell="K13" sqref="K13"/>
    </sheetView>
  </sheetViews>
  <sheetFormatPr baseColWidth="10" defaultColWidth="11.42578125" defaultRowHeight="12.75" x14ac:dyDescent="0.2"/>
  <cols>
    <col min="1" max="1" width="18.140625" style="32" customWidth="1"/>
    <col min="2" max="2" width="10.5703125" style="29" customWidth="1"/>
    <col min="3" max="3" width="11" style="29" customWidth="1"/>
    <col min="4" max="4" width="9.28515625" style="29" customWidth="1"/>
    <col min="5" max="5" width="11.5703125" style="29" customWidth="1"/>
    <col min="6" max="7" width="7.7109375" style="29" customWidth="1"/>
    <col min="8" max="8" width="10.7109375" style="29" customWidth="1"/>
    <col min="9" max="9" width="12.5703125" style="29" customWidth="1"/>
    <col min="10" max="16384" width="11.42578125" style="66"/>
  </cols>
  <sheetData>
    <row r="1" spans="1:9" ht="14.25" customHeight="1" x14ac:dyDescent="0.2">
      <c r="A1" s="31" t="s">
        <v>53</v>
      </c>
      <c r="B1" s="36"/>
      <c r="C1" s="36"/>
      <c r="D1" s="36"/>
      <c r="E1" s="36"/>
      <c r="F1" s="36"/>
      <c r="G1" s="36"/>
      <c r="H1" s="36"/>
      <c r="I1" s="44"/>
    </row>
    <row r="2" spans="1:9" ht="12.75" customHeight="1" x14ac:dyDescent="0.2">
      <c r="A2" s="27"/>
      <c r="B2" s="14" t="s">
        <v>54</v>
      </c>
      <c r="C2" s="14"/>
      <c r="D2" s="14"/>
      <c r="E2" s="14"/>
      <c r="F2" s="14"/>
      <c r="G2" s="14"/>
      <c r="H2" s="14"/>
      <c r="I2" s="38"/>
    </row>
    <row r="3" spans="1:9" ht="12.75" customHeight="1" x14ac:dyDescent="0.2">
      <c r="A3" s="27"/>
      <c r="B3" s="14" t="s">
        <v>130</v>
      </c>
      <c r="C3" s="14"/>
      <c r="D3" s="14"/>
      <c r="E3" s="14"/>
      <c r="F3" s="14"/>
      <c r="G3" s="14"/>
      <c r="H3" s="14"/>
      <c r="I3" s="38"/>
    </row>
    <row r="4" spans="1:9" ht="12.75" customHeight="1" x14ac:dyDescent="0.2">
      <c r="A4" s="27"/>
      <c r="B4" s="14" t="s">
        <v>132</v>
      </c>
      <c r="C4" s="14"/>
      <c r="D4" s="14"/>
      <c r="E4" s="14"/>
      <c r="F4" s="14"/>
      <c r="G4" s="14"/>
      <c r="H4" s="14"/>
      <c r="I4" s="38"/>
    </row>
    <row r="5" spans="1:9" ht="12.95" customHeight="1" x14ac:dyDescent="0.2">
      <c r="A5" s="27"/>
      <c r="B5" s="14"/>
      <c r="C5" s="14"/>
      <c r="D5" s="14"/>
      <c r="E5" s="14"/>
      <c r="F5" s="14"/>
      <c r="G5" s="14"/>
      <c r="H5" s="14"/>
      <c r="I5" s="38"/>
    </row>
    <row r="6" spans="1:9" ht="12.95" customHeight="1" x14ac:dyDescent="0.2">
      <c r="A6" s="27" t="s">
        <v>55</v>
      </c>
      <c r="B6" s="28" t="str">
        <f>'Tabell I'!B9</f>
        <v>NORGE</v>
      </c>
      <c r="C6" s="14"/>
      <c r="D6" s="14"/>
      <c r="E6" s="14"/>
      <c r="F6" s="14"/>
      <c r="G6" s="14"/>
      <c r="H6" s="14"/>
      <c r="I6" s="38"/>
    </row>
    <row r="7" spans="1:9" ht="12.95" customHeight="1" x14ac:dyDescent="0.2">
      <c r="A7" s="27" t="s">
        <v>56</v>
      </c>
      <c r="B7" s="14">
        <f>'Tabell I'!B10</f>
        <v>2017</v>
      </c>
      <c r="C7" s="14"/>
      <c r="D7" s="14"/>
      <c r="E7" s="14"/>
      <c r="F7" s="14"/>
      <c r="G7" s="14"/>
      <c r="H7" s="14"/>
      <c r="I7" s="38"/>
    </row>
    <row r="8" spans="1:9" ht="12.95" customHeight="1" x14ac:dyDescent="0.2">
      <c r="A8" s="27" t="s">
        <v>57</v>
      </c>
      <c r="B8" s="138">
        <f>'Tabell I'!B11</f>
        <v>43355</v>
      </c>
      <c r="C8" s="14"/>
      <c r="D8" s="14"/>
      <c r="E8" s="14"/>
      <c r="F8" s="14"/>
      <c r="G8" s="14"/>
      <c r="H8" s="14"/>
      <c r="I8" s="38"/>
    </row>
    <row r="9" spans="1:9" ht="12.95" customHeight="1" x14ac:dyDescent="0.2">
      <c r="A9" s="27" t="s">
        <v>58</v>
      </c>
      <c r="B9" s="12" t="str">
        <f>'Tabell I'!B12</f>
        <v>01.01.-31.12.2017</v>
      </c>
      <c r="C9" s="14"/>
      <c r="D9" s="14"/>
      <c r="E9" s="14"/>
      <c r="F9" s="14"/>
      <c r="G9" s="14"/>
      <c r="H9" s="14"/>
      <c r="I9" s="38"/>
    </row>
    <row r="10" spans="1:9" ht="11.1" customHeight="1" thickBot="1" x14ac:dyDescent="0.25">
      <c r="A10" s="39"/>
      <c r="B10" s="37"/>
      <c r="C10" s="37"/>
      <c r="D10" s="37"/>
      <c r="E10" s="37"/>
      <c r="F10" s="37"/>
      <c r="G10" s="37"/>
      <c r="H10" s="37"/>
      <c r="I10" s="41"/>
    </row>
    <row r="11" spans="1:9" ht="13.5" customHeight="1" x14ac:dyDescent="0.2">
      <c r="A11" s="31"/>
      <c r="B11" s="292" t="s">
        <v>213</v>
      </c>
      <c r="C11" s="293"/>
      <c r="D11" s="293"/>
      <c r="E11" s="293"/>
      <c r="F11" s="293"/>
      <c r="G11" s="293"/>
      <c r="H11" s="293"/>
      <c r="I11" s="294"/>
    </row>
    <row r="12" spans="1:9" ht="11.1" customHeight="1" thickBot="1" x14ac:dyDescent="0.25">
      <c r="A12" s="39"/>
      <c r="B12" s="37"/>
      <c r="C12" s="37" t="s">
        <v>21</v>
      </c>
      <c r="D12" s="37"/>
      <c r="E12" s="37"/>
      <c r="F12" s="14"/>
      <c r="G12" s="14"/>
      <c r="H12" s="14"/>
      <c r="I12" s="41"/>
    </row>
    <row r="13" spans="1:9" ht="11.1" customHeight="1" x14ac:dyDescent="0.2">
      <c r="A13" s="6"/>
      <c r="B13" s="96"/>
      <c r="C13" s="73"/>
      <c r="D13" s="71"/>
      <c r="E13" s="97"/>
      <c r="F13" s="97"/>
      <c r="G13" s="98"/>
      <c r="H13" s="99"/>
      <c r="I13" s="6"/>
    </row>
    <row r="14" spans="1:9" ht="11.1" customHeight="1" x14ac:dyDescent="0.2">
      <c r="A14" s="64"/>
      <c r="B14" s="32"/>
      <c r="D14" s="30"/>
      <c r="E14" s="100" t="s">
        <v>106</v>
      </c>
      <c r="F14" s="175" t="s">
        <v>229</v>
      </c>
      <c r="G14" s="200"/>
      <c r="H14" s="201"/>
      <c r="I14" s="25" t="s">
        <v>116</v>
      </c>
    </row>
    <row r="15" spans="1:9" ht="11.1" customHeight="1" x14ac:dyDescent="0.2">
      <c r="A15" s="64"/>
      <c r="B15" s="32"/>
      <c r="D15" s="30"/>
      <c r="E15" s="100" t="s">
        <v>105</v>
      </c>
      <c r="F15" s="199" t="s">
        <v>117</v>
      </c>
      <c r="G15" s="200"/>
      <c r="H15" s="201"/>
      <c r="I15" s="25" t="s">
        <v>118</v>
      </c>
    </row>
    <row r="16" spans="1:9" ht="12.6" customHeight="1" x14ac:dyDescent="0.2">
      <c r="A16" s="64"/>
      <c r="B16" s="182" t="s">
        <v>110</v>
      </c>
      <c r="D16" s="30"/>
      <c r="E16" s="100" t="s">
        <v>59</v>
      </c>
      <c r="F16" s="199" t="s">
        <v>119</v>
      </c>
      <c r="G16" s="200"/>
      <c r="H16" s="201"/>
      <c r="I16" s="25" t="s">
        <v>120</v>
      </c>
    </row>
    <row r="17" spans="1:11" ht="11.1" customHeight="1" x14ac:dyDescent="0.2">
      <c r="A17" s="64"/>
      <c r="B17" s="182"/>
      <c r="D17" s="30"/>
      <c r="E17" s="100"/>
      <c r="F17" s="100"/>
      <c r="G17" s="23"/>
      <c r="H17" s="94"/>
      <c r="I17" s="25" t="s">
        <v>121</v>
      </c>
    </row>
    <row r="18" spans="1:11" ht="11.1" customHeight="1" x14ac:dyDescent="0.2">
      <c r="A18" s="64"/>
      <c r="B18" s="182"/>
      <c r="D18" s="30"/>
      <c r="E18" s="100"/>
      <c r="F18" s="182" t="s">
        <v>122</v>
      </c>
      <c r="G18" s="183"/>
      <c r="H18" s="184"/>
      <c r="I18" s="25" t="s">
        <v>123</v>
      </c>
    </row>
    <row r="19" spans="1:11" ht="11.1" customHeight="1" x14ac:dyDescent="0.2">
      <c r="A19" s="64"/>
      <c r="B19" s="182"/>
      <c r="D19" s="30"/>
      <c r="E19" s="100"/>
      <c r="F19" s="100"/>
      <c r="G19" s="23"/>
      <c r="H19" s="94"/>
      <c r="I19" s="25" t="s">
        <v>93</v>
      </c>
    </row>
    <row r="20" spans="1:11" ht="11.1" customHeight="1" thickBot="1" x14ac:dyDescent="0.25">
      <c r="A20" s="64"/>
      <c r="B20" s="101"/>
      <c r="C20" s="102"/>
      <c r="D20" s="103"/>
      <c r="E20" s="104"/>
      <c r="F20" s="104"/>
      <c r="G20" s="105"/>
      <c r="H20" s="106"/>
      <c r="I20" s="107"/>
    </row>
    <row r="21" spans="1:11" ht="12" customHeight="1" thickBot="1" x14ac:dyDescent="0.25">
      <c r="A21" s="56" t="s">
        <v>62</v>
      </c>
      <c r="B21" s="50" t="s">
        <v>14</v>
      </c>
      <c r="C21" s="50" t="s">
        <v>60</v>
      </c>
      <c r="D21" s="50" t="s">
        <v>61</v>
      </c>
      <c r="E21" s="108"/>
      <c r="F21" s="50" t="s">
        <v>14</v>
      </c>
      <c r="G21" s="50" t="s">
        <v>60</v>
      </c>
      <c r="H21" s="50" t="s">
        <v>61</v>
      </c>
      <c r="I21" s="40"/>
    </row>
    <row r="22" spans="1:11" ht="11.1" customHeight="1" thickBot="1" x14ac:dyDescent="0.25">
      <c r="A22" s="6"/>
      <c r="B22" s="50"/>
      <c r="C22" s="50"/>
      <c r="D22" s="50"/>
      <c r="E22" s="50"/>
      <c r="F22" s="40"/>
      <c r="G22" s="40"/>
      <c r="H22" s="40"/>
      <c r="I22" s="50"/>
    </row>
    <row r="23" spans="1:11" ht="11.1" customHeight="1" x14ac:dyDescent="0.2">
      <c r="B23" s="6"/>
      <c r="C23" s="6"/>
      <c r="D23" s="6"/>
      <c r="E23" s="6"/>
      <c r="F23" s="6"/>
      <c r="G23" s="6"/>
      <c r="H23" s="6"/>
      <c r="I23" s="109"/>
    </row>
    <row r="24" spans="1:11" ht="11.1" customHeight="1" x14ac:dyDescent="0.2">
      <c r="B24" s="64"/>
      <c r="C24" s="64"/>
      <c r="D24" s="64"/>
      <c r="E24" s="64"/>
      <c r="F24" s="64"/>
      <c r="G24" s="64"/>
      <c r="H24" s="64"/>
      <c r="I24" s="64"/>
    </row>
    <row r="25" spans="1:11" ht="12.95" customHeight="1" x14ac:dyDescent="0.2">
      <c r="A25" s="197" t="s">
        <v>35</v>
      </c>
      <c r="B25" s="249">
        <v>97077</v>
      </c>
      <c r="C25" s="249">
        <f>243699+5891-13</f>
        <v>249577</v>
      </c>
      <c r="D25" s="249">
        <f>67665</f>
        <v>67665</v>
      </c>
      <c r="E25" s="249">
        <f>SUM(B25:D25)</f>
        <v>414319</v>
      </c>
      <c r="F25" s="249">
        <v>121</v>
      </c>
      <c r="G25" s="249">
        <v>363</v>
      </c>
      <c r="H25" s="249">
        <v>91</v>
      </c>
      <c r="I25" s="249">
        <v>10730</v>
      </c>
      <c r="J25" s="110"/>
      <c r="K25" s="110"/>
    </row>
    <row r="26" spans="1:11" ht="12.95" customHeight="1" x14ac:dyDescent="0.2">
      <c r="A26" s="197" t="s">
        <v>20</v>
      </c>
      <c r="B26" s="248">
        <v>30990</v>
      </c>
      <c r="C26" s="248">
        <f>54305+250</f>
        <v>54555</v>
      </c>
      <c r="D26" s="248">
        <v>27918</v>
      </c>
      <c r="E26" s="248">
        <f t="shared" ref="E26:E38" si="0">SUM(B26:D26)</f>
        <v>113463</v>
      </c>
      <c r="F26" s="248">
        <v>4</v>
      </c>
      <c r="G26" s="248">
        <v>16</v>
      </c>
      <c r="H26" s="248">
        <v>8</v>
      </c>
      <c r="I26" s="248">
        <v>6601</v>
      </c>
      <c r="J26" s="110"/>
      <c r="K26" s="110"/>
    </row>
    <row r="27" spans="1:11" ht="12.95" customHeight="1" x14ac:dyDescent="0.2">
      <c r="A27" s="202" t="s">
        <v>52</v>
      </c>
      <c r="B27" s="239"/>
      <c r="C27" s="239"/>
      <c r="D27" s="239"/>
      <c r="E27" s="239"/>
      <c r="F27" s="239"/>
      <c r="G27" s="239"/>
      <c r="H27" s="239"/>
      <c r="I27" s="248"/>
      <c r="J27" s="110"/>
      <c r="K27" s="110"/>
    </row>
    <row r="28" spans="1:11" ht="12.95" customHeight="1" x14ac:dyDescent="0.2">
      <c r="A28" s="197" t="s">
        <v>103</v>
      </c>
      <c r="B28" s="248">
        <v>1389</v>
      </c>
      <c r="C28" s="248">
        <v>9122</v>
      </c>
      <c r="D28" s="248">
        <v>2230</v>
      </c>
      <c r="E28" s="248">
        <f t="shared" si="0"/>
        <v>12741</v>
      </c>
      <c r="F28" s="248">
        <v>1</v>
      </c>
      <c r="G28" s="239"/>
      <c r="H28" s="239"/>
      <c r="I28" s="248">
        <v>22</v>
      </c>
      <c r="J28" s="110"/>
      <c r="K28" s="110"/>
    </row>
    <row r="29" spans="1:11" ht="12.95" customHeight="1" x14ac:dyDescent="0.2">
      <c r="A29" s="141" t="s">
        <v>172</v>
      </c>
      <c r="B29" s="248">
        <f>897+946</f>
        <v>1843</v>
      </c>
      <c r="C29" s="248">
        <f>2918+5029</f>
        <v>7947</v>
      </c>
      <c r="D29" s="248">
        <f>10137+632</f>
        <v>10769</v>
      </c>
      <c r="E29" s="248">
        <f t="shared" si="0"/>
        <v>20559</v>
      </c>
      <c r="F29" s="248">
        <v>5</v>
      </c>
      <c r="G29" s="239"/>
      <c r="H29" s="239"/>
      <c r="I29" s="248"/>
      <c r="J29" s="110"/>
      <c r="K29" s="110"/>
    </row>
    <row r="30" spans="1:11" ht="12.95" customHeight="1" x14ac:dyDescent="0.2">
      <c r="A30" s="198" t="s">
        <v>36</v>
      </c>
      <c r="B30" s="248">
        <v>24198</v>
      </c>
      <c r="C30" s="248">
        <v>99677</v>
      </c>
      <c r="D30" s="248">
        <v>4695</v>
      </c>
      <c r="E30" s="248">
        <f t="shared" si="0"/>
        <v>128570</v>
      </c>
      <c r="F30" s="248">
        <v>1</v>
      </c>
      <c r="G30" s="248">
        <v>7</v>
      </c>
      <c r="H30" s="239"/>
      <c r="I30" s="248"/>
      <c r="J30" s="110"/>
      <c r="K30" s="110"/>
    </row>
    <row r="31" spans="1:11" ht="12.95" customHeight="1" x14ac:dyDescent="0.2">
      <c r="A31" s="197" t="s">
        <v>37</v>
      </c>
      <c r="B31" s="248">
        <v>1722</v>
      </c>
      <c r="C31" s="248">
        <v>2327</v>
      </c>
      <c r="D31" s="248">
        <v>2438</v>
      </c>
      <c r="E31" s="248">
        <f t="shared" si="0"/>
        <v>6487</v>
      </c>
      <c r="F31" s="239"/>
      <c r="G31" s="239"/>
      <c r="H31" s="239"/>
      <c r="I31" s="248">
        <v>470</v>
      </c>
      <c r="J31" s="110"/>
      <c r="K31" s="110"/>
    </row>
    <row r="32" spans="1:11" ht="12.95" customHeight="1" x14ac:dyDescent="0.2">
      <c r="A32" s="197" t="s">
        <v>38</v>
      </c>
      <c r="B32" s="248">
        <v>28</v>
      </c>
      <c r="C32" s="248">
        <v>14</v>
      </c>
      <c r="D32" s="248">
        <v>24</v>
      </c>
      <c r="E32" s="248">
        <f t="shared" si="0"/>
        <v>66</v>
      </c>
      <c r="F32" s="239"/>
      <c r="G32" s="239"/>
      <c r="H32" s="239"/>
      <c r="I32" s="248"/>
      <c r="J32" s="110"/>
      <c r="K32" s="110"/>
    </row>
    <row r="33" spans="1:12" ht="12.95" customHeight="1" x14ac:dyDescent="0.2">
      <c r="A33" s="197" t="s">
        <v>63</v>
      </c>
      <c r="B33" s="248">
        <v>5601</v>
      </c>
      <c r="C33" s="248">
        <v>646</v>
      </c>
      <c r="D33" s="248">
        <v>764</v>
      </c>
      <c r="E33" s="248">
        <f t="shared" si="0"/>
        <v>7011</v>
      </c>
      <c r="F33" s="248">
        <v>1</v>
      </c>
      <c r="G33" s="248"/>
      <c r="H33" s="248">
        <v>5</v>
      </c>
      <c r="I33" s="248">
        <v>2111</v>
      </c>
      <c r="J33" s="110"/>
      <c r="K33" s="110"/>
    </row>
    <row r="34" spans="1:12" ht="12.95" customHeight="1" x14ac:dyDescent="0.2">
      <c r="A34" s="197" t="s">
        <v>64</v>
      </c>
      <c r="B34" s="239"/>
      <c r="C34" s="248">
        <v>389416</v>
      </c>
      <c r="D34" s="248"/>
      <c r="E34" s="248">
        <f t="shared" si="0"/>
        <v>389416</v>
      </c>
      <c r="F34" s="239"/>
      <c r="G34" s="248">
        <v>702</v>
      </c>
      <c r="H34" s="239"/>
      <c r="I34" s="248"/>
      <c r="J34" s="110"/>
      <c r="K34" s="110"/>
    </row>
    <row r="35" spans="1:12" ht="12.95" customHeight="1" x14ac:dyDescent="0.2">
      <c r="A35" s="197" t="s">
        <v>65</v>
      </c>
      <c r="B35" s="248"/>
      <c r="C35" s="248">
        <v>167773</v>
      </c>
      <c r="D35" s="248"/>
      <c r="E35" s="248">
        <f t="shared" si="0"/>
        <v>167773</v>
      </c>
      <c r="F35" s="239"/>
      <c r="G35" s="248">
        <v>656</v>
      </c>
      <c r="H35" s="239"/>
      <c r="I35" s="248"/>
      <c r="J35" s="110"/>
      <c r="K35" s="110"/>
    </row>
    <row r="36" spans="1:12" ht="12.95" customHeight="1" x14ac:dyDescent="0.2">
      <c r="A36" s="197" t="s">
        <v>40</v>
      </c>
      <c r="B36" s="248"/>
      <c r="C36" s="248">
        <v>8066</v>
      </c>
      <c r="D36" s="248"/>
      <c r="E36" s="248">
        <f t="shared" si="0"/>
        <v>8066</v>
      </c>
      <c r="F36" s="239"/>
      <c r="G36" s="239"/>
      <c r="H36" s="239"/>
      <c r="I36" s="248"/>
      <c r="J36" s="110"/>
      <c r="K36" s="110"/>
    </row>
    <row r="37" spans="1:12" ht="12.95" customHeight="1" x14ac:dyDescent="0.2">
      <c r="A37" s="197" t="s">
        <v>42</v>
      </c>
      <c r="B37" s="239"/>
      <c r="C37" s="239"/>
      <c r="D37" s="239"/>
      <c r="E37" s="239"/>
      <c r="F37" s="239"/>
      <c r="G37" s="239"/>
      <c r="H37" s="239"/>
      <c r="I37" s="248"/>
      <c r="J37" s="110"/>
      <c r="K37" s="110"/>
    </row>
    <row r="38" spans="1:12" ht="15" customHeight="1" x14ac:dyDescent="0.2">
      <c r="A38" s="198" t="s">
        <v>214</v>
      </c>
      <c r="B38" s="248">
        <v>1</v>
      </c>
      <c r="C38" s="248">
        <v>12276</v>
      </c>
      <c r="D38" s="248"/>
      <c r="E38" s="248">
        <f t="shared" si="0"/>
        <v>12277</v>
      </c>
      <c r="F38" s="239"/>
      <c r="G38" s="239"/>
      <c r="H38" s="239"/>
      <c r="I38" s="248"/>
      <c r="J38" s="110"/>
      <c r="K38" s="110"/>
    </row>
    <row r="39" spans="1:12" ht="16.5" customHeight="1" thickBot="1" x14ac:dyDescent="0.25">
      <c r="A39" s="18" t="s">
        <v>114</v>
      </c>
      <c r="B39" s="248"/>
      <c r="C39" s="248"/>
      <c r="D39" s="248"/>
      <c r="E39" s="248"/>
      <c r="F39" s="239"/>
      <c r="G39" s="239"/>
      <c r="H39" s="239"/>
      <c r="I39" s="248">
        <v>237</v>
      </c>
      <c r="J39" s="111"/>
      <c r="K39" s="110"/>
      <c r="L39" s="110"/>
    </row>
    <row r="40" spans="1:12" ht="11.25" customHeight="1" x14ac:dyDescent="0.2">
      <c r="A40" s="55"/>
      <c r="B40" s="240"/>
      <c r="C40" s="241"/>
      <c r="D40" s="242"/>
      <c r="E40" s="240"/>
      <c r="F40" s="240"/>
      <c r="G40" s="240"/>
      <c r="H40" s="240"/>
      <c r="I40" s="252"/>
      <c r="K40" s="110"/>
    </row>
    <row r="41" spans="1:12" ht="16.5" customHeight="1" thickBot="1" x14ac:dyDescent="0.25">
      <c r="A41" s="124" t="s">
        <v>223</v>
      </c>
      <c r="B41" s="134" t="s">
        <v>108</v>
      </c>
      <c r="C41" s="253" t="s">
        <v>66</v>
      </c>
      <c r="D41" s="254" t="s">
        <v>109</v>
      </c>
      <c r="E41" s="134" t="s">
        <v>67</v>
      </c>
      <c r="F41" s="255"/>
      <c r="G41" s="255"/>
      <c r="H41" s="255"/>
      <c r="I41" s="134" t="s">
        <v>67</v>
      </c>
      <c r="K41" s="110"/>
    </row>
    <row r="42" spans="1:12" ht="12.95" customHeight="1" x14ac:dyDescent="0.2">
      <c r="A42" s="256" t="s">
        <v>124</v>
      </c>
      <c r="B42" s="257">
        <v>1</v>
      </c>
      <c r="C42" s="295">
        <v>1033</v>
      </c>
      <c r="D42" s="296"/>
      <c r="E42" s="257">
        <f>SUM(B42:D42)</f>
        <v>1034</v>
      </c>
      <c r="F42" s="257">
        <v>1</v>
      </c>
      <c r="G42" s="295">
        <v>7</v>
      </c>
      <c r="H42" s="296"/>
      <c r="I42" s="257"/>
      <c r="K42" s="110"/>
    </row>
    <row r="43" spans="1:12" ht="12.95" customHeight="1" thickBot="1" x14ac:dyDescent="0.25">
      <c r="A43" s="124" t="s">
        <v>125</v>
      </c>
      <c r="B43" s="134"/>
      <c r="C43" s="297">
        <v>17</v>
      </c>
      <c r="D43" s="298"/>
      <c r="E43" s="258">
        <f>SUM(B43:D43)</f>
        <v>17</v>
      </c>
      <c r="F43" s="258"/>
      <c r="G43" s="297">
        <v>17</v>
      </c>
      <c r="H43" s="298"/>
      <c r="I43" s="259"/>
    </row>
    <row r="44" spans="1:12" ht="11.1" customHeight="1" x14ac:dyDescent="0.2">
      <c r="A44" s="73"/>
      <c r="F44" s="113"/>
    </row>
    <row r="45" spans="1:12" s="118" customFormat="1" ht="12.95" customHeight="1" x14ac:dyDescent="0.2">
      <c r="A45" s="186" t="s">
        <v>209</v>
      </c>
      <c r="B45" s="119"/>
      <c r="C45" s="119"/>
      <c r="D45" s="119"/>
      <c r="E45" s="119"/>
      <c r="F45" s="119"/>
      <c r="G45" s="119"/>
      <c r="H45" s="119"/>
      <c r="I45" s="119"/>
    </row>
    <row r="46" spans="1:12" s="118" customFormat="1" ht="12.95" customHeight="1" x14ac:dyDescent="0.2">
      <c r="A46" s="186" t="s">
        <v>210</v>
      </c>
      <c r="B46" s="119"/>
      <c r="C46" s="119"/>
      <c r="D46" s="119"/>
      <c r="E46" s="119"/>
      <c r="F46" s="189"/>
      <c r="G46" s="189"/>
      <c r="H46" s="189"/>
      <c r="I46" s="119"/>
    </row>
    <row r="47" spans="1:12" s="118" customFormat="1" ht="12.95" customHeight="1" x14ac:dyDescent="0.2">
      <c r="A47" s="186" t="s">
        <v>215</v>
      </c>
      <c r="B47" s="119"/>
      <c r="C47" s="119"/>
      <c r="D47" s="119"/>
      <c r="E47" s="119"/>
      <c r="F47" s="119"/>
      <c r="G47" s="119"/>
      <c r="H47" s="119"/>
      <c r="I47" s="119"/>
    </row>
    <row r="48" spans="1:12" s="118" customFormat="1" ht="12.95" customHeight="1" x14ac:dyDescent="0.2">
      <c r="A48" s="119" t="s">
        <v>211</v>
      </c>
      <c r="B48" s="119"/>
      <c r="C48" s="119"/>
      <c r="D48" s="119"/>
      <c r="E48" s="119"/>
      <c r="F48" s="119"/>
      <c r="G48" s="119"/>
      <c r="H48" s="119"/>
      <c r="I48" s="119"/>
      <c r="J48" s="190"/>
    </row>
    <row r="49" spans="1:9" s="118" customFormat="1" ht="12.95" customHeight="1" x14ac:dyDescent="0.2">
      <c r="A49" s="119" t="s">
        <v>212</v>
      </c>
      <c r="B49" s="119"/>
      <c r="C49" s="119"/>
      <c r="D49" s="119"/>
      <c r="E49" s="119"/>
      <c r="F49" s="119"/>
      <c r="G49" s="119"/>
      <c r="H49" s="119"/>
      <c r="I49" s="119"/>
    </row>
    <row r="50" spans="1:9" x14ac:dyDescent="0.2">
      <c r="A50" s="29"/>
    </row>
    <row r="51" spans="1:9" x14ac:dyDescent="0.2">
      <c r="A51" s="29"/>
    </row>
    <row r="52" spans="1:9" x14ac:dyDescent="0.2">
      <c r="A52" s="29"/>
    </row>
  </sheetData>
  <mergeCells count="5">
    <mergeCell ref="B11:I11"/>
    <mergeCell ref="C42:D42"/>
    <mergeCell ref="C43:D43"/>
    <mergeCell ref="G42:H42"/>
    <mergeCell ref="G43:H43"/>
  </mergeCells>
  <phoneticPr fontId="0" type="noConversion"/>
  <pageMargins left="0.39370078740157483" right="0.19685039370078741" top="0.98425196850393704" bottom="0.78740157480314965" header="0.51181102362204722" footer="0.31496062992125984"/>
  <pageSetup paperSize="9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90" zoomScaleNormal="90" zoomScaleSheetLayoutView="100" workbookViewId="0">
      <selection activeCell="H42" sqref="H42"/>
    </sheetView>
  </sheetViews>
  <sheetFormatPr baseColWidth="10" defaultColWidth="9.140625" defaultRowHeight="12.75" x14ac:dyDescent="0.2"/>
  <cols>
    <col min="1" max="1" width="11.42578125" style="66" customWidth="1"/>
    <col min="2" max="2" width="13.7109375" style="66" customWidth="1"/>
    <col min="3" max="3" width="16.7109375" style="66" customWidth="1"/>
    <col min="4" max="4" width="16.28515625" style="66" customWidth="1"/>
    <col min="5" max="5" width="15.7109375" style="66" customWidth="1"/>
    <col min="6" max="6" width="14" style="66" customWidth="1"/>
    <col min="7" max="7" width="15.5703125" style="66" bestFit="1" customWidth="1"/>
    <col min="8" max="8" width="12" style="66" customWidth="1"/>
    <col min="9" max="9" width="15.85546875" style="66" customWidth="1"/>
    <col min="10" max="10" width="26.28515625" style="66" customWidth="1"/>
    <col min="11" max="16384" width="9.140625" style="66"/>
  </cols>
  <sheetData>
    <row r="1" spans="1:10" ht="13.5" thickBot="1" x14ac:dyDescent="0.25">
      <c r="F1" s="102"/>
    </row>
    <row r="2" spans="1:10" x14ac:dyDescent="0.2">
      <c r="A2" s="31" t="s">
        <v>68</v>
      </c>
      <c r="B2" s="36"/>
      <c r="C2" s="36"/>
      <c r="D2" s="36"/>
      <c r="E2" s="36"/>
      <c r="F2" s="36"/>
      <c r="G2" s="36"/>
      <c r="H2" s="36"/>
      <c r="I2" s="36"/>
      <c r="J2" s="44"/>
    </row>
    <row r="3" spans="1:10" x14ac:dyDescent="0.2">
      <c r="A3" s="27"/>
      <c r="B3" s="14" t="s">
        <v>135</v>
      </c>
      <c r="C3" s="14"/>
      <c r="D3" s="14"/>
      <c r="E3" s="14"/>
      <c r="F3" s="14"/>
      <c r="G3" s="14"/>
      <c r="H3" s="14"/>
      <c r="I3" s="14"/>
      <c r="J3" s="38"/>
    </row>
    <row r="4" spans="1:10" x14ac:dyDescent="0.2">
      <c r="A4" s="27"/>
      <c r="B4" s="14"/>
      <c r="C4" s="14"/>
      <c r="D4" s="14"/>
      <c r="E4" s="14"/>
      <c r="F4" s="14"/>
      <c r="G4" s="14"/>
      <c r="H4" s="14"/>
      <c r="I4" s="14"/>
      <c r="J4" s="38"/>
    </row>
    <row r="5" spans="1:10" x14ac:dyDescent="0.2">
      <c r="A5" s="27"/>
      <c r="B5" s="14" t="s">
        <v>69</v>
      </c>
      <c r="C5" s="28" t="str">
        <f>'Tabell I'!B9</f>
        <v>NORGE</v>
      </c>
      <c r="D5" s="14"/>
      <c r="E5" s="14"/>
      <c r="F5" s="14"/>
      <c r="G5" s="14"/>
      <c r="H5" s="14"/>
      <c r="I5" s="14"/>
      <c r="J5" s="38"/>
    </row>
    <row r="6" spans="1:10" x14ac:dyDescent="0.2">
      <c r="A6" s="27"/>
      <c r="B6" s="14" t="s">
        <v>70</v>
      </c>
      <c r="C6" s="14">
        <f>'Tabell I'!B10</f>
        <v>2017</v>
      </c>
      <c r="D6" s="74"/>
      <c r="E6" s="74"/>
      <c r="F6" s="14"/>
      <c r="G6" s="14"/>
      <c r="H6" s="14"/>
      <c r="I6" s="14"/>
      <c r="J6" s="38"/>
    </row>
    <row r="7" spans="1:10" x14ac:dyDescent="0.2">
      <c r="A7" s="27"/>
      <c r="B7" s="14" t="s">
        <v>71</v>
      </c>
      <c r="C7" s="15">
        <f>'Tabell I'!B11</f>
        <v>43355</v>
      </c>
      <c r="D7" s="82"/>
      <c r="E7" s="82"/>
      <c r="F7" s="14"/>
      <c r="G7" s="14"/>
      <c r="H7" s="14"/>
      <c r="I7" s="14"/>
      <c r="J7" s="38"/>
    </row>
    <row r="8" spans="1:10" x14ac:dyDescent="0.2">
      <c r="A8" s="27"/>
      <c r="B8" s="14" t="s">
        <v>72</v>
      </c>
      <c r="C8" s="8" t="str">
        <f>'Tabell I'!B12</f>
        <v>01.01.-31.12.2017</v>
      </c>
      <c r="D8" s="74"/>
      <c r="E8" s="74"/>
      <c r="F8" s="14"/>
      <c r="G8" s="14"/>
      <c r="H8" s="14"/>
      <c r="I8" s="14"/>
      <c r="J8" s="38"/>
    </row>
    <row r="9" spans="1:10" ht="13.5" thickBot="1" x14ac:dyDescent="0.25">
      <c r="A9" s="39"/>
      <c r="B9" s="37"/>
      <c r="C9" s="37"/>
      <c r="D9" s="37"/>
      <c r="E9" s="37"/>
      <c r="F9" s="37"/>
      <c r="G9" s="37"/>
      <c r="H9" s="37"/>
      <c r="I9" s="37"/>
      <c r="J9" s="38"/>
    </row>
    <row r="10" spans="1:10" ht="14.25" x14ac:dyDescent="0.2">
      <c r="A10" s="55"/>
      <c r="B10" s="55"/>
      <c r="C10" s="114" t="s">
        <v>134</v>
      </c>
      <c r="D10" s="36"/>
      <c r="E10" s="44"/>
      <c r="F10" s="114" t="s">
        <v>133</v>
      </c>
      <c r="G10" s="115"/>
      <c r="H10" s="116"/>
      <c r="I10" s="154" t="s">
        <v>75</v>
      </c>
      <c r="J10" s="130" t="s">
        <v>175</v>
      </c>
    </row>
    <row r="11" spans="1:10" ht="15" thickBot="1" x14ac:dyDescent="0.25">
      <c r="A11" s="64"/>
      <c r="B11" s="78"/>
      <c r="C11" s="101"/>
      <c r="D11" s="102"/>
      <c r="E11" s="103"/>
      <c r="F11" s="173" t="s">
        <v>174</v>
      </c>
      <c r="G11" s="102"/>
      <c r="H11" s="103"/>
      <c r="I11" s="100" t="s">
        <v>73</v>
      </c>
      <c r="J11" s="132" t="s">
        <v>224</v>
      </c>
    </row>
    <row r="12" spans="1:10" x14ac:dyDescent="0.2">
      <c r="A12" s="52" t="s">
        <v>12</v>
      </c>
      <c r="B12" s="52" t="s">
        <v>13</v>
      </c>
      <c r="C12" s="48" t="s">
        <v>131</v>
      </c>
      <c r="D12" s="48" t="s">
        <v>75</v>
      </c>
      <c r="E12" s="55" t="s">
        <v>75</v>
      </c>
      <c r="F12" s="48" t="s">
        <v>74</v>
      </c>
      <c r="G12" s="48" t="s">
        <v>75</v>
      </c>
      <c r="H12" s="48" t="s">
        <v>76</v>
      </c>
      <c r="I12" s="100" t="s">
        <v>6</v>
      </c>
      <c r="J12" s="132" t="s">
        <v>93</v>
      </c>
    </row>
    <row r="13" spans="1:10" x14ac:dyDescent="0.2">
      <c r="A13" s="52"/>
      <c r="B13" s="52"/>
      <c r="C13" s="25" t="s">
        <v>77</v>
      </c>
      <c r="D13" s="25" t="s">
        <v>78</v>
      </c>
      <c r="E13" s="25" t="s">
        <v>79</v>
      </c>
      <c r="F13" s="25" t="s">
        <v>80</v>
      </c>
      <c r="G13" s="25" t="s">
        <v>81</v>
      </c>
      <c r="H13" s="25" t="s">
        <v>6</v>
      </c>
      <c r="I13" s="100" t="s">
        <v>82</v>
      </c>
      <c r="J13" s="25"/>
    </row>
    <row r="14" spans="1:10" x14ac:dyDescent="0.2">
      <c r="A14" s="52"/>
      <c r="B14" s="52"/>
      <c r="C14" s="25" t="s">
        <v>83</v>
      </c>
      <c r="D14" s="25" t="s">
        <v>84</v>
      </c>
      <c r="E14" s="25" t="s">
        <v>85</v>
      </c>
      <c r="F14" s="132" t="s">
        <v>8</v>
      </c>
      <c r="G14" s="25" t="s">
        <v>86</v>
      </c>
      <c r="H14" s="25" t="s">
        <v>87</v>
      </c>
      <c r="I14" s="100" t="s">
        <v>88</v>
      </c>
      <c r="J14" s="64"/>
    </row>
    <row r="15" spans="1:10" x14ac:dyDescent="0.2">
      <c r="A15" s="52"/>
      <c r="B15" s="52"/>
      <c r="C15" s="25" t="s">
        <v>89</v>
      </c>
      <c r="D15" s="25" t="s">
        <v>90</v>
      </c>
      <c r="E15" s="25" t="s">
        <v>91</v>
      </c>
      <c r="F15" s="25" t="s">
        <v>13</v>
      </c>
      <c r="G15" s="25"/>
      <c r="H15" s="25"/>
      <c r="I15" s="100" t="s">
        <v>93</v>
      </c>
      <c r="J15" s="64"/>
    </row>
    <row r="16" spans="1:10" x14ac:dyDescent="0.2">
      <c r="A16" s="52"/>
      <c r="B16" s="52"/>
      <c r="C16" s="25" t="s">
        <v>94</v>
      </c>
      <c r="D16" s="107"/>
      <c r="E16" s="25" t="s">
        <v>88</v>
      </c>
      <c r="F16" s="25"/>
      <c r="G16" s="25"/>
      <c r="H16" s="25"/>
      <c r="I16" s="32"/>
      <c r="J16" s="64"/>
    </row>
    <row r="17" spans="1:10" ht="13.5" thickBot="1" x14ac:dyDescent="0.25">
      <c r="A17" s="52"/>
      <c r="B17" s="52"/>
      <c r="C17" s="40" t="s">
        <v>93</v>
      </c>
      <c r="D17" s="139"/>
      <c r="E17" s="40" t="s">
        <v>93</v>
      </c>
      <c r="F17" s="40"/>
      <c r="G17" s="40"/>
      <c r="H17" s="40"/>
      <c r="I17" s="101"/>
      <c r="J17" s="72"/>
    </row>
    <row r="18" spans="1:10" ht="13.5" thickBot="1" x14ac:dyDescent="0.25">
      <c r="A18" s="72"/>
      <c r="B18" s="56"/>
      <c r="C18" s="49" t="s">
        <v>14</v>
      </c>
      <c r="D18" s="50" t="s">
        <v>15</v>
      </c>
      <c r="E18" s="49" t="s">
        <v>95</v>
      </c>
      <c r="F18" s="49" t="s">
        <v>50</v>
      </c>
      <c r="G18" s="49" t="s">
        <v>18</v>
      </c>
      <c r="H18" s="49" t="s">
        <v>96</v>
      </c>
      <c r="I18" s="49" t="s">
        <v>97</v>
      </c>
      <c r="J18" s="49" t="s">
        <v>98</v>
      </c>
    </row>
    <row r="19" spans="1:10" ht="13.5" thickBot="1" x14ac:dyDescent="0.25">
      <c r="A19" s="43"/>
      <c r="B19" s="43"/>
      <c r="C19" s="50"/>
      <c r="D19" s="50"/>
      <c r="E19" s="50"/>
      <c r="F19" s="50"/>
      <c r="G19" s="50"/>
      <c r="H19" s="50"/>
      <c r="I19" s="50"/>
      <c r="J19" s="50"/>
    </row>
    <row r="20" spans="1:10" x14ac:dyDescent="0.2">
      <c r="A20" s="55" t="s">
        <v>35</v>
      </c>
      <c r="B20" s="52"/>
      <c r="C20" s="55"/>
      <c r="D20" s="55"/>
      <c r="E20" s="55"/>
      <c r="F20" s="55"/>
      <c r="G20" s="55"/>
      <c r="H20" s="112"/>
      <c r="I20" s="55"/>
      <c r="J20" s="55"/>
    </row>
    <row r="21" spans="1:10" x14ac:dyDescent="0.2">
      <c r="A21" s="52"/>
      <c r="B21" s="52" t="s">
        <v>113</v>
      </c>
      <c r="C21" s="260">
        <v>4410</v>
      </c>
      <c r="D21" s="260">
        <v>4000</v>
      </c>
      <c r="E21" s="260">
        <f>SUM(C21:D21)</f>
        <v>8410</v>
      </c>
      <c r="F21" s="261"/>
      <c r="G21" s="261"/>
      <c r="H21" s="261"/>
      <c r="I21" s="260">
        <f>SUM(E21:H21)</f>
        <v>8410</v>
      </c>
      <c r="J21" s="260">
        <v>7508</v>
      </c>
    </row>
    <row r="22" spans="1:10" x14ac:dyDescent="0.2">
      <c r="A22" s="52"/>
      <c r="B22" s="52" t="s">
        <v>99</v>
      </c>
      <c r="C22" s="260">
        <v>3700</v>
      </c>
      <c r="D22" s="260">
        <v>5050</v>
      </c>
      <c r="E22" s="260">
        <f t="shared" ref="E22:E23" si="0">SUM(C22:D22)</f>
        <v>8750</v>
      </c>
      <c r="F22" s="261"/>
      <c r="G22" s="261"/>
      <c r="H22" s="261"/>
      <c r="I22" s="260">
        <f t="shared" ref="I22:I24" si="1">SUM(E22:H22)</f>
        <v>8750</v>
      </c>
      <c r="J22" s="260">
        <v>8479</v>
      </c>
    </row>
    <row r="23" spans="1:10" x14ac:dyDescent="0.2">
      <c r="A23" s="52"/>
      <c r="B23" s="126" t="s">
        <v>138</v>
      </c>
      <c r="C23" s="260">
        <v>23002</v>
      </c>
      <c r="D23" s="260"/>
      <c r="E23" s="260">
        <f t="shared" si="0"/>
        <v>23002</v>
      </c>
      <c r="F23" s="261"/>
      <c r="G23" s="261"/>
      <c r="H23" s="261"/>
      <c r="I23" s="260">
        <f t="shared" si="1"/>
        <v>23002</v>
      </c>
      <c r="J23" s="260">
        <v>22592</v>
      </c>
    </row>
    <row r="24" spans="1:10" ht="13.5" thickBot="1" x14ac:dyDescent="0.25">
      <c r="A24" s="52"/>
      <c r="B24" s="52" t="s">
        <v>100</v>
      </c>
      <c r="C24" s="260">
        <v>8121</v>
      </c>
      <c r="D24" s="260"/>
      <c r="E24" s="260">
        <f>SUM(C24:D24)</f>
        <v>8121</v>
      </c>
      <c r="F24" s="261"/>
      <c r="G24" s="261"/>
      <c r="H24" s="261"/>
      <c r="I24" s="260">
        <f t="shared" si="1"/>
        <v>8121</v>
      </c>
      <c r="J24" s="260">
        <v>8131</v>
      </c>
    </row>
    <row r="25" spans="1:10" ht="13.5" thickBot="1" x14ac:dyDescent="0.25">
      <c r="A25" s="43" t="s">
        <v>101</v>
      </c>
      <c r="B25" s="117"/>
      <c r="C25" s="262">
        <f>SUM(C21:C24)</f>
        <v>39233</v>
      </c>
      <c r="D25" s="262">
        <f>SUM(D21:D24)</f>
        <v>9050</v>
      </c>
      <c r="E25" s="262">
        <f>SUM(E21:E24)</f>
        <v>48283</v>
      </c>
      <c r="F25" s="263"/>
      <c r="G25" s="263"/>
      <c r="H25" s="263"/>
      <c r="I25" s="262">
        <f>SUM(I21:I24)</f>
        <v>48283</v>
      </c>
      <c r="J25" s="262">
        <f>SUM(J20:J24)</f>
        <v>46710</v>
      </c>
    </row>
    <row r="26" spans="1:10" x14ac:dyDescent="0.2">
      <c r="A26" s="55" t="s">
        <v>20</v>
      </c>
      <c r="B26" s="6"/>
      <c r="C26" s="245"/>
      <c r="D26" s="245"/>
      <c r="E26" s="245"/>
      <c r="F26" s="245"/>
      <c r="G26" s="245"/>
      <c r="H26" s="245"/>
      <c r="I26" s="245"/>
      <c r="J26" s="246"/>
    </row>
    <row r="27" spans="1:10" x14ac:dyDescent="0.2">
      <c r="A27" s="52"/>
      <c r="B27" s="52" t="s">
        <v>113</v>
      </c>
      <c r="C27" s="260">
        <v>1025</v>
      </c>
      <c r="D27" s="260">
        <v>350</v>
      </c>
      <c r="E27" s="260">
        <f>SUM(C27:D27)</f>
        <v>1375</v>
      </c>
      <c r="F27" s="261"/>
      <c r="G27" s="261"/>
      <c r="H27" s="261"/>
      <c r="I27" s="260">
        <f>SUM(E27:H27)</f>
        <v>1375</v>
      </c>
      <c r="J27" s="260">
        <v>1370</v>
      </c>
    </row>
    <row r="28" spans="1:10" x14ac:dyDescent="0.2">
      <c r="A28" s="52"/>
      <c r="B28" s="52" t="s">
        <v>102</v>
      </c>
      <c r="C28" s="260">
        <v>900</v>
      </c>
      <c r="D28" s="260">
        <v>500</v>
      </c>
      <c r="E28" s="260">
        <f t="shared" ref="E28:E29" si="2">SUM(C28:D28)</f>
        <v>1400</v>
      </c>
      <c r="F28" s="261"/>
      <c r="G28" s="261"/>
      <c r="H28" s="261"/>
      <c r="I28" s="260">
        <f t="shared" ref="I28:I29" si="3">SUM(E28:H28)</f>
        <v>1400</v>
      </c>
      <c r="J28" s="260">
        <v>1141</v>
      </c>
    </row>
    <row r="29" spans="1:10" x14ac:dyDescent="0.2">
      <c r="A29" s="52"/>
      <c r="B29" s="126" t="s">
        <v>138</v>
      </c>
      <c r="C29" s="260">
        <v>1200</v>
      </c>
      <c r="D29" s="260"/>
      <c r="E29" s="260">
        <f t="shared" si="2"/>
        <v>1200</v>
      </c>
      <c r="F29" s="261"/>
      <c r="G29" s="261"/>
      <c r="H29" s="261"/>
      <c r="I29" s="260">
        <f t="shared" si="3"/>
        <v>1200</v>
      </c>
      <c r="J29" s="260">
        <v>1003</v>
      </c>
    </row>
    <row r="30" spans="1:10" ht="13.5" thickBot="1" x14ac:dyDescent="0.25">
      <c r="A30" s="52"/>
      <c r="B30" s="52" t="s">
        <v>100</v>
      </c>
      <c r="C30" s="260"/>
      <c r="D30" s="260"/>
      <c r="E30" s="260"/>
      <c r="F30" s="261"/>
      <c r="G30" s="261"/>
      <c r="H30" s="261"/>
      <c r="I30" s="260"/>
      <c r="J30" s="247"/>
    </row>
    <row r="31" spans="1:10" ht="13.5" thickBot="1" x14ac:dyDescent="0.25">
      <c r="A31" s="51" t="s">
        <v>101</v>
      </c>
      <c r="B31" s="117"/>
      <c r="C31" s="262">
        <f>SUM(C27:C30)</f>
        <v>3125</v>
      </c>
      <c r="D31" s="262">
        <f>SUM(D27:D30)</f>
        <v>850</v>
      </c>
      <c r="E31" s="262">
        <f>SUM(E27:E30)</f>
        <v>3975</v>
      </c>
      <c r="F31" s="263"/>
      <c r="G31" s="263"/>
      <c r="H31" s="263"/>
      <c r="I31" s="262">
        <f>SUM(I27:I30)</f>
        <v>3975</v>
      </c>
      <c r="J31" s="262">
        <f>SUM(J27:J30)</f>
        <v>3514</v>
      </c>
    </row>
    <row r="32" spans="1:10" x14ac:dyDescent="0.2">
      <c r="A32" s="55" t="s">
        <v>103</v>
      </c>
      <c r="B32" s="6"/>
      <c r="C32" s="245"/>
      <c r="D32" s="245"/>
      <c r="E32" s="245"/>
      <c r="F32" s="245"/>
      <c r="G32" s="245"/>
      <c r="H32" s="245"/>
      <c r="I32" s="245"/>
      <c r="J32" s="246"/>
    </row>
    <row r="33" spans="1:10" x14ac:dyDescent="0.2">
      <c r="A33" s="52"/>
      <c r="B33" s="52" t="s">
        <v>113</v>
      </c>
      <c r="C33" s="243"/>
      <c r="D33" s="243"/>
      <c r="E33" s="243"/>
      <c r="F33" s="244"/>
      <c r="G33" s="244"/>
      <c r="H33" s="244"/>
      <c r="I33" s="243"/>
      <c r="J33" s="243"/>
    </row>
    <row r="34" spans="1:10" x14ac:dyDescent="0.2">
      <c r="A34" s="52"/>
      <c r="B34" s="52" t="s">
        <v>102</v>
      </c>
      <c r="C34" s="243"/>
      <c r="D34" s="243"/>
      <c r="E34" s="243"/>
      <c r="F34" s="244"/>
      <c r="G34" s="244"/>
      <c r="H34" s="244"/>
      <c r="I34" s="243"/>
      <c r="J34" s="243"/>
    </row>
    <row r="35" spans="1:10" x14ac:dyDescent="0.2">
      <c r="A35" s="52"/>
      <c r="B35" s="126" t="s">
        <v>138</v>
      </c>
      <c r="C35" s="260">
        <v>50</v>
      </c>
      <c r="D35" s="260"/>
      <c r="E35" s="260">
        <f>SUM(C35:D35)</f>
        <v>50</v>
      </c>
      <c r="F35" s="261"/>
      <c r="G35" s="261"/>
      <c r="H35" s="261"/>
      <c r="I35" s="260">
        <f>SUM(E35:H35)</f>
        <v>50</v>
      </c>
      <c r="J35" s="260">
        <v>77</v>
      </c>
    </row>
    <row r="36" spans="1:10" ht="13.5" thickBot="1" x14ac:dyDescent="0.25">
      <c r="A36" s="52"/>
      <c r="B36" s="52" t="s">
        <v>100</v>
      </c>
      <c r="C36" s="260"/>
      <c r="D36" s="260"/>
      <c r="E36" s="260"/>
      <c r="F36" s="261"/>
      <c r="G36" s="261"/>
      <c r="H36" s="261"/>
      <c r="I36" s="260"/>
      <c r="J36" s="264"/>
    </row>
    <row r="37" spans="1:10" ht="13.5" thickBot="1" x14ac:dyDescent="0.25">
      <c r="A37" s="51" t="s">
        <v>101</v>
      </c>
      <c r="B37" s="117"/>
      <c r="C37" s="262">
        <f>SUM(C33:C36)</f>
        <v>50</v>
      </c>
      <c r="D37" s="262"/>
      <c r="E37" s="262">
        <f>SUM(E33:E36)</f>
        <v>50</v>
      </c>
      <c r="F37" s="263"/>
      <c r="G37" s="263"/>
      <c r="H37" s="263"/>
      <c r="I37" s="262">
        <f>SUM(I33:I36)</f>
        <v>50</v>
      </c>
      <c r="J37" s="262">
        <f>SUM(J33:J36)</f>
        <v>77</v>
      </c>
    </row>
    <row r="38" spans="1:10" s="118" customFormat="1" ht="13.5" x14ac:dyDescent="0.2">
      <c r="A38" s="65" t="s">
        <v>176</v>
      </c>
      <c r="F38" s="121"/>
      <c r="G38" s="121"/>
      <c r="H38" s="120"/>
      <c r="I38" s="122"/>
      <c r="J38" s="122"/>
    </row>
    <row r="39" spans="1:10" s="118" customFormat="1" ht="13.5" x14ac:dyDescent="0.2">
      <c r="A39" s="65" t="s">
        <v>173</v>
      </c>
      <c r="H39" s="120"/>
      <c r="I39" s="122"/>
      <c r="J39" s="122"/>
    </row>
    <row r="41" spans="1:10" x14ac:dyDescent="0.2">
      <c r="A41" s="29"/>
      <c r="B41" s="29"/>
    </row>
  </sheetData>
  <phoneticPr fontId="6" type="noConversion"/>
  <pageMargins left="0.39370078740157483" right="0.19685039370078741" top="0.78740157480314965" bottom="0.59055118110236227" header="0.31496062992125984" footer="0.31496062992125984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4" zoomScale="90" zoomScaleNormal="90" workbookViewId="0">
      <selection activeCell="I20" sqref="I20"/>
    </sheetView>
  </sheetViews>
  <sheetFormatPr baseColWidth="10" defaultRowHeight="12.75" x14ac:dyDescent="0.2"/>
  <cols>
    <col min="1" max="1" width="20.42578125" customWidth="1"/>
    <col min="5" max="5" width="10.7109375" customWidth="1"/>
    <col min="6" max="6" width="10.28515625" customWidth="1"/>
    <col min="7" max="7" width="15.5703125" customWidth="1"/>
  </cols>
  <sheetData>
    <row r="2" spans="1:7" ht="13.5" thickBot="1" x14ac:dyDescent="0.25"/>
    <row r="3" spans="1:7" x14ac:dyDescent="0.2">
      <c r="A3" s="31" t="s">
        <v>111</v>
      </c>
      <c r="B3" s="36"/>
      <c r="C3" s="36"/>
      <c r="D3" s="36"/>
      <c r="E3" s="36"/>
      <c r="F3" s="36"/>
      <c r="G3" s="44"/>
    </row>
    <row r="4" spans="1:7" x14ac:dyDescent="0.2">
      <c r="A4" s="27"/>
      <c r="B4" s="14" t="s">
        <v>129</v>
      </c>
      <c r="C4" s="14"/>
      <c r="D4" s="14"/>
      <c r="E4" s="14"/>
      <c r="F4" s="14"/>
      <c r="G4" s="38"/>
    </row>
    <row r="5" spans="1:7" ht="14.25" x14ac:dyDescent="0.2">
      <c r="A5" s="27"/>
      <c r="B5" s="12" t="s">
        <v>160</v>
      </c>
      <c r="C5" s="14"/>
      <c r="D5" s="14"/>
      <c r="E5" s="14"/>
      <c r="F5" s="14"/>
      <c r="G5" s="38"/>
    </row>
    <row r="6" spans="1:7" x14ac:dyDescent="0.2">
      <c r="A6" s="27"/>
      <c r="B6" s="14" t="s">
        <v>136</v>
      </c>
      <c r="C6" s="14"/>
      <c r="D6" s="14"/>
      <c r="E6" s="14"/>
      <c r="F6" s="14"/>
      <c r="G6" s="38"/>
    </row>
    <row r="7" spans="1:7" x14ac:dyDescent="0.2">
      <c r="A7" s="27"/>
      <c r="B7" s="14"/>
      <c r="C7" s="14"/>
      <c r="D7" s="14"/>
      <c r="E7" s="14"/>
      <c r="F7" s="14"/>
      <c r="G7" s="38"/>
    </row>
    <row r="8" spans="1:7" x14ac:dyDescent="0.2">
      <c r="A8" s="17" t="s">
        <v>45</v>
      </c>
      <c r="B8" s="28" t="str">
        <f>'Tabell I'!B9</f>
        <v>NORGE</v>
      </c>
      <c r="C8" s="14"/>
      <c r="D8" s="14"/>
      <c r="E8" s="14"/>
      <c r="F8" s="14"/>
      <c r="G8" s="38"/>
    </row>
    <row r="9" spans="1:7" x14ac:dyDescent="0.2">
      <c r="A9" s="17" t="s">
        <v>0</v>
      </c>
      <c r="B9" s="14">
        <f>'Tabell I'!B10</f>
        <v>2017</v>
      </c>
      <c r="C9" s="14"/>
      <c r="D9" s="14"/>
      <c r="E9" s="14"/>
      <c r="F9" s="14"/>
      <c r="G9" s="38"/>
    </row>
    <row r="10" spans="1:7" x14ac:dyDescent="0.2">
      <c r="A10" s="17" t="s">
        <v>177</v>
      </c>
      <c r="B10" s="63">
        <f>'Tabell I'!B11</f>
        <v>43355</v>
      </c>
      <c r="C10" s="14"/>
      <c r="D10" s="14"/>
      <c r="E10" s="14"/>
      <c r="F10" s="14"/>
      <c r="G10" s="38"/>
    </row>
    <row r="11" spans="1:7" x14ac:dyDescent="0.2">
      <c r="A11" s="27" t="s">
        <v>58</v>
      </c>
      <c r="B11" s="138" t="str">
        <f>'Tabell I'!B12</f>
        <v>01.01.-31.12.2017</v>
      </c>
      <c r="C11" s="14"/>
      <c r="D11" s="14"/>
      <c r="E11" s="14"/>
      <c r="F11" s="14"/>
      <c r="G11" s="38"/>
    </row>
    <row r="12" spans="1:7" ht="13.5" thickBot="1" x14ac:dyDescent="0.25">
      <c r="A12" s="45"/>
      <c r="B12" s="14"/>
      <c r="C12" s="14"/>
      <c r="D12" s="14"/>
      <c r="E12" s="14"/>
      <c r="F12" s="14"/>
      <c r="G12" s="38"/>
    </row>
    <row r="13" spans="1:7" x14ac:dyDescent="0.2">
      <c r="A13" s="55"/>
      <c r="B13" s="7" t="s">
        <v>178</v>
      </c>
      <c r="C13" s="36"/>
      <c r="D13" s="36"/>
      <c r="E13" s="36"/>
      <c r="F13" s="36"/>
      <c r="G13" s="44"/>
    </row>
    <row r="14" spans="1:7" ht="13.5" thickBot="1" x14ac:dyDescent="0.25">
      <c r="A14" s="52"/>
      <c r="B14" s="18" t="s">
        <v>159</v>
      </c>
      <c r="C14" s="37"/>
      <c r="D14" s="37"/>
      <c r="E14" s="46"/>
      <c r="F14" s="37"/>
      <c r="G14" s="41"/>
    </row>
    <row r="15" spans="1:7" ht="13.5" thickBot="1" x14ac:dyDescent="0.25">
      <c r="A15" s="52"/>
      <c r="B15" s="7"/>
      <c r="C15" s="36"/>
      <c r="D15" s="36"/>
      <c r="E15" s="174"/>
      <c r="F15" s="44"/>
      <c r="G15" s="38"/>
    </row>
    <row r="16" spans="1:7" ht="13.5" thickBot="1" x14ac:dyDescent="0.25">
      <c r="A16" s="52"/>
      <c r="B16" s="289" t="s">
        <v>92</v>
      </c>
      <c r="C16" s="299"/>
      <c r="D16" s="299"/>
      <c r="E16" s="299"/>
      <c r="F16" s="291"/>
      <c r="G16" s="38"/>
    </row>
    <row r="17" spans="1:7" x14ac:dyDescent="0.2">
      <c r="A17" s="52"/>
      <c r="B17" s="2"/>
      <c r="C17" s="47"/>
      <c r="D17" s="48"/>
      <c r="E17" s="10"/>
      <c r="F17" s="48"/>
      <c r="G17" s="48"/>
    </row>
    <row r="18" spans="1:7" ht="13.5" thickBot="1" x14ac:dyDescent="0.25">
      <c r="A18" s="56"/>
      <c r="B18" s="40"/>
      <c r="C18" s="40"/>
      <c r="D18" s="123"/>
      <c r="E18" s="123"/>
      <c r="F18" s="155"/>
      <c r="G18" s="40" t="s">
        <v>101</v>
      </c>
    </row>
    <row r="19" spans="1:7" ht="13.5" thickBot="1" x14ac:dyDescent="0.25">
      <c r="A19" s="43" t="s">
        <v>12</v>
      </c>
      <c r="B19" s="194" t="s">
        <v>216</v>
      </c>
      <c r="C19" s="194" t="s">
        <v>230</v>
      </c>
      <c r="D19" s="194"/>
      <c r="E19" s="146"/>
      <c r="F19" s="156"/>
      <c r="G19" s="194" t="s">
        <v>217</v>
      </c>
    </row>
    <row r="20" spans="1:7" ht="12.95" customHeight="1" x14ac:dyDescent="0.2">
      <c r="A20" s="125"/>
      <c r="B20" s="265"/>
      <c r="C20" s="17"/>
      <c r="D20" s="17"/>
      <c r="E20" s="266"/>
      <c r="F20" s="12"/>
      <c r="G20" s="133"/>
    </row>
    <row r="21" spans="1:7" ht="12.95" customHeight="1" x14ac:dyDescent="0.2">
      <c r="A21" s="126" t="s">
        <v>35</v>
      </c>
      <c r="B21" s="267">
        <v>1</v>
      </c>
      <c r="C21" s="268"/>
      <c r="D21" s="268"/>
      <c r="E21" s="269"/>
      <c r="F21" s="270"/>
      <c r="G21" s="271">
        <f>SUM(B21:F21)</f>
        <v>1</v>
      </c>
    </row>
    <row r="22" spans="1:7" ht="12.95" customHeight="1" x14ac:dyDescent="0.2">
      <c r="A22" s="126" t="s">
        <v>20</v>
      </c>
      <c r="B22" s="272"/>
      <c r="C22" s="268"/>
      <c r="D22" s="268"/>
      <c r="E22" s="269"/>
      <c r="F22" s="270"/>
      <c r="G22" s="271"/>
    </row>
    <row r="23" spans="1:7" ht="12.95" customHeight="1" x14ac:dyDescent="0.2">
      <c r="A23" s="126" t="s">
        <v>107</v>
      </c>
      <c r="B23" s="272"/>
      <c r="C23" s="268"/>
      <c r="D23" s="268"/>
      <c r="E23" s="269"/>
      <c r="F23" s="270"/>
      <c r="G23" s="271"/>
    </row>
    <row r="24" spans="1:7" ht="12.95" customHeight="1" x14ac:dyDescent="0.2">
      <c r="A24" s="126" t="s">
        <v>103</v>
      </c>
      <c r="B24" s="272"/>
      <c r="C24" s="268"/>
      <c r="D24" s="268"/>
      <c r="E24" s="269"/>
      <c r="F24" s="270"/>
      <c r="G24" s="271"/>
    </row>
    <row r="25" spans="1:7" ht="12.95" customHeight="1" x14ac:dyDescent="0.2">
      <c r="A25" s="157" t="s">
        <v>172</v>
      </c>
      <c r="B25" s="272"/>
      <c r="C25" s="268"/>
      <c r="D25" s="268"/>
      <c r="E25" s="269"/>
      <c r="F25" s="270"/>
      <c r="G25" s="271"/>
    </row>
    <row r="26" spans="1:7" ht="12.95" customHeight="1" x14ac:dyDescent="0.2">
      <c r="A26" s="273" t="s">
        <v>36</v>
      </c>
      <c r="B26" s="272">
        <v>3</v>
      </c>
      <c r="C26" s="268"/>
      <c r="D26" s="268"/>
      <c r="E26" s="269"/>
      <c r="F26" s="270"/>
      <c r="G26" s="271">
        <f>SUM(B26:F26)</f>
        <v>3</v>
      </c>
    </row>
    <row r="27" spans="1:7" ht="12.95" customHeight="1" x14ac:dyDescent="0.2">
      <c r="A27" s="126" t="s">
        <v>37</v>
      </c>
      <c r="B27" s="272"/>
      <c r="C27" s="268"/>
      <c r="D27" s="268"/>
      <c r="E27" s="269"/>
      <c r="F27" s="270"/>
      <c r="G27" s="271"/>
    </row>
    <row r="28" spans="1:7" ht="12.95" customHeight="1" x14ac:dyDescent="0.2">
      <c r="A28" s="126" t="s">
        <v>38</v>
      </c>
      <c r="B28" s="272"/>
      <c r="C28" s="268"/>
      <c r="D28" s="268"/>
      <c r="E28" s="249"/>
      <c r="F28" s="270"/>
      <c r="G28" s="271"/>
    </row>
    <row r="29" spans="1:7" ht="12.95" customHeight="1" x14ac:dyDescent="0.2">
      <c r="A29" s="126" t="s">
        <v>63</v>
      </c>
      <c r="B29" s="272"/>
      <c r="C29" s="268"/>
      <c r="D29" s="268"/>
      <c r="E29" s="249"/>
      <c r="F29" s="270"/>
      <c r="G29" s="271"/>
    </row>
    <row r="30" spans="1:7" ht="12.95" customHeight="1" x14ac:dyDescent="0.2">
      <c r="A30" s="126" t="s">
        <v>64</v>
      </c>
      <c r="B30" s="272">
        <v>8200</v>
      </c>
      <c r="C30" s="274"/>
      <c r="D30" s="274"/>
      <c r="E30" s="249"/>
      <c r="F30" s="275"/>
      <c r="G30" s="271">
        <f>SUM(B30:F30)</f>
        <v>8200</v>
      </c>
    </row>
    <row r="31" spans="1:7" ht="12.95" customHeight="1" x14ac:dyDescent="0.2">
      <c r="A31" s="126" t="s">
        <v>65</v>
      </c>
      <c r="B31" s="272"/>
      <c r="C31" s="274"/>
      <c r="D31" s="274"/>
      <c r="E31" s="249"/>
      <c r="F31" s="275"/>
      <c r="G31" s="271"/>
    </row>
    <row r="32" spans="1:7" ht="12.95" customHeight="1" x14ac:dyDescent="0.2">
      <c r="A32" s="126" t="s">
        <v>40</v>
      </c>
      <c r="B32" s="272">
        <v>1434</v>
      </c>
      <c r="C32" s="274">
        <v>1443</v>
      </c>
      <c r="D32" s="274"/>
      <c r="E32" s="249"/>
      <c r="F32" s="275"/>
      <c r="G32" s="271">
        <f>SUM(B32:F32)</f>
        <v>2877</v>
      </c>
    </row>
    <row r="33" spans="1:9" ht="12.95" customHeight="1" x14ac:dyDescent="0.2">
      <c r="A33" s="126" t="s">
        <v>42</v>
      </c>
      <c r="B33" s="272"/>
      <c r="C33" s="274"/>
      <c r="D33" s="274"/>
      <c r="E33" s="249"/>
      <c r="F33" s="275"/>
      <c r="G33" s="271"/>
    </row>
    <row r="34" spans="1:9" ht="12.95" customHeight="1" x14ac:dyDescent="0.2">
      <c r="A34" s="126" t="s">
        <v>41</v>
      </c>
      <c r="B34" s="272"/>
      <c r="C34" s="274"/>
      <c r="D34" s="274"/>
      <c r="E34" s="269"/>
      <c r="F34" s="275"/>
      <c r="G34" s="271"/>
    </row>
    <row r="35" spans="1:9" ht="12.95" customHeight="1" x14ac:dyDescent="0.2">
      <c r="A35" s="126" t="s">
        <v>114</v>
      </c>
      <c r="B35" s="272"/>
      <c r="C35" s="274"/>
      <c r="D35" s="274"/>
      <c r="E35" s="269"/>
      <c r="F35" s="275"/>
      <c r="G35" s="271"/>
    </row>
    <row r="36" spans="1:9" ht="12.95" customHeight="1" thickBot="1" x14ac:dyDescent="0.25">
      <c r="A36" s="276"/>
      <c r="B36" s="277"/>
      <c r="C36" s="274"/>
      <c r="D36" s="274"/>
      <c r="E36" s="278"/>
      <c r="F36" s="275"/>
      <c r="G36" s="271"/>
    </row>
    <row r="37" spans="1:9" x14ac:dyDescent="0.2">
      <c r="A37" s="7" t="s">
        <v>101</v>
      </c>
      <c r="B37" s="279">
        <f>SUM(B21:B36)</f>
        <v>9638</v>
      </c>
      <c r="C37" s="279">
        <f>SUM(C21:C36)</f>
        <v>1443</v>
      </c>
      <c r="D37" s="279"/>
      <c r="E37" s="279"/>
      <c r="F37" s="279"/>
      <c r="G37" s="279">
        <f>SUM(G21:G36)</f>
        <v>11081</v>
      </c>
      <c r="I37" s="204"/>
    </row>
    <row r="38" spans="1:9" ht="13.5" thickBot="1" x14ac:dyDescent="0.25">
      <c r="A38" s="18"/>
      <c r="B38" s="134"/>
      <c r="C38" s="280"/>
      <c r="D38" s="281"/>
      <c r="E38" s="134"/>
      <c r="F38" s="282"/>
      <c r="G38" s="283"/>
    </row>
    <row r="39" spans="1:9" ht="13.5" x14ac:dyDescent="0.2">
      <c r="A39" s="65" t="s">
        <v>161</v>
      </c>
    </row>
  </sheetData>
  <mergeCells count="1">
    <mergeCell ref="B16:F16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9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zoomScale="90" zoomScaleNormal="90" workbookViewId="0">
      <pane xSplit="4" ySplit="11" topLeftCell="E51" activePane="bottomRight" state="frozen"/>
      <selection pane="topRight" activeCell="E1" sqref="E1"/>
      <selection pane="bottomLeft" activeCell="A14" sqref="A14"/>
      <selection pane="bottomRight" activeCell="I20" sqref="I20"/>
    </sheetView>
  </sheetViews>
  <sheetFormatPr baseColWidth="10" defaultColWidth="11.42578125" defaultRowHeight="12.75" x14ac:dyDescent="0.2"/>
  <cols>
    <col min="1" max="1" width="9.7109375" style="158" customWidth="1"/>
    <col min="2" max="2" width="16.28515625" style="158" customWidth="1"/>
    <col min="3" max="3" width="44.42578125" style="140" bestFit="1" customWidth="1"/>
    <col min="4" max="4" width="12" style="203" customWidth="1"/>
    <col min="5" max="5" width="2.7109375" style="203" customWidth="1"/>
    <col min="6" max="6" width="11.7109375" style="158" customWidth="1"/>
    <col min="7" max="7" width="2.7109375" style="158" customWidth="1"/>
    <col min="8" max="16384" width="11.42578125" style="158"/>
  </cols>
  <sheetData>
    <row r="1" spans="1:8" ht="13.5" thickBot="1" x14ac:dyDescent="0.25">
      <c r="A1" s="210"/>
      <c r="B1" s="210"/>
      <c r="C1" s="211"/>
      <c r="D1" s="212"/>
      <c r="E1" s="212"/>
      <c r="F1" s="210"/>
    </row>
    <row r="2" spans="1:8" x14ac:dyDescent="0.2">
      <c r="A2" s="159" t="s">
        <v>139</v>
      </c>
      <c r="B2" s="213"/>
      <c r="C2" s="214"/>
      <c r="D2" s="215"/>
      <c r="E2" s="215"/>
      <c r="F2" s="213"/>
      <c r="G2" s="216"/>
      <c r="H2" s="217"/>
    </row>
    <row r="3" spans="1:8" x14ac:dyDescent="0.2">
      <c r="A3" s="218"/>
      <c r="B3" s="160" t="s">
        <v>141</v>
      </c>
      <c r="C3" s="219"/>
      <c r="D3" s="178"/>
      <c r="E3" s="178"/>
      <c r="F3" s="220"/>
      <c r="G3" s="221"/>
      <c r="H3" s="217"/>
    </row>
    <row r="4" spans="1:8" x14ac:dyDescent="0.2">
      <c r="A4" s="218"/>
      <c r="B4" s="160" t="s">
        <v>179</v>
      </c>
      <c r="C4" s="219"/>
      <c r="D4" s="177"/>
      <c r="E4" s="177"/>
      <c r="F4" s="193"/>
      <c r="G4" s="221"/>
      <c r="H4" s="217"/>
    </row>
    <row r="5" spans="1:8" x14ac:dyDescent="0.2">
      <c r="A5" s="218"/>
      <c r="B5" s="160" t="s">
        <v>137</v>
      </c>
      <c r="C5" s="219"/>
      <c r="D5" s="178"/>
      <c r="E5" s="178"/>
      <c r="F5" s="220"/>
      <c r="G5" s="221"/>
      <c r="H5" s="217"/>
    </row>
    <row r="6" spans="1:8" ht="5.45" customHeight="1" x14ac:dyDescent="0.2">
      <c r="A6" s="218"/>
      <c r="B6" s="220"/>
      <c r="C6" s="219"/>
      <c r="D6" s="178"/>
      <c r="E6" s="178"/>
      <c r="F6" s="220"/>
      <c r="G6" s="221"/>
      <c r="H6" s="217"/>
    </row>
    <row r="7" spans="1:8" x14ac:dyDescent="0.2">
      <c r="A7" s="175" t="s">
        <v>45</v>
      </c>
      <c r="B7" s="160" t="s">
        <v>251</v>
      </c>
      <c r="C7" s="219"/>
      <c r="D7" s="178"/>
      <c r="E7" s="178"/>
      <c r="F7" s="220"/>
      <c r="G7" s="221"/>
      <c r="H7" s="217"/>
    </row>
    <row r="8" spans="1:8" x14ac:dyDescent="0.2">
      <c r="A8" s="175" t="s">
        <v>0</v>
      </c>
      <c r="B8" s="8">
        <f>'Tabell I'!B10</f>
        <v>2017</v>
      </c>
      <c r="C8" s="219"/>
      <c r="D8" s="178"/>
      <c r="E8" s="178"/>
      <c r="F8" s="220"/>
      <c r="G8" s="221"/>
      <c r="H8" s="217"/>
    </row>
    <row r="9" spans="1:8" x14ac:dyDescent="0.2">
      <c r="A9" s="175" t="s">
        <v>1</v>
      </c>
      <c r="B9" s="9">
        <f>'Tabell I'!B11</f>
        <v>43355</v>
      </c>
      <c r="C9" s="219"/>
      <c r="D9" s="178"/>
      <c r="E9" s="178"/>
      <c r="F9" s="220"/>
      <c r="G9" s="221"/>
      <c r="H9" s="217"/>
    </row>
    <row r="10" spans="1:8" ht="13.5" thickBot="1" x14ac:dyDescent="0.25">
      <c r="A10" s="175" t="s">
        <v>2</v>
      </c>
      <c r="B10" s="8" t="str">
        <f>'Tabell I'!B12</f>
        <v>01.01.-31.12.2017</v>
      </c>
      <c r="C10" s="219"/>
      <c r="D10" s="178"/>
      <c r="E10" s="178"/>
      <c r="F10" s="220"/>
      <c r="G10" s="221"/>
      <c r="H10" s="217"/>
    </row>
    <row r="11" spans="1:8" ht="13.15" customHeight="1" thickBot="1" x14ac:dyDescent="0.25">
      <c r="A11" s="136" t="s">
        <v>112</v>
      </c>
      <c r="B11" s="222" t="s">
        <v>12</v>
      </c>
      <c r="C11" s="136" t="s">
        <v>30</v>
      </c>
      <c r="D11" s="228" t="s">
        <v>10</v>
      </c>
      <c r="E11" s="223"/>
      <c r="F11" s="284" t="s">
        <v>9</v>
      </c>
      <c r="G11" s="223"/>
      <c r="H11" s="217"/>
    </row>
    <row r="12" spans="1:8" ht="16.149999999999999" customHeight="1" thickBot="1" x14ac:dyDescent="0.25">
      <c r="A12" s="130">
        <v>2015</v>
      </c>
      <c r="B12" s="150" t="s">
        <v>35</v>
      </c>
      <c r="C12" s="235" t="s">
        <v>188</v>
      </c>
      <c r="D12" s="236">
        <v>382240</v>
      </c>
      <c r="E12" s="227"/>
      <c r="F12" s="237">
        <v>394240</v>
      </c>
      <c r="G12" s="227"/>
      <c r="H12" s="217"/>
    </row>
    <row r="13" spans="1:8" ht="16.149999999999999" customHeight="1" thickBot="1" x14ac:dyDescent="0.25">
      <c r="A13" s="132"/>
      <c r="B13" s="151"/>
      <c r="C13" s="176" t="s">
        <v>181</v>
      </c>
      <c r="D13" s="225">
        <f>0.1*D12</f>
        <v>38224</v>
      </c>
      <c r="E13" s="227"/>
      <c r="F13" s="229">
        <f>0.1*F12</f>
        <v>39424</v>
      </c>
      <c r="G13" s="227"/>
      <c r="H13" s="217"/>
    </row>
    <row r="14" spans="1:8" ht="16.149999999999999" customHeight="1" thickBot="1" x14ac:dyDescent="0.25">
      <c r="A14" s="161"/>
      <c r="B14" s="151"/>
      <c r="C14" s="176" t="s">
        <v>185</v>
      </c>
      <c r="D14" s="225">
        <v>-12401</v>
      </c>
      <c r="E14" s="232" t="s">
        <v>202</v>
      </c>
      <c r="F14" s="229">
        <v>5270</v>
      </c>
      <c r="G14" s="227"/>
      <c r="H14" s="217"/>
    </row>
    <row r="15" spans="1:8" ht="16.149999999999999" customHeight="1" thickBot="1" x14ac:dyDescent="0.25">
      <c r="A15" s="161"/>
      <c r="B15" s="151"/>
      <c r="C15" s="176" t="s">
        <v>184</v>
      </c>
      <c r="D15" s="225">
        <f>D12+D14</f>
        <v>369839</v>
      </c>
      <c r="E15" s="227"/>
      <c r="F15" s="230">
        <f>F12+F14</f>
        <v>399510</v>
      </c>
      <c r="G15" s="227"/>
      <c r="H15" s="217"/>
    </row>
    <row r="16" spans="1:8" ht="16.149999999999999" customHeight="1" thickBot="1" x14ac:dyDescent="0.25">
      <c r="A16" s="161"/>
      <c r="B16" s="150" t="s">
        <v>20</v>
      </c>
      <c r="C16" s="176" t="s">
        <v>189</v>
      </c>
      <c r="D16" s="225">
        <v>95894</v>
      </c>
      <c r="E16" s="227"/>
      <c r="F16" s="231">
        <v>104894</v>
      </c>
      <c r="G16" s="227"/>
      <c r="H16" s="217"/>
    </row>
    <row r="17" spans="1:8" ht="16.149999999999999" customHeight="1" thickBot="1" x14ac:dyDescent="0.25">
      <c r="A17" s="161"/>
      <c r="B17" s="151"/>
      <c r="C17" s="176" t="s">
        <v>181</v>
      </c>
      <c r="D17" s="225">
        <f>0.1*D16</f>
        <v>9589.4</v>
      </c>
      <c r="E17" s="227"/>
      <c r="F17" s="231">
        <f>0.1*F16</f>
        <v>10489.400000000001</v>
      </c>
      <c r="G17" s="227"/>
      <c r="H17" s="217"/>
    </row>
    <row r="18" spans="1:8" ht="16.149999999999999" customHeight="1" thickBot="1" x14ac:dyDescent="0.25">
      <c r="A18" s="226"/>
      <c r="B18" s="227"/>
      <c r="C18" s="176" t="s">
        <v>185</v>
      </c>
      <c r="D18" s="225">
        <v>-9478</v>
      </c>
      <c r="E18" s="232" t="s">
        <v>202</v>
      </c>
      <c r="F18" s="229">
        <v>-10489</v>
      </c>
      <c r="G18" s="227"/>
      <c r="H18" s="217"/>
    </row>
    <row r="19" spans="1:8" ht="16.149999999999999" customHeight="1" thickBot="1" x14ac:dyDescent="0.25">
      <c r="A19" s="161"/>
      <c r="B19" s="161"/>
      <c r="C19" s="176" t="s">
        <v>184</v>
      </c>
      <c r="D19" s="225">
        <f>D16+D18</f>
        <v>86416</v>
      </c>
      <c r="E19" s="227"/>
      <c r="F19" s="230">
        <f>F16+F18</f>
        <v>94405</v>
      </c>
      <c r="G19" s="227"/>
      <c r="H19" s="217"/>
    </row>
    <row r="20" spans="1:8" ht="16.149999999999999" customHeight="1" thickBot="1" x14ac:dyDescent="0.25">
      <c r="A20" s="130">
        <v>2016</v>
      </c>
      <c r="B20" s="162" t="s">
        <v>35</v>
      </c>
      <c r="C20" s="176" t="s">
        <v>190</v>
      </c>
      <c r="D20" s="225">
        <v>382240</v>
      </c>
      <c r="E20" s="227"/>
      <c r="F20" s="231">
        <v>394240</v>
      </c>
      <c r="G20" s="227"/>
      <c r="H20" s="217"/>
    </row>
    <row r="21" spans="1:8" ht="16.149999999999999" customHeight="1" thickBot="1" x14ac:dyDescent="0.25">
      <c r="A21" s="132"/>
      <c r="B21" s="163"/>
      <c r="C21" s="176" t="s">
        <v>180</v>
      </c>
      <c r="D21" s="225">
        <v>12401</v>
      </c>
      <c r="E21" s="227"/>
      <c r="F21" s="231">
        <v>-5270</v>
      </c>
      <c r="G21" s="227"/>
      <c r="H21" s="217"/>
    </row>
    <row r="22" spans="1:8" ht="16.149999999999999" customHeight="1" thickBot="1" x14ac:dyDescent="0.25">
      <c r="A22" s="132"/>
      <c r="B22" s="163"/>
      <c r="C22" s="176" t="s">
        <v>181</v>
      </c>
      <c r="D22" s="225">
        <f>0.1*D20</f>
        <v>38224</v>
      </c>
      <c r="E22" s="227"/>
      <c r="F22" s="231">
        <f>0.1*F20</f>
        <v>39424</v>
      </c>
      <c r="G22" s="227"/>
      <c r="H22" s="217"/>
    </row>
    <row r="23" spans="1:8" ht="16.149999999999999" customHeight="1" thickBot="1" x14ac:dyDescent="0.25">
      <c r="A23" s="132"/>
      <c r="B23" s="163"/>
      <c r="C23" s="176" t="s">
        <v>182</v>
      </c>
      <c r="D23" s="225">
        <v>12401</v>
      </c>
      <c r="E23" s="227"/>
      <c r="F23" s="231">
        <f>F21</f>
        <v>-5270</v>
      </c>
      <c r="G23" s="227"/>
      <c r="H23" s="217"/>
    </row>
    <row r="24" spans="1:8" ht="16.149999999999999" customHeight="1" thickBot="1" x14ac:dyDescent="0.25">
      <c r="A24" s="132"/>
      <c r="B24" s="163"/>
      <c r="C24" s="176" t="s">
        <v>183</v>
      </c>
      <c r="D24" s="225">
        <v>-6494</v>
      </c>
      <c r="E24" s="227"/>
      <c r="F24" s="231">
        <v>-2096</v>
      </c>
      <c r="G24" s="227"/>
      <c r="H24" s="217"/>
    </row>
    <row r="25" spans="1:8" ht="16.149999999999999" customHeight="1" thickBot="1" x14ac:dyDescent="0.25">
      <c r="A25" s="132"/>
      <c r="B25" s="163"/>
      <c r="C25" s="176" t="s">
        <v>184</v>
      </c>
      <c r="D25" s="225">
        <f>D20+D23+D24</f>
        <v>388147</v>
      </c>
      <c r="E25" s="227"/>
      <c r="F25" s="231">
        <f>F20+F23+F24</f>
        <v>386874</v>
      </c>
      <c r="G25" s="227"/>
      <c r="H25" s="217"/>
    </row>
    <row r="26" spans="1:8" ht="16.149999999999999" customHeight="1" thickBot="1" x14ac:dyDescent="0.25">
      <c r="A26" s="161"/>
      <c r="B26" s="150" t="s">
        <v>20</v>
      </c>
      <c r="C26" s="176" t="s">
        <v>191</v>
      </c>
      <c r="D26" s="225">
        <v>105700</v>
      </c>
      <c r="E26" s="227"/>
      <c r="F26" s="231">
        <v>114700</v>
      </c>
      <c r="G26" s="227"/>
      <c r="H26" s="217"/>
    </row>
    <row r="27" spans="1:8" ht="16.149999999999999" customHeight="1" thickBot="1" x14ac:dyDescent="0.25">
      <c r="A27" s="226"/>
      <c r="B27" s="227"/>
      <c r="C27" s="176" t="s">
        <v>180</v>
      </c>
      <c r="D27" s="225">
        <v>9487</v>
      </c>
      <c r="E27" s="227"/>
      <c r="F27" s="229">
        <v>16872</v>
      </c>
      <c r="G27" s="227"/>
      <c r="H27" s="217"/>
    </row>
    <row r="28" spans="1:8" ht="16.149999999999999" customHeight="1" thickBot="1" x14ac:dyDescent="0.25">
      <c r="A28" s="226"/>
      <c r="B28" s="227"/>
      <c r="C28" s="176" t="s">
        <v>181</v>
      </c>
      <c r="D28" s="225">
        <f>0.1*D26</f>
        <v>10570</v>
      </c>
      <c r="E28" s="227"/>
      <c r="F28" s="229">
        <f>0.1*F26</f>
        <v>11470</v>
      </c>
      <c r="G28" s="227"/>
      <c r="H28" s="217"/>
    </row>
    <row r="29" spans="1:8" ht="16.149999999999999" customHeight="1" thickBot="1" x14ac:dyDescent="0.25">
      <c r="A29" s="226"/>
      <c r="B29" s="227"/>
      <c r="C29" s="176" t="s">
        <v>182</v>
      </c>
      <c r="D29" s="225">
        <v>9478</v>
      </c>
      <c r="E29" s="227"/>
      <c r="F29" s="229">
        <v>10489</v>
      </c>
      <c r="G29" s="227"/>
      <c r="H29" s="217"/>
    </row>
    <row r="30" spans="1:8" ht="16.149999999999999" customHeight="1" thickBot="1" x14ac:dyDescent="0.25">
      <c r="A30" s="226"/>
      <c r="B30" s="227"/>
      <c r="C30" s="176" t="s">
        <v>183</v>
      </c>
      <c r="D30" s="225">
        <v>-2968</v>
      </c>
      <c r="E30" s="227"/>
      <c r="F30" s="229">
        <v>-11470</v>
      </c>
      <c r="G30" s="227"/>
      <c r="H30" s="217"/>
    </row>
    <row r="31" spans="1:8" ht="16.149999999999999" customHeight="1" thickBot="1" x14ac:dyDescent="0.25">
      <c r="A31" s="167"/>
      <c r="B31" s="167"/>
      <c r="C31" s="176" t="s">
        <v>184</v>
      </c>
      <c r="D31" s="224">
        <f>D26+D29+D30</f>
        <v>112210</v>
      </c>
      <c r="E31" s="233"/>
      <c r="F31" s="229">
        <f>F26+F29+F30</f>
        <v>113719</v>
      </c>
      <c r="G31" s="233"/>
      <c r="H31" s="217"/>
    </row>
    <row r="32" spans="1:8" ht="16.149999999999999" customHeight="1" thickBot="1" x14ac:dyDescent="0.25">
      <c r="A32" s="130">
        <v>2017</v>
      </c>
      <c r="B32" s="162" t="s">
        <v>35</v>
      </c>
      <c r="C32" s="176" t="s">
        <v>225</v>
      </c>
      <c r="D32" s="225">
        <v>380523</v>
      </c>
      <c r="E32" s="227"/>
      <c r="F32" s="231">
        <v>392523</v>
      </c>
      <c r="G32" s="227"/>
      <c r="H32" s="217"/>
    </row>
    <row r="33" spans="1:8" ht="16.149999999999999" customHeight="1" thickBot="1" x14ac:dyDescent="0.25">
      <c r="A33" s="132"/>
      <c r="B33" s="163"/>
      <c r="C33" s="176" t="s">
        <v>226</v>
      </c>
      <c r="D33" s="225">
        <v>6494</v>
      </c>
      <c r="E33" s="227"/>
      <c r="F33" s="231">
        <v>2096</v>
      </c>
      <c r="G33" s="227"/>
      <c r="H33" s="217"/>
    </row>
    <row r="34" spans="1:8" ht="16.149999999999999" customHeight="1" thickBot="1" x14ac:dyDescent="0.25">
      <c r="A34" s="132"/>
      <c r="B34" s="163"/>
      <c r="C34" s="176" t="s">
        <v>181</v>
      </c>
      <c r="D34" s="225">
        <f>0.1*D32</f>
        <v>38052.300000000003</v>
      </c>
      <c r="E34" s="227"/>
      <c r="F34" s="231">
        <f>0.1*F32</f>
        <v>39252.300000000003</v>
      </c>
      <c r="G34" s="227"/>
      <c r="H34" s="217"/>
    </row>
    <row r="35" spans="1:8" ht="16.149999999999999" customHeight="1" thickBot="1" x14ac:dyDescent="0.25">
      <c r="A35" s="132"/>
      <c r="B35" s="163"/>
      <c r="C35" s="176" t="s">
        <v>185</v>
      </c>
      <c r="D35" s="225">
        <v>6494</v>
      </c>
      <c r="E35" s="227"/>
      <c r="F35" s="231">
        <v>2096</v>
      </c>
      <c r="G35" s="227"/>
      <c r="H35" s="217"/>
    </row>
    <row r="36" spans="1:8" ht="16.149999999999999" customHeight="1" thickBot="1" x14ac:dyDescent="0.25">
      <c r="A36" s="132"/>
      <c r="B36" s="163"/>
      <c r="C36" s="176" t="s">
        <v>227</v>
      </c>
      <c r="D36" s="286">
        <v>-846.4</v>
      </c>
      <c r="E36" s="227"/>
      <c r="F36" s="231">
        <v>212</v>
      </c>
      <c r="G36" s="227"/>
      <c r="H36" s="217"/>
    </row>
    <row r="37" spans="1:8" ht="19.149999999999999" customHeight="1" thickBot="1" x14ac:dyDescent="0.25">
      <c r="A37" s="132"/>
      <c r="B37" s="163"/>
      <c r="C37" s="176" t="s">
        <v>184</v>
      </c>
      <c r="D37" s="286">
        <f>D32+D35+D36</f>
        <v>386170.6</v>
      </c>
      <c r="E37" s="227"/>
      <c r="F37" s="231">
        <f>F32+F35+F36</f>
        <v>394831</v>
      </c>
      <c r="G37" s="227"/>
      <c r="H37" s="217"/>
    </row>
    <row r="38" spans="1:8" ht="16.149999999999999" customHeight="1" thickBot="1" x14ac:dyDescent="0.25">
      <c r="A38" s="161"/>
      <c r="B38" s="150" t="s">
        <v>20</v>
      </c>
      <c r="C38" s="176" t="s">
        <v>228</v>
      </c>
      <c r="D38" s="225">
        <v>100564</v>
      </c>
      <c r="E38" s="227"/>
      <c r="F38" s="231">
        <v>109564</v>
      </c>
      <c r="G38" s="227"/>
      <c r="H38" s="217"/>
    </row>
    <row r="39" spans="1:8" ht="16.149999999999999" customHeight="1" thickBot="1" x14ac:dyDescent="0.25">
      <c r="A39" s="226"/>
      <c r="B39" s="227"/>
      <c r="C39" s="176" t="s">
        <v>226</v>
      </c>
      <c r="D39" s="225">
        <v>2986</v>
      </c>
      <c r="E39" s="227"/>
      <c r="F39" s="229">
        <v>23985</v>
      </c>
      <c r="G39" s="227"/>
      <c r="H39" s="217"/>
    </row>
    <row r="40" spans="1:8" ht="16.149999999999999" customHeight="1" thickBot="1" x14ac:dyDescent="0.25">
      <c r="A40" s="226"/>
      <c r="B40" s="227"/>
      <c r="C40" s="176" t="s">
        <v>181</v>
      </c>
      <c r="D40" s="225">
        <f>0.1*D38</f>
        <v>10056.400000000001</v>
      </c>
      <c r="E40" s="227"/>
      <c r="F40" s="229">
        <f>0.1*F38</f>
        <v>10956.400000000001</v>
      </c>
      <c r="G40" s="227"/>
      <c r="H40" s="217"/>
    </row>
    <row r="41" spans="1:8" ht="16.149999999999999" customHeight="1" thickBot="1" x14ac:dyDescent="0.25">
      <c r="A41" s="226"/>
      <c r="B41" s="227"/>
      <c r="C41" s="176" t="s">
        <v>185</v>
      </c>
      <c r="D41" s="225">
        <v>2968</v>
      </c>
      <c r="E41" s="227"/>
      <c r="F41" s="229">
        <v>11470</v>
      </c>
      <c r="G41" s="227"/>
      <c r="H41" s="217"/>
    </row>
    <row r="42" spans="1:8" ht="16.149999999999999" customHeight="1" thickBot="1" x14ac:dyDescent="0.25">
      <c r="A42" s="226"/>
      <c r="B42" s="227"/>
      <c r="C42" s="176" t="s">
        <v>227</v>
      </c>
      <c r="D42" s="286">
        <v>-1072.5999999999999</v>
      </c>
      <c r="E42" s="227"/>
      <c r="F42" s="229">
        <v>-10956</v>
      </c>
      <c r="G42" s="227"/>
      <c r="H42" s="217"/>
    </row>
    <row r="43" spans="1:8" ht="18" customHeight="1" thickBot="1" x14ac:dyDescent="0.25">
      <c r="A43" s="167"/>
      <c r="B43" s="167"/>
      <c r="C43" s="176" t="s">
        <v>184</v>
      </c>
      <c r="D43" s="286">
        <f>D38+D41+D42</f>
        <v>102459.4</v>
      </c>
      <c r="E43" s="234"/>
      <c r="F43" s="231">
        <f>F38+F41+F42</f>
        <v>110078</v>
      </c>
      <c r="G43" s="234"/>
      <c r="H43" s="217"/>
    </row>
    <row r="44" spans="1:8" ht="16.149999999999999" customHeight="1" thickBot="1" x14ac:dyDescent="0.25">
      <c r="A44" s="130">
        <v>2018</v>
      </c>
      <c r="B44" s="162" t="s">
        <v>35</v>
      </c>
      <c r="C44" s="176" t="s">
        <v>244</v>
      </c>
      <c r="D44" s="225">
        <v>331159</v>
      </c>
      <c r="E44" s="227"/>
      <c r="F44" s="231">
        <v>343159</v>
      </c>
      <c r="G44" s="227"/>
      <c r="H44" s="217"/>
    </row>
    <row r="45" spans="1:8" ht="16.149999999999999" customHeight="1" thickBot="1" x14ac:dyDescent="0.25">
      <c r="A45" s="132"/>
      <c r="B45" s="163"/>
      <c r="C45" s="176" t="s">
        <v>245</v>
      </c>
      <c r="D45" s="286">
        <v>846.4</v>
      </c>
      <c r="E45" s="227"/>
      <c r="F45" s="231">
        <v>-212</v>
      </c>
      <c r="G45" s="227"/>
      <c r="H45" s="217"/>
    </row>
    <row r="46" spans="1:8" ht="16.149999999999999" customHeight="1" thickBot="1" x14ac:dyDescent="0.25">
      <c r="A46" s="132"/>
      <c r="B46" s="163"/>
      <c r="C46" s="176" t="s">
        <v>181</v>
      </c>
      <c r="D46" s="225">
        <f>0.1*D44</f>
        <v>33115.9</v>
      </c>
      <c r="E46" s="227"/>
      <c r="F46" s="231">
        <f>0.1*F44</f>
        <v>34315.9</v>
      </c>
      <c r="G46" s="227"/>
      <c r="H46" s="217"/>
    </row>
    <row r="47" spans="1:8" ht="16.149999999999999" customHeight="1" thickBot="1" x14ac:dyDescent="0.25">
      <c r="A47" s="132"/>
      <c r="B47" s="163"/>
      <c r="C47" s="176" t="s">
        <v>183</v>
      </c>
      <c r="D47" s="286">
        <v>846.4</v>
      </c>
      <c r="E47" s="227"/>
      <c r="F47" s="231">
        <v>-212</v>
      </c>
      <c r="G47" s="227"/>
      <c r="H47" s="217"/>
    </row>
    <row r="48" spans="1:8" ht="16.149999999999999" customHeight="1" thickBot="1" x14ac:dyDescent="0.25">
      <c r="A48" s="132"/>
      <c r="B48" s="163"/>
      <c r="C48" s="176" t="s">
        <v>246</v>
      </c>
      <c r="D48" s="225"/>
      <c r="E48" s="227"/>
      <c r="F48" s="231"/>
      <c r="G48" s="227"/>
      <c r="H48" s="217"/>
    </row>
    <row r="49" spans="1:8" ht="17.45" customHeight="1" thickBot="1" x14ac:dyDescent="0.25">
      <c r="A49" s="132"/>
      <c r="B49" s="163"/>
      <c r="C49" s="176" t="s">
        <v>184</v>
      </c>
      <c r="D49" s="286">
        <f>D44+D47+D48</f>
        <v>332005.40000000002</v>
      </c>
      <c r="E49" s="227"/>
      <c r="F49" s="231">
        <f>F44+F47+F48</f>
        <v>342947</v>
      </c>
      <c r="G49" s="227"/>
      <c r="H49" s="217"/>
    </row>
    <row r="50" spans="1:8" ht="16.149999999999999" customHeight="1" thickBot="1" x14ac:dyDescent="0.25">
      <c r="A50" s="161"/>
      <c r="B50" s="150" t="s">
        <v>20</v>
      </c>
      <c r="C50" s="176" t="s">
        <v>247</v>
      </c>
      <c r="D50" s="225">
        <v>86230</v>
      </c>
      <c r="E50" s="227"/>
      <c r="F50" s="231">
        <v>95230</v>
      </c>
      <c r="G50" s="227"/>
      <c r="H50" s="217"/>
    </row>
    <row r="51" spans="1:8" ht="16.149999999999999" customHeight="1" thickBot="1" x14ac:dyDescent="0.25">
      <c r="A51" s="226"/>
      <c r="B51" s="227"/>
      <c r="C51" s="176" t="s">
        <v>245</v>
      </c>
      <c r="D51" s="286">
        <v>1072.5999999999999</v>
      </c>
      <c r="E51" s="227"/>
      <c r="F51" s="229">
        <v>14872</v>
      </c>
      <c r="G51" s="227"/>
      <c r="H51" s="217"/>
    </row>
    <row r="52" spans="1:8" ht="18.600000000000001" customHeight="1" thickBot="1" x14ac:dyDescent="0.25">
      <c r="A52" s="226"/>
      <c r="B52" s="227"/>
      <c r="C52" s="176" t="s">
        <v>181</v>
      </c>
      <c r="D52" s="225">
        <f>0.1*D50</f>
        <v>8623</v>
      </c>
      <c r="E52" s="227"/>
      <c r="F52" s="229">
        <f>0.1*F50</f>
        <v>9523</v>
      </c>
      <c r="G52" s="227"/>
      <c r="H52" s="217"/>
    </row>
    <row r="53" spans="1:8" ht="14.45" customHeight="1" thickBot="1" x14ac:dyDescent="0.25">
      <c r="A53" s="226"/>
      <c r="B53" s="227"/>
      <c r="C53" s="176" t="s">
        <v>183</v>
      </c>
      <c r="D53" s="286">
        <v>1072.5999999999999</v>
      </c>
      <c r="E53" s="227"/>
      <c r="F53" s="229">
        <v>10956</v>
      </c>
      <c r="G53" s="227"/>
    </row>
    <row r="54" spans="1:8" s="165" customFormat="1" ht="13.15" customHeight="1" thickBot="1" x14ac:dyDescent="0.25">
      <c r="A54" s="226"/>
      <c r="B54" s="227"/>
      <c r="C54" s="176" t="s">
        <v>246</v>
      </c>
      <c r="D54" s="225"/>
      <c r="E54" s="227"/>
      <c r="F54" s="229"/>
      <c r="G54" s="227"/>
    </row>
    <row r="55" spans="1:8" s="165" customFormat="1" ht="15.6" customHeight="1" thickBot="1" x14ac:dyDescent="0.25">
      <c r="A55" s="167"/>
      <c r="B55" s="167"/>
      <c r="C55" s="176" t="s">
        <v>184</v>
      </c>
      <c r="D55" s="286">
        <f>D50+D53+D54</f>
        <v>87302.6</v>
      </c>
      <c r="E55" s="234"/>
      <c r="F55" s="231">
        <f>F50+F53+F54</f>
        <v>106186</v>
      </c>
      <c r="G55" s="234"/>
    </row>
    <row r="56" spans="1:8" ht="13.15" customHeight="1" x14ac:dyDescent="0.2">
      <c r="A56" s="166" t="s">
        <v>248</v>
      </c>
      <c r="C56" s="121"/>
    </row>
    <row r="57" spans="1:8" s="165" customFormat="1" ht="13.15" customHeight="1" x14ac:dyDescent="0.2">
      <c r="A57" s="164" t="s">
        <v>249</v>
      </c>
      <c r="D57" s="285"/>
    </row>
    <row r="58" spans="1:8" s="165" customFormat="1" ht="13.15" customHeight="1" x14ac:dyDescent="0.2">
      <c r="A58" s="165" t="s">
        <v>250</v>
      </c>
      <c r="C58" s="140"/>
      <c r="D58" s="285"/>
    </row>
    <row r="59" spans="1:8" ht="13.15" customHeight="1" x14ac:dyDescent="0.2">
      <c r="A59" s="166" t="s">
        <v>162</v>
      </c>
      <c r="C59" s="121"/>
    </row>
    <row r="60" spans="1:8" ht="13.15" customHeight="1" x14ac:dyDescent="0.2">
      <c r="A60" s="166" t="s">
        <v>187</v>
      </c>
      <c r="C60" s="121"/>
    </row>
    <row r="61" spans="1:8" ht="13.15" customHeight="1" x14ac:dyDescent="0.2">
      <c r="A61" s="164" t="s">
        <v>186</v>
      </c>
    </row>
    <row r="62" spans="1:8" ht="13.5" x14ac:dyDescent="0.2">
      <c r="A62" s="164" t="s">
        <v>232</v>
      </c>
    </row>
  </sheetData>
  <pageMargins left="0.39370078740157483" right="0.19685039370078741" top="0.35433070866141736" bottom="0.19685039370078741" header="0.11811023622047245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Tabell I</vt:lpstr>
      <vt:lpstr>Tabell II</vt:lpstr>
      <vt:lpstr>Tabell IIIa</vt:lpstr>
      <vt:lpstr>Tabell IV</vt:lpstr>
      <vt:lpstr>Tabell V</vt:lpstr>
      <vt:lpstr>Tabell VI</vt:lpstr>
      <vt:lpstr>Tabell VII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Tabeller til russlandsforhandlingene mal</dc:title>
  <dc:creator>Grethe Aa. Kuhnle</dc:creator>
  <cp:lastModifiedBy>Lena Brungot</cp:lastModifiedBy>
  <cp:lastPrinted>2018-10-03T10:35:05Z</cp:lastPrinted>
  <dcterms:created xsi:type="dcterms:W3CDTF">2000-10-24T13:58:08Z</dcterms:created>
  <dcterms:modified xsi:type="dcterms:W3CDTF">2018-10-17T10:07:16Z</dcterms:modified>
</cp:coreProperties>
</file>