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4.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ustomProperty5.bin" ContentType="application/vnd.openxmlformats-officedocument.spreadsheetml.customProperty"/>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ustomProperty6.bin" ContentType="application/vnd.openxmlformats-officedocument.spreadsheetml.customProperty"/>
  <Override PartName="/xl/tables/table25.xml" ContentType="application/vnd.openxmlformats-officedocument.spreadsheetml.table+xml"/>
  <Override PartName="/xl/comments3.xml" ContentType="application/vnd.openxmlformats-officedocument.spreadsheetml.comments+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ustomProperty7.bin" ContentType="application/vnd.openxmlformats-officedocument.spreadsheetml.customProperty"/>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kdd6094\Desktop\"/>
    </mc:Choice>
  </mc:AlternateContent>
  <xr:revisionPtr revIDLastSave="0" documentId="8_{8840504B-09D6-46DA-B909-8B06AB220228}" xr6:coauthVersionLast="47" xr6:coauthVersionMax="47" xr10:uidLastSave="{00000000-0000-0000-0000-000000000000}"/>
  <bookViews>
    <workbookView xWindow="-120" yWindow="-120" windowWidth="25440" windowHeight="15390" tabRatio="893" xr2:uid="{00000000-000D-0000-FFFF-FFFF00000000}"/>
  </bookViews>
  <sheets>
    <sheet name="ReadMe" sheetId="8" r:id="rId1"/>
    <sheet name="Figur 1" sheetId="10" r:id="rId2"/>
    <sheet name="Figur 2" sheetId="17" r:id="rId3"/>
    <sheet name="Figur 6" sheetId="11" r:id="rId4"/>
    <sheet name="Figur 7 og 8" sheetId="18" r:id="rId5"/>
    <sheet name="Figur 9 og 10" sheetId="19" r:id="rId6"/>
    <sheet name="Figur 13" sheetId="12" r:id="rId7"/>
    <sheet name="Figur 14" sheetId="20" r:id="rId8"/>
    <sheet name="Figur 15" sheetId="21" r:id="rId9"/>
    <sheet name="Figur 16" sheetId="22" r:id="rId10"/>
    <sheet name="Figur 18" sheetId="26" r:id="rId11"/>
    <sheet name="Figur 20 og 21" sheetId="23" r:id="rId12"/>
    <sheet name="Figur 22" sheetId="25" r:id="rId13"/>
    <sheet name="Figur 23" sheetId="27" r:id="rId14"/>
    <sheet name="Figur 25" sheetId="28" r:id="rId15"/>
    <sheet name="Figur 26" sheetId="30" r:id="rId16"/>
    <sheet name="Figur 28" sheetId="29" r:id="rId17"/>
    <sheet name="Figur 29, 30 og 31" sheetId="31" r:id="rId18"/>
    <sheet name="Figur 32" sheetId="24" r:id="rId19"/>
    <sheet name="Figur 33 og 34" sheetId="32" r:id="rId20"/>
    <sheet name="Figur 35" sheetId="13" r:id="rId21"/>
    <sheet name="Figur 36" sheetId="34" r:id="rId22"/>
    <sheet name="Figur 37" sheetId="35" r:id="rId23"/>
    <sheet name="Figur 39-42" sheetId="14" r:id="rId24"/>
    <sheet name="Figur 43, 47-50, 53" sheetId="36" r:id="rId25"/>
    <sheet name="Figur 44-46" sheetId="38" r:id="rId26"/>
    <sheet name="Figur 51 og 52" sheetId="37" r:id="rId27"/>
    <sheet name="Figur 54 og 55" sheetId="39" r:id="rId28"/>
    <sheet name="Figur 56 og 57" sheetId="40" r:id="rId29"/>
    <sheet name="Figur 58" sheetId="15" r:id="rId30"/>
    <sheet name="Inntekter per kommune 2020" sheetId="42" r:id="rId31"/>
    <sheet name="Inntekter per kommune 2021" sheetId="44" r:id="rId32"/>
    <sheet name="Inntekter per kommune 2022" sheetId="43" r:id="rId33"/>
  </sheets>
  <definedNames>
    <definedName name="_Ref153278537" localSheetId="24">'Figur 43, 47-50, 53'!$A$1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3" l="1"/>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5" i="43"/>
  <c r="D6" i="43"/>
  <c r="D7" i="43"/>
  <c r="D8" i="43"/>
  <c r="D9" i="43"/>
  <c r="D10" i="43"/>
  <c r="D11" i="43"/>
  <c r="D12" i="43"/>
  <c r="D13" i="43"/>
  <c r="D14" i="43"/>
  <c r="D15" i="43"/>
  <c r="D16" i="43"/>
  <c r="D17" i="43"/>
  <c r="D18" i="43"/>
  <c r="D19" i="43"/>
  <c r="D20" i="43"/>
  <c r="D21" i="43"/>
  <c r="D22" i="43"/>
  <c r="D23" i="43"/>
  <c r="D24" i="43"/>
  <c r="D25" i="43"/>
  <c r="D26" i="43"/>
  <c r="D27" i="43"/>
  <c r="D28" i="43"/>
  <c r="D29" i="43"/>
  <c r="D30" i="43"/>
  <c r="D31" i="43"/>
  <c r="D32" i="43"/>
  <c r="D33" i="43"/>
  <c r="D34" i="43"/>
  <c r="D35" i="43"/>
  <c r="D36" i="43"/>
  <c r="D37" i="43"/>
  <c r="D38" i="43"/>
  <c r="D39" i="43"/>
  <c r="D40" i="43"/>
  <c r="D41" i="43"/>
  <c r="D42" i="43"/>
  <c r="D43" i="43"/>
  <c r="D44" i="43"/>
  <c r="D45" i="43"/>
  <c r="D46" i="43"/>
  <c r="D47" i="43"/>
  <c r="D48" i="43"/>
  <c r="D49" i="43"/>
  <c r="D50" i="43"/>
  <c r="D51" i="43"/>
  <c r="D52" i="43"/>
  <c r="D53" i="43"/>
  <c r="D54" i="43"/>
  <c r="D55" i="43"/>
  <c r="D56" i="43"/>
  <c r="D57" i="43"/>
  <c r="D58" i="43"/>
  <c r="D59" i="43"/>
  <c r="D60" i="43"/>
  <c r="D61" i="43"/>
  <c r="D62" i="43"/>
  <c r="D63" i="43"/>
  <c r="D64" i="43"/>
  <c r="D65" i="43"/>
  <c r="D66" i="43"/>
  <c r="D67" i="43"/>
  <c r="D68" i="43"/>
  <c r="D69" i="43"/>
  <c r="D70" i="43"/>
  <c r="D71" i="43"/>
  <c r="D72" i="43"/>
  <c r="D73" i="43"/>
  <c r="D74" i="43"/>
  <c r="D75" i="43"/>
  <c r="D76" i="43"/>
  <c r="D77" i="43"/>
  <c r="D78" i="43"/>
  <c r="D79" i="43"/>
  <c r="D80" i="43"/>
  <c r="D81" i="43"/>
  <c r="D82" i="43"/>
  <c r="D83" i="43"/>
  <c r="D84" i="43"/>
  <c r="D85" i="43"/>
  <c r="D86" i="43"/>
  <c r="D87" i="43"/>
  <c r="D88" i="43"/>
  <c r="D89" i="43"/>
  <c r="D90" i="43"/>
  <c r="D91" i="43"/>
  <c r="D92" i="43"/>
  <c r="D93" i="43"/>
  <c r="D94" i="43"/>
  <c r="D95" i="43"/>
  <c r="D96" i="43"/>
  <c r="D97" i="43"/>
  <c r="D98" i="43"/>
  <c r="D99" i="43"/>
  <c r="D100" i="43"/>
  <c r="D101" i="43"/>
  <c r="D102" i="43"/>
  <c r="D103" i="43"/>
  <c r="D104" i="43"/>
  <c r="D105" i="43"/>
  <c r="D106" i="43"/>
  <c r="D107" i="43"/>
  <c r="D108" i="43"/>
  <c r="D109" i="43"/>
  <c r="D110" i="43"/>
  <c r="D111" i="43"/>
  <c r="D112" i="43"/>
  <c r="D113" i="43"/>
  <c r="D114" i="43"/>
  <c r="D115" i="43"/>
  <c r="D116" i="43"/>
  <c r="D117" i="43"/>
  <c r="D118" i="43"/>
  <c r="D119" i="43"/>
  <c r="D120" i="43"/>
  <c r="D121" i="43"/>
  <c r="D122" i="43"/>
  <c r="D123" i="43"/>
  <c r="D124" i="43"/>
  <c r="D125" i="43"/>
  <c r="D126" i="43"/>
  <c r="D127" i="43"/>
  <c r="D128" i="43"/>
  <c r="D129" i="43"/>
  <c r="D130" i="43"/>
  <c r="D131" i="43"/>
  <c r="D132" i="43"/>
  <c r="D133" i="43"/>
  <c r="D134" i="43"/>
  <c r="D135" i="43"/>
  <c r="D136" i="43"/>
  <c r="D137" i="43"/>
  <c r="D138" i="43"/>
  <c r="D139" i="43"/>
  <c r="D140" i="43"/>
  <c r="D141" i="43"/>
  <c r="D142" i="43"/>
  <c r="D143" i="43"/>
  <c r="D144" i="43"/>
  <c r="D145" i="43"/>
  <c r="D146" i="43"/>
  <c r="D147" i="43"/>
  <c r="D148" i="43"/>
  <c r="D149" i="43"/>
  <c r="D150" i="43"/>
  <c r="D151" i="43"/>
  <c r="D152" i="43"/>
  <c r="D153" i="43"/>
  <c r="D154" i="43"/>
  <c r="D155" i="43"/>
  <c r="D156" i="43"/>
  <c r="D157" i="43"/>
  <c r="D158" i="43"/>
  <c r="D159" i="43"/>
  <c r="D160" i="43"/>
  <c r="D161" i="43"/>
  <c r="D162" i="43"/>
  <c r="D163" i="43"/>
  <c r="D164" i="43"/>
  <c r="D165" i="43"/>
  <c r="D166" i="43"/>
  <c r="D167" i="43"/>
  <c r="D168" i="43"/>
  <c r="D169" i="43"/>
  <c r="D170" i="43"/>
  <c r="D171" i="43"/>
  <c r="D172" i="43"/>
  <c r="D173" i="43"/>
  <c r="D174" i="43"/>
  <c r="D175" i="43"/>
  <c r="D176" i="43"/>
  <c r="D177" i="43"/>
  <c r="D178" i="43"/>
  <c r="D179" i="43"/>
  <c r="D180" i="43"/>
  <c r="D181" i="43"/>
  <c r="D182" i="43"/>
  <c r="D183" i="43"/>
  <c r="D184" i="43"/>
  <c r="D185" i="43"/>
  <c r="D186" i="43"/>
  <c r="D187" i="43"/>
  <c r="D188" i="43"/>
  <c r="D189" i="43"/>
  <c r="D190" i="43"/>
  <c r="D191" i="43"/>
  <c r="D192" i="43"/>
  <c r="D193" i="43"/>
  <c r="D194" i="43"/>
  <c r="D195" i="43"/>
  <c r="D196" i="43"/>
  <c r="D197" i="43"/>
  <c r="D198" i="43"/>
  <c r="D199" i="43"/>
  <c r="D200" i="43"/>
  <c r="D201" i="43"/>
  <c r="D202" i="43"/>
  <c r="D203" i="43"/>
  <c r="D204" i="43"/>
  <c r="D205" i="43"/>
  <c r="D206" i="43"/>
  <c r="D207" i="43"/>
  <c r="D208" i="43"/>
  <c r="D209" i="43"/>
  <c r="D210" i="43"/>
  <c r="D211" i="43"/>
  <c r="D212" i="43"/>
  <c r="D213" i="43"/>
  <c r="D214" i="43"/>
  <c r="D215" i="43"/>
  <c r="D216" i="43"/>
  <c r="D217" i="43"/>
  <c r="D218" i="43"/>
  <c r="D219" i="43"/>
  <c r="D220" i="43"/>
  <c r="D221" i="43"/>
  <c r="D222" i="43"/>
  <c r="D223" i="43"/>
  <c r="D224" i="43"/>
  <c r="D225" i="43"/>
  <c r="D226" i="43"/>
  <c r="D227" i="43"/>
  <c r="D228" i="43"/>
  <c r="D229" i="43"/>
  <c r="D230" i="43"/>
  <c r="D231" i="43"/>
  <c r="D232" i="43"/>
  <c r="D233" i="43"/>
  <c r="D234" i="43"/>
  <c r="D235" i="43"/>
  <c r="D236" i="43"/>
  <c r="D237" i="43"/>
  <c r="D238" i="43"/>
  <c r="D239" i="43"/>
  <c r="D240" i="43"/>
  <c r="D241" i="43"/>
  <c r="D242" i="43"/>
  <c r="D243" i="43"/>
  <c r="D244" i="43"/>
  <c r="D245" i="43"/>
  <c r="D246" i="43"/>
  <c r="D247" i="43"/>
  <c r="D248" i="43"/>
  <c r="D249" i="43"/>
  <c r="D250" i="43"/>
  <c r="D251" i="43"/>
  <c r="D252" i="43"/>
  <c r="D253" i="43"/>
  <c r="D254" i="43"/>
  <c r="D255" i="43"/>
  <c r="D256" i="43"/>
  <c r="D257" i="43"/>
  <c r="D258" i="43"/>
  <c r="D259" i="43"/>
  <c r="D260" i="43"/>
  <c r="D261" i="43"/>
  <c r="D262" i="43"/>
  <c r="D263" i="43"/>
  <c r="D264" i="43"/>
  <c r="D265" i="43"/>
  <c r="D266" i="43"/>
  <c r="D267" i="43"/>
  <c r="D268" i="43"/>
  <c r="D269" i="43"/>
  <c r="D270" i="43"/>
  <c r="D271" i="43"/>
  <c r="D272" i="43"/>
  <c r="D273" i="43"/>
  <c r="D274" i="43"/>
  <c r="D275" i="43"/>
  <c r="D276" i="43"/>
  <c r="D277" i="43"/>
  <c r="D278" i="43"/>
  <c r="D279" i="43"/>
  <c r="D280" i="43"/>
  <c r="D281" i="43"/>
  <c r="D282" i="43"/>
  <c r="D283" i="43"/>
  <c r="D284" i="43"/>
  <c r="D285" i="43"/>
  <c r="D286" i="43"/>
  <c r="D287" i="43"/>
  <c r="D288" i="43"/>
  <c r="D289" i="43"/>
  <c r="D290" i="43"/>
  <c r="D291" i="43"/>
  <c r="D292" i="43"/>
  <c r="D293" i="43"/>
  <c r="D294" i="43"/>
  <c r="D295" i="43"/>
  <c r="D296" i="43"/>
  <c r="D297" i="43"/>
  <c r="D298" i="43"/>
  <c r="D299" i="43"/>
  <c r="D300" i="43"/>
  <c r="D301" i="43"/>
  <c r="D302" i="43"/>
  <c r="D303" i="43"/>
  <c r="D304" i="43"/>
  <c r="D305" i="43"/>
  <c r="D306" i="43"/>
  <c r="D307" i="43"/>
  <c r="D308" i="43"/>
  <c r="D309" i="43"/>
  <c r="D310" i="43"/>
  <c r="D311" i="43"/>
  <c r="D312" i="43"/>
  <c r="D313" i="43"/>
  <c r="D314" i="43"/>
  <c r="D315" i="43"/>
  <c r="D316" i="43"/>
  <c r="D317" i="43"/>
  <c r="D318" i="43"/>
  <c r="D319" i="43"/>
  <c r="D320" i="43"/>
  <c r="D321" i="43"/>
  <c r="D322" i="43"/>
  <c r="D323" i="43"/>
  <c r="D324" i="43"/>
  <c r="D325" i="43"/>
  <c r="D326" i="43"/>
  <c r="D327" i="43"/>
  <c r="D328" i="43"/>
  <c r="D329" i="43"/>
  <c r="D330" i="43"/>
  <c r="D331" i="43"/>
  <c r="D332" i="43"/>
  <c r="D333" i="43"/>
  <c r="D334" i="43"/>
  <c r="D335" i="43"/>
  <c r="D336" i="43"/>
  <c r="D337" i="43"/>
  <c r="D338" i="43"/>
  <c r="D339" i="43"/>
  <c r="D340" i="43"/>
  <c r="D341" i="43"/>
  <c r="D342" i="43"/>
  <c r="D343" i="43"/>
  <c r="D344" i="43"/>
  <c r="D345" i="43"/>
  <c r="D346" i="43"/>
  <c r="D347" i="43"/>
  <c r="D348" i="43"/>
  <c r="D349" i="43"/>
  <c r="D350" i="43"/>
  <c r="D351" i="43"/>
  <c r="D352" i="43"/>
  <c r="D353" i="43"/>
  <c r="D354" i="43"/>
  <c r="D355" i="43"/>
  <c r="D356" i="43"/>
  <c r="D357" i="43"/>
  <c r="D358" i="43"/>
  <c r="D359" i="43"/>
  <c r="D360" i="43"/>
  <c r="D5" i="43"/>
  <c r="D6" i="44"/>
  <c r="D7" i="44"/>
  <c r="D8" i="44"/>
  <c r="D9" i="44"/>
  <c r="D10" i="44"/>
  <c r="D11" i="44"/>
  <c r="D12" i="44"/>
  <c r="D13" i="44"/>
  <c r="D14" i="44"/>
  <c r="D15" i="44"/>
  <c r="D16" i="44"/>
  <c r="D17" i="44"/>
  <c r="D18" i="44"/>
  <c r="D19" i="44"/>
  <c r="D20" i="44"/>
  <c r="D21" i="44"/>
  <c r="D22" i="44"/>
  <c r="D23" i="44"/>
  <c r="D24" i="44"/>
  <c r="D25" i="44"/>
  <c r="D26" i="44"/>
  <c r="D27" i="44"/>
  <c r="D28" i="44"/>
  <c r="D29" i="44"/>
  <c r="D30" i="44"/>
  <c r="D31" i="44"/>
  <c r="D32" i="44"/>
  <c r="D33" i="44"/>
  <c r="D34" i="44"/>
  <c r="D35" i="44"/>
  <c r="D36" i="44"/>
  <c r="D37" i="44"/>
  <c r="D38" i="44"/>
  <c r="D39" i="44"/>
  <c r="D40" i="44"/>
  <c r="D41" i="44"/>
  <c r="D42" i="44"/>
  <c r="D43" i="44"/>
  <c r="D44" i="44"/>
  <c r="D45" i="44"/>
  <c r="D46" i="44"/>
  <c r="D47" i="44"/>
  <c r="D48" i="44"/>
  <c r="D49" i="44"/>
  <c r="D50" i="44"/>
  <c r="D51" i="44"/>
  <c r="D52" i="44"/>
  <c r="D53" i="44"/>
  <c r="D54" i="44"/>
  <c r="D55" i="44"/>
  <c r="D56" i="44"/>
  <c r="D57" i="44"/>
  <c r="D58" i="44"/>
  <c r="D59" i="44"/>
  <c r="D60" i="44"/>
  <c r="D61" i="44"/>
  <c r="D62" i="44"/>
  <c r="D63" i="44"/>
  <c r="D64" i="44"/>
  <c r="D65" i="44"/>
  <c r="D66" i="44"/>
  <c r="D67" i="44"/>
  <c r="D68" i="44"/>
  <c r="D69" i="44"/>
  <c r="D70" i="44"/>
  <c r="D71" i="44"/>
  <c r="D72" i="44"/>
  <c r="D73" i="44"/>
  <c r="D74" i="44"/>
  <c r="D75" i="44"/>
  <c r="D76" i="44"/>
  <c r="D77" i="44"/>
  <c r="D78" i="44"/>
  <c r="D79" i="44"/>
  <c r="D80" i="44"/>
  <c r="D81" i="44"/>
  <c r="D82" i="44"/>
  <c r="D83" i="44"/>
  <c r="D84" i="44"/>
  <c r="D85" i="44"/>
  <c r="D86" i="44"/>
  <c r="D87" i="44"/>
  <c r="D88" i="44"/>
  <c r="D89" i="44"/>
  <c r="D90" i="44"/>
  <c r="D91" i="44"/>
  <c r="D92" i="44"/>
  <c r="D93" i="44"/>
  <c r="D94" i="44"/>
  <c r="D95" i="44"/>
  <c r="D96" i="44"/>
  <c r="D97" i="44"/>
  <c r="D98" i="44"/>
  <c r="D99" i="44"/>
  <c r="D100" i="44"/>
  <c r="D101" i="44"/>
  <c r="D102" i="44"/>
  <c r="D103" i="44"/>
  <c r="D104" i="44"/>
  <c r="D105" i="44"/>
  <c r="D106" i="44"/>
  <c r="D107" i="44"/>
  <c r="D108" i="44"/>
  <c r="D109" i="44"/>
  <c r="D110" i="44"/>
  <c r="D111" i="44"/>
  <c r="D112" i="44"/>
  <c r="D113" i="44"/>
  <c r="D114" i="44"/>
  <c r="D115" i="44"/>
  <c r="D116" i="44"/>
  <c r="D117" i="44"/>
  <c r="D118" i="44"/>
  <c r="D119" i="44"/>
  <c r="D120" i="44"/>
  <c r="D121" i="44"/>
  <c r="D122" i="44"/>
  <c r="D123" i="44"/>
  <c r="D124" i="44"/>
  <c r="D125" i="44"/>
  <c r="D126" i="44"/>
  <c r="D127" i="44"/>
  <c r="D128" i="44"/>
  <c r="D129" i="44"/>
  <c r="D130" i="44"/>
  <c r="D131" i="44"/>
  <c r="D132" i="44"/>
  <c r="D133" i="44"/>
  <c r="D134" i="44"/>
  <c r="D135" i="44"/>
  <c r="D136" i="44"/>
  <c r="D137" i="44"/>
  <c r="D138" i="44"/>
  <c r="D139" i="44"/>
  <c r="D140" i="44"/>
  <c r="D141" i="44"/>
  <c r="D142" i="44"/>
  <c r="D143" i="44"/>
  <c r="D144" i="44"/>
  <c r="D145" i="44"/>
  <c r="D146" i="44"/>
  <c r="D147" i="44"/>
  <c r="D148" i="44"/>
  <c r="D149" i="44"/>
  <c r="D150" i="44"/>
  <c r="D151" i="44"/>
  <c r="D152" i="44"/>
  <c r="D153" i="44"/>
  <c r="D154" i="44"/>
  <c r="D155" i="44"/>
  <c r="D156" i="44"/>
  <c r="D157" i="44"/>
  <c r="D158" i="44"/>
  <c r="D159" i="44"/>
  <c r="D160" i="44"/>
  <c r="D161" i="44"/>
  <c r="D162" i="44"/>
  <c r="D163" i="44"/>
  <c r="D164" i="44"/>
  <c r="D165" i="44"/>
  <c r="D166" i="44"/>
  <c r="D167" i="44"/>
  <c r="D168" i="44"/>
  <c r="D169" i="44"/>
  <c r="D170" i="44"/>
  <c r="D171" i="44"/>
  <c r="D172" i="44"/>
  <c r="D173" i="44"/>
  <c r="D174" i="44"/>
  <c r="D175" i="44"/>
  <c r="D176" i="44"/>
  <c r="D177" i="44"/>
  <c r="D178" i="44"/>
  <c r="D179" i="44"/>
  <c r="D180" i="44"/>
  <c r="D181" i="44"/>
  <c r="D182" i="44"/>
  <c r="D183" i="44"/>
  <c r="D184" i="44"/>
  <c r="D185" i="44"/>
  <c r="D186" i="44"/>
  <c r="D187" i="44"/>
  <c r="D188" i="44"/>
  <c r="D189" i="44"/>
  <c r="D190" i="44"/>
  <c r="D191" i="44"/>
  <c r="D192" i="44"/>
  <c r="D193" i="44"/>
  <c r="D194" i="44"/>
  <c r="D195" i="44"/>
  <c r="D196" i="44"/>
  <c r="D197" i="44"/>
  <c r="D198" i="44"/>
  <c r="D199" i="44"/>
  <c r="D200" i="44"/>
  <c r="D201" i="44"/>
  <c r="D202" i="44"/>
  <c r="D203" i="44"/>
  <c r="D204" i="44"/>
  <c r="D205" i="44"/>
  <c r="D206" i="44"/>
  <c r="D207" i="44"/>
  <c r="D208" i="44"/>
  <c r="D209" i="44"/>
  <c r="D210" i="44"/>
  <c r="D211" i="44"/>
  <c r="D212" i="44"/>
  <c r="D213" i="44"/>
  <c r="D214" i="44"/>
  <c r="D215" i="44"/>
  <c r="D216" i="44"/>
  <c r="D217" i="44"/>
  <c r="D218" i="44"/>
  <c r="D219" i="44"/>
  <c r="D220" i="44"/>
  <c r="D221" i="44"/>
  <c r="D222" i="44"/>
  <c r="D223" i="44"/>
  <c r="D224" i="44"/>
  <c r="D225" i="44"/>
  <c r="D226" i="44"/>
  <c r="D227" i="44"/>
  <c r="D228" i="44"/>
  <c r="D229" i="44"/>
  <c r="D230" i="44"/>
  <c r="D231" i="44"/>
  <c r="D232" i="44"/>
  <c r="D233" i="44"/>
  <c r="D234" i="44"/>
  <c r="D235" i="44"/>
  <c r="D236" i="44"/>
  <c r="D237" i="44"/>
  <c r="D238" i="44"/>
  <c r="D239" i="44"/>
  <c r="D240" i="44"/>
  <c r="D241" i="44"/>
  <c r="D242" i="44"/>
  <c r="D243" i="44"/>
  <c r="D244" i="44"/>
  <c r="D245" i="44"/>
  <c r="D246" i="44"/>
  <c r="D247" i="44"/>
  <c r="D248" i="44"/>
  <c r="D249" i="44"/>
  <c r="D250" i="44"/>
  <c r="D251" i="44"/>
  <c r="D252" i="44"/>
  <c r="D253" i="44"/>
  <c r="D254" i="44"/>
  <c r="D255" i="44"/>
  <c r="D256" i="44"/>
  <c r="D257" i="44"/>
  <c r="D258" i="44"/>
  <c r="D259" i="44"/>
  <c r="D260" i="44"/>
  <c r="D261" i="44"/>
  <c r="D262" i="44"/>
  <c r="D263" i="44"/>
  <c r="D264" i="44"/>
  <c r="D265" i="44"/>
  <c r="D266" i="44"/>
  <c r="D267" i="44"/>
  <c r="D268" i="44"/>
  <c r="D269" i="44"/>
  <c r="D270" i="44"/>
  <c r="D271" i="44"/>
  <c r="D272" i="44"/>
  <c r="D273" i="44"/>
  <c r="D274" i="44"/>
  <c r="D275" i="44"/>
  <c r="D276" i="44"/>
  <c r="D277" i="44"/>
  <c r="D278" i="44"/>
  <c r="D279" i="44"/>
  <c r="D280" i="44"/>
  <c r="D281" i="44"/>
  <c r="D282" i="44"/>
  <c r="D283" i="44"/>
  <c r="D284" i="44"/>
  <c r="D285" i="44"/>
  <c r="D286" i="44"/>
  <c r="D287" i="44"/>
  <c r="D288" i="44"/>
  <c r="D289" i="44"/>
  <c r="D290" i="44"/>
  <c r="D291" i="44"/>
  <c r="D292" i="44"/>
  <c r="D293" i="44"/>
  <c r="D294" i="44"/>
  <c r="D295" i="44"/>
  <c r="D296" i="44"/>
  <c r="D297" i="44"/>
  <c r="D298" i="44"/>
  <c r="D299" i="44"/>
  <c r="D300" i="44"/>
  <c r="D301" i="44"/>
  <c r="D302" i="44"/>
  <c r="D303" i="44"/>
  <c r="D304" i="44"/>
  <c r="D305" i="44"/>
  <c r="D306" i="44"/>
  <c r="D307" i="44"/>
  <c r="D308" i="44"/>
  <c r="D309" i="44"/>
  <c r="D310" i="44"/>
  <c r="D311" i="44"/>
  <c r="D312" i="44"/>
  <c r="D313" i="44"/>
  <c r="D314" i="44"/>
  <c r="D315" i="44"/>
  <c r="D316" i="44"/>
  <c r="D317" i="44"/>
  <c r="D318" i="44"/>
  <c r="D319" i="44"/>
  <c r="D320" i="44"/>
  <c r="D321" i="44"/>
  <c r="D322" i="44"/>
  <c r="D323" i="44"/>
  <c r="D324" i="44"/>
  <c r="D325" i="44"/>
  <c r="D326" i="44"/>
  <c r="D327" i="44"/>
  <c r="D328" i="44"/>
  <c r="D329" i="44"/>
  <c r="D330" i="44"/>
  <c r="D331" i="44"/>
  <c r="D332" i="44"/>
  <c r="D333" i="44"/>
  <c r="D334" i="44"/>
  <c r="D335" i="44"/>
  <c r="D336" i="44"/>
  <c r="D337" i="44"/>
  <c r="D338" i="44"/>
  <c r="D339" i="44"/>
  <c r="D340" i="44"/>
  <c r="D341" i="44"/>
  <c r="D342" i="44"/>
  <c r="D343" i="44"/>
  <c r="D344" i="44"/>
  <c r="D345" i="44"/>
  <c r="D346" i="44"/>
  <c r="D347" i="44"/>
  <c r="D348" i="44"/>
  <c r="D349" i="44"/>
  <c r="D350" i="44"/>
  <c r="D351" i="44"/>
  <c r="D352" i="44"/>
  <c r="D353" i="44"/>
  <c r="D354" i="44"/>
  <c r="D355" i="44"/>
  <c r="D356" i="44"/>
  <c r="D357" i="44"/>
  <c r="D358" i="44"/>
  <c r="D359" i="44"/>
  <c r="D360" i="44"/>
  <c r="D5" i="44"/>
  <c r="E6" i="44"/>
  <c r="E7" i="44"/>
  <c r="E8" i="44"/>
  <c r="E9" i="44"/>
  <c r="E10" i="44"/>
  <c r="E11" i="44"/>
  <c r="E12" i="44"/>
  <c r="E13" i="44"/>
  <c r="E14" i="44"/>
  <c r="E15" i="44"/>
  <c r="E16" i="44"/>
  <c r="E17" i="44"/>
  <c r="E18" i="44"/>
  <c r="E19" i="44"/>
  <c r="E20" i="44"/>
  <c r="E21" i="44"/>
  <c r="E22" i="44"/>
  <c r="E23" i="44"/>
  <c r="E24" i="44"/>
  <c r="E25" i="44"/>
  <c r="E26" i="44"/>
  <c r="E27" i="44"/>
  <c r="E28" i="44"/>
  <c r="E29" i="44"/>
  <c r="E30" i="44"/>
  <c r="E31" i="44"/>
  <c r="E32" i="44"/>
  <c r="E33" i="44"/>
  <c r="E34" i="44"/>
  <c r="E35" i="44"/>
  <c r="E36" i="44"/>
  <c r="E37" i="44"/>
  <c r="E38" i="44"/>
  <c r="E39" i="44"/>
  <c r="E40" i="44"/>
  <c r="E41" i="44"/>
  <c r="E42" i="44"/>
  <c r="E43" i="44"/>
  <c r="E44" i="44"/>
  <c r="E45" i="44"/>
  <c r="E46" i="44"/>
  <c r="E47" i="44"/>
  <c r="E48" i="44"/>
  <c r="E49" i="44"/>
  <c r="E50" i="44"/>
  <c r="E51" i="44"/>
  <c r="E52" i="44"/>
  <c r="E53" i="44"/>
  <c r="E54" i="44"/>
  <c r="E55" i="44"/>
  <c r="E56" i="44"/>
  <c r="E57" i="44"/>
  <c r="E58" i="44"/>
  <c r="E59" i="44"/>
  <c r="E60" i="44"/>
  <c r="E61" i="44"/>
  <c r="E62" i="44"/>
  <c r="E63" i="44"/>
  <c r="E64" i="44"/>
  <c r="E65" i="44"/>
  <c r="E66" i="44"/>
  <c r="E67" i="44"/>
  <c r="E68" i="44"/>
  <c r="E69" i="44"/>
  <c r="E70" i="44"/>
  <c r="E71" i="44"/>
  <c r="E72" i="44"/>
  <c r="E73" i="44"/>
  <c r="E74" i="44"/>
  <c r="E75" i="44"/>
  <c r="E76" i="44"/>
  <c r="E77" i="44"/>
  <c r="E78" i="44"/>
  <c r="E79" i="44"/>
  <c r="E80" i="44"/>
  <c r="E81" i="44"/>
  <c r="E82" i="44"/>
  <c r="E83" i="44"/>
  <c r="E84" i="44"/>
  <c r="E85" i="44"/>
  <c r="E86" i="44"/>
  <c r="E87" i="44"/>
  <c r="E88" i="44"/>
  <c r="E89" i="44"/>
  <c r="E90" i="44"/>
  <c r="E91" i="44"/>
  <c r="E92" i="44"/>
  <c r="E93" i="44"/>
  <c r="E94" i="44"/>
  <c r="E95" i="44"/>
  <c r="E96" i="44"/>
  <c r="E97" i="44"/>
  <c r="E98" i="44"/>
  <c r="E99" i="44"/>
  <c r="E100" i="44"/>
  <c r="E101" i="44"/>
  <c r="E102" i="44"/>
  <c r="E103" i="44"/>
  <c r="E104" i="44"/>
  <c r="E105" i="44"/>
  <c r="E106" i="44"/>
  <c r="E107" i="44"/>
  <c r="E108" i="44"/>
  <c r="E109" i="44"/>
  <c r="E110" i="44"/>
  <c r="E111" i="44"/>
  <c r="E112" i="44"/>
  <c r="E113" i="44"/>
  <c r="E114" i="44"/>
  <c r="E115" i="44"/>
  <c r="E116" i="44"/>
  <c r="E117" i="44"/>
  <c r="E118" i="44"/>
  <c r="E119" i="44"/>
  <c r="E120" i="44"/>
  <c r="E121" i="44"/>
  <c r="E122" i="44"/>
  <c r="E123" i="44"/>
  <c r="E124" i="44"/>
  <c r="E125" i="44"/>
  <c r="E126" i="44"/>
  <c r="E127" i="44"/>
  <c r="E128" i="44"/>
  <c r="E129" i="44"/>
  <c r="E130" i="44"/>
  <c r="E131" i="44"/>
  <c r="E132" i="44"/>
  <c r="E133" i="44"/>
  <c r="E134" i="44"/>
  <c r="E135" i="44"/>
  <c r="E136" i="44"/>
  <c r="E137" i="44"/>
  <c r="E138" i="44"/>
  <c r="E139" i="44"/>
  <c r="E140" i="44"/>
  <c r="E141" i="44"/>
  <c r="E142" i="44"/>
  <c r="E143" i="44"/>
  <c r="E144" i="44"/>
  <c r="E145" i="44"/>
  <c r="E146" i="44"/>
  <c r="E147" i="44"/>
  <c r="E148" i="44"/>
  <c r="E149" i="44"/>
  <c r="E150" i="44"/>
  <c r="E151" i="44"/>
  <c r="E152" i="44"/>
  <c r="E153" i="44"/>
  <c r="E154" i="44"/>
  <c r="E155" i="44"/>
  <c r="E156" i="44"/>
  <c r="E157" i="44"/>
  <c r="E158" i="44"/>
  <c r="E159" i="44"/>
  <c r="E160" i="44"/>
  <c r="E161" i="44"/>
  <c r="E162" i="44"/>
  <c r="E163" i="44"/>
  <c r="E164" i="44"/>
  <c r="E165" i="44"/>
  <c r="E166" i="44"/>
  <c r="E167" i="44"/>
  <c r="E168" i="44"/>
  <c r="E169" i="44"/>
  <c r="E170" i="44"/>
  <c r="E171" i="44"/>
  <c r="E172" i="44"/>
  <c r="E173" i="44"/>
  <c r="E174" i="44"/>
  <c r="E175" i="44"/>
  <c r="E176" i="44"/>
  <c r="E177" i="44"/>
  <c r="E178" i="44"/>
  <c r="E179" i="44"/>
  <c r="E180" i="44"/>
  <c r="E181" i="44"/>
  <c r="E182" i="44"/>
  <c r="E183" i="44"/>
  <c r="E184" i="44"/>
  <c r="E185" i="44"/>
  <c r="E186" i="44"/>
  <c r="E187" i="44"/>
  <c r="E188" i="44"/>
  <c r="E189" i="44"/>
  <c r="E190" i="44"/>
  <c r="E191" i="44"/>
  <c r="E192" i="44"/>
  <c r="E193" i="44"/>
  <c r="E194" i="44"/>
  <c r="E195" i="44"/>
  <c r="E196" i="44"/>
  <c r="E197" i="44"/>
  <c r="E198" i="44"/>
  <c r="E199" i="44"/>
  <c r="E200" i="44"/>
  <c r="E201" i="44"/>
  <c r="E202" i="44"/>
  <c r="E203" i="44"/>
  <c r="E204" i="44"/>
  <c r="E205" i="44"/>
  <c r="E206" i="44"/>
  <c r="E207" i="44"/>
  <c r="E208" i="44"/>
  <c r="E209" i="44"/>
  <c r="E210" i="44"/>
  <c r="E211" i="44"/>
  <c r="E212" i="44"/>
  <c r="E213" i="44"/>
  <c r="E214" i="44"/>
  <c r="E215" i="44"/>
  <c r="E216" i="44"/>
  <c r="E217" i="44"/>
  <c r="E218" i="44"/>
  <c r="E219" i="44"/>
  <c r="E220" i="44"/>
  <c r="E221" i="44"/>
  <c r="E222" i="44"/>
  <c r="E223" i="44"/>
  <c r="E224" i="44"/>
  <c r="E225" i="44"/>
  <c r="E226" i="44"/>
  <c r="E227" i="44"/>
  <c r="E228" i="44"/>
  <c r="E229" i="44"/>
  <c r="E230" i="44"/>
  <c r="E231" i="44"/>
  <c r="E232" i="44"/>
  <c r="E233" i="44"/>
  <c r="E234" i="44"/>
  <c r="E235" i="44"/>
  <c r="E236" i="44"/>
  <c r="E237" i="44"/>
  <c r="E238" i="44"/>
  <c r="E239" i="44"/>
  <c r="E240" i="44"/>
  <c r="E241" i="44"/>
  <c r="E242" i="44"/>
  <c r="E243" i="44"/>
  <c r="E244" i="44"/>
  <c r="E245" i="44"/>
  <c r="E246" i="44"/>
  <c r="E247" i="44"/>
  <c r="E248" i="44"/>
  <c r="E249" i="44"/>
  <c r="E250" i="44"/>
  <c r="E251" i="44"/>
  <c r="E252" i="44"/>
  <c r="E253" i="44"/>
  <c r="E254" i="44"/>
  <c r="E255" i="44"/>
  <c r="E256" i="44"/>
  <c r="E257" i="44"/>
  <c r="E258" i="44"/>
  <c r="E259" i="44"/>
  <c r="E260" i="44"/>
  <c r="E261" i="44"/>
  <c r="E262" i="44"/>
  <c r="E263" i="44"/>
  <c r="E264" i="44"/>
  <c r="E265" i="44"/>
  <c r="E266" i="44"/>
  <c r="E267" i="44"/>
  <c r="E268" i="44"/>
  <c r="E269" i="44"/>
  <c r="E270" i="44"/>
  <c r="E271" i="44"/>
  <c r="E272" i="44"/>
  <c r="E273" i="44"/>
  <c r="E274" i="44"/>
  <c r="E275" i="44"/>
  <c r="E276" i="44"/>
  <c r="E277" i="44"/>
  <c r="E278" i="44"/>
  <c r="E279" i="44"/>
  <c r="E280" i="44"/>
  <c r="E281" i="44"/>
  <c r="E282" i="44"/>
  <c r="E283" i="44"/>
  <c r="E284" i="44"/>
  <c r="E285" i="44"/>
  <c r="E286" i="44"/>
  <c r="E287" i="44"/>
  <c r="E288" i="44"/>
  <c r="E289" i="44"/>
  <c r="E290" i="44"/>
  <c r="E291" i="44"/>
  <c r="E292" i="44"/>
  <c r="E293" i="44"/>
  <c r="E294" i="44"/>
  <c r="E295" i="44"/>
  <c r="E296" i="44"/>
  <c r="E297" i="44"/>
  <c r="E298" i="44"/>
  <c r="E299" i="44"/>
  <c r="E300" i="44"/>
  <c r="E301" i="44"/>
  <c r="E302" i="44"/>
  <c r="E303" i="44"/>
  <c r="E304" i="44"/>
  <c r="E305" i="44"/>
  <c r="E306" i="44"/>
  <c r="E307" i="44"/>
  <c r="E308" i="44"/>
  <c r="E309" i="44"/>
  <c r="E310" i="44"/>
  <c r="E311" i="44"/>
  <c r="E312" i="44"/>
  <c r="E313" i="44"/>
  <c r="E314" i="44"/>
  <c r="E315" i="44"/>
  <c r="E316" i="44"/>
  <c r="E317" i="44"/>
  <c r="E318" i="44"/>
  <c r="E319" i="44"/>
  <c r="E320" i="44"/>
  <c r="E321" i="44"/>
  <c r="E322" i="44"/>
  <c r="E323" i="44"/>
  <c r="E324" i="44"/>
  <c r="E325" i="44"/>
  <c r="E326" i="44"/>
  <c r="E327" i="44"/>
  <c r="E328" i="44"/>
  <c r="E329" i="44"/>
  <c r="E330" i="44"/>
  <c r="E331" i="44"/>
  <c r="E332" i="44"/>
  <c r="E333" i="44"/>
  <c r="E334" i="44"/>
  <c r="E335" i="44"/>
  <c r="E336" i="44"/>
  <c r="E337" i="44"/>
  <c r="E338" i="44"/>
  <c r="E339" i="44"/>
  <c r="E340" i="44"/>
  <c r="E341" i="44"/>
  <c r="E342" i="44"/>
  <c r="E343" i="44"/>
  <c r="E344" i="44"/>
  <c r="E345" i="44"/>
  <c r="E346" i="44"/>
  <c r="E347" i="44"/>
  <c r="E348" i="44"/>
  <c r="E349" i="44"/>
  <c r="E350" i="44"/>
  <c r="E351" i="44"/>
  <c r="E352" i="44"/>
  <c r="E353" i="44"/>
  <c r="E354" i="44"/>
  <c r="E355" i="44"/>
  <c r="E356" i="44"/>
  <c r="E357" i="44"/>
  <c r="E358" i="44"/>
  <c r="E359" i="44"/>
  <c r="E360" i="44"/>
  <c r="E5" i="44"/>
  <c r="E6" i="42"/>
  <c r="E7" i="42"/>
  <c r="E8" i="42"/>
  <c r="E9" i="42"/>
  <c r="E10" i="42"/>
  <c r="E11" i="42"/>
  <c r="E12" i="42"/>
  <c r="E13" i="42"/>
  <c r="E14" i="42"/>
  <c r="E15" i="42"/>
  <c r="E16" i="42"/>
  <c r="E17" i="42"/>
  <c r="E18" i="42"/>
  <c r="E19" i="42"/>
  <c r="E20" i="42"/>
  <c r="E21" i="42"/>
  <c r="E22" i="42"/>
  <c r="E23" i="42"/>
  <c r="E24" i="42"/>
  <c r="E25" i="42"/>
  <c r="E26" i="42"/>
  <c r="E27" i="42"/>
  <c r="E28" i="42"/>
  <c r="E29" i="42"/>
  <c r="E30" i="42"/>
  <c r="E31" i="42"/>
  <c r="E32" i="42"/>
  <c r="E33" i="42"/>
  <c r="E34" i="42"/>
  <c r="E35" i="42"/>
  <c r="E36" i="42"/>
  <c r="E37" i="42"/>
  <c r="E38" i="42"/>
  <c r="E39" i="42"/>
  <c r="E40" i="42"/>
  <c r="E41" i="42"/>
  <c r="E42" i="42"/>
  <c r="E43" i="42"/>
  <c r="E44" i="42"/>
  <c r="E45" i="42"/>
  <c r="E46" i="42"/>
  <c r="E47" i="42"/>
  <c r="E48" i="42"/>
  <c r="E49" i="42"/>
  <c r="E50" i="42"/>
  <c r="E51" i="42"/>
  <c r="E52" i="42"/>
  <c r="E53" i="42"/>
  <c r="E54" i="42"/>
  <c r="E55" i="42"/>
  <c r="E56" i="42"/>
  <c r="E57" i="42"/>
  <c r="E58" i="42"/>
  <c r="E59" i="42"/>
  <c r="E60" i="42"/>
  <c r="E61" i="42"/>
  <c r="E62" i="42"/>
  <c r="E63" i="42"/>
  <c r="E64" i="42"/>
  <c r="E65" i="42"/>
  <c r="E66" i="42"/>
  <c r="E67" i="42"/>
  <c r="E68" i="42"/>
  <c r="E69" i="42"/>
  <c r="E70" i="42"/>
  <c r="E71" i="42"/>
  <c r="E72" i="42"/>
  <c r="E73" i="42"/>
  <c r="E74" i="42"/>
  <c r="E75" i="42"/>
  <c r="E76" i="42"/>
  <c r="E77" i="42"/>
  <c r="E78" i="42"/>
  <c r="E79" i="42"/>
  <c r="E80" i="42"/>
  <c r="E81" i="42"/>
  <c r="E82" i="42"/>
  <c r="E83" i="42"/>
  <c r="E84" i="42"/>
  <c r="E85" i="42"/>
  <c r="E86" i="42"/>
  <c r="E87" i="42"/>
  <c r="E88" i="42"/>
  <c r="E89" i="42"/>
  <c r="E90" i="42"/>
  <c r="E91" i="42"/>
  <c r="E92" i="42"/>
  <c r="E93" i="42"/>
  <c r="E94" i="42"/>
  <c r="E95" i="42"/>
  <c r="E96" i="42"/>
  <c r="E97" i="42"/>
  <c r="E98" i="42"/>
  <c r="E99" i="42"/>
  <c r="E100" i="42"/>
  <c r="E101" i="42"/>
  <c r="E102" i="42"/>
  <c r="E103" i="42"/>
  <c r="E104" i="42"/>
  <c r="E105" i="42"/>
  <c r="E106" i="42"/>
  <c r="E107" i="42"/>
  <c r="E108" i="42"/>
  <c r="E109" i="42"/>
  <c r="E110" i="42"/>
  <c r="E111" i="42"/>
  <c r="E112" i="42"/>
  <c r="E113" i="42"/>
  <c r="E114" i="42"/>
  <c r="E115" i="42"/>
  <c r="E116" i="42"/>
  <c r="E117" i="42"/>
  <c r="E118" i="42"/>
  <c r="E119" i="42"/>
  <c r="E120" i="42"/>
  <c r="E121" i="42"/>
  <c r="E122" i="42"/>
  <c r="E123" i="42"/>
  <c r="E124" i="42"/>
  <c r="E125" i="42"/>
  <c r="E126" i="42"/>
  <c r="E127" i="42"/>
  <c r="E128" i="42"/>
  <c r="E129" i="42"/>
  <c r="E130" i="42"/>
  <c r="E131" i="42"/>
  <c r="E132" i="42"/>
  <c r="E133" i="42"/>
  <c r="E134" i="42"/>
  <c r="E135" i="42"/>
  <c r="E136" i="42"/>
  <c r="E137" i="42"/>
  <c r="E138" i="42"/>
  <c r="E139" i="42"/>
  <c r="E140" i="42"/>
  <c r="E141" i="42"/>
  <c r="E142" i="42"/>
  <c r="E143" i="42"/>
  <c r="E144" i="42"/>
  <c r="E145" i="42"/>
  <c r="E146" i="42"/>
  <c r="E147" i="42"/>
  <c r="E148" i="42"/>
  <c r="E149" i="42"/>
  <c r="E150" i="42"/>
  <c r="E151" i="42"/>
  <c r="E152" i="42"/>
  <c r="E153" i="42"/>
  <c r="E154" i="42"/>
  <c r="E155" i="42"/>
  <c r="E156" i="42"/>
  <c r="E157" i="42"/>
  <c r="E158" i="42"/>
  <c r="E159" i="42"/>
  <c r="E160" i="42"/>
  <c r="E161" i="42"/>
  <c r="E162" i="42"/>
  <c r="E163" i="42"/>
  <c r="E164" i="42"/>
  <c r="E165" i="42"/>
  <c r="E166" i="42"/>
  <c r="E167" i="42"/>
  <c r="E168" i="42"/>
  <c r="E169" i="42"/>
  <c r="E170" i="42"/>
  <c r="E171" i="42"/>
  <c r="E172" i="42"/>
  <c r="E173" i="42"/>
  <c r="E174" i="42"/>
  <c r="E175" i="42"/>
  <c r="E176" i="42"/>
  <c r="E177" i="42"/>
  <c r="E178" i="42"/>
  <c r="E179" i="42"/>
  <c r="E180" i="42"/>
  <c r="E181" i="42"/>
  <c r="E182" i="42"/>
  <c r="E183" i="42"/>
  <c r="E184" i="42"/>
  <c r="E185" i="42"/>
  <c r="E186" i="42"/>
  <c r="E187" i="42"/>
  <c r="E188" i="42"/>
  <c r="E189" i="42"/>
  <c r="E190" i="42"/>
  <c r="E191" i="42"/>
  <c r="E192" i="42"/>
  <c r="E193" i="42"/>
  <c r="E194" i="42"/>
  <c r="E195" i="42"/>
  <c r="E196" i="42"/>
  <c r="E197" i="42"/>
  <c r="E198" i="42"/>
  <c r="E199" i="42"/>
  <c r="E200" i="42"/>
  <c r="E201" i="42"/>
  <c r="E202" i="42"/>
  <c r="E203" i="42"/>
  <c r="E204" i="42"/>
  <c r="E205" i="42"/>
  <c r="E206" i="42"/>
  <c r="E207" i="42"/>
  <c r="E208" i="42"/>
  <c r="E209" i="42"/>
  <c r="E210" i="42"/>
  <c r="E211" i="42"/>
  <c r="E212" i="42"/>
  <c r="E213" i="42"/>
  <c r="E214" i="42"/>
  <c r="E215" i="42"/>
  <c r="E216" i="42"/>
  <c r="E217" i="42"/>
  <c r="E218" i="42"/>
  <c r="E219" i="42"/>
  <c r="E220" i="42"/>
  <c r="E221" i="42"/>
  <c r="E222" i="42"/>
  <c r="E223" i="42"/>
  <c r="E224" i="42"/>
  <c r="E225" i="42"/>
  <c r="E226" i="42"/>
  <c r="E227" i="42"/>
  <c r="E228" i="42"/>
  <c r="E229" i="42"/>
  <c r="E230" i="42"/>
  <c r="E231" i="42"/>
  <c r="E232" i="42"/>
  <c r="E233" i="42"/>
  <c r="E234" i="42"/>
  <c r="E235" i="42"/>
  <c r="E236" i="42"/>
  <c r="E237" i="42"/>
  <c r="E238" i="42"/>
  <c r="E239" i="42"/>
  <c r="E240" i="42"/>
  <c r="E241" i="42"/>
  <c r="E242" i="42"/>
  <c r="E243" i="42"/>
  <c r="E244" i="42"/>
  <c r="E245" i="42"/>
  <c r="E246" i="42"/>
  <c r="E247" i="42"/>
  <c r="E248" i="42"/>
  <c r="E249" i="42"/>
  <c r="E250" i="42"/>
  <c r="E251" i="42"/>
  <c r="E252" i="42"/>
  <c r="E253" i="42"/>
  <c r="E254" i="42"/>
  <c r="E255" i="42"/>
  <c r="E256" i="42"/>
  <c r="E257" i="42"/>
  <c r="E258" i="42"/>
  <c r="E259" i="42"/>
  <c r="E260" i="42"/>
  <c r="E261" i="42"/>
  <c r="E262" i="42"/>
  <c r="E263" i="42"/>
  <c r="E264" i="42"/>
  <c r="E265" i="42"/>
  <c r="E266" i="42"/>
  <c r="E267" i="42"/>
  <c r="E268" i="42"/>
  <c r="E269" i="42"/>
  <c r="E270" i="42"/>
  <c r="E271" i="42"/>
  <c r="E272" i="42"/>
  <c r="E273" i="42"/>
  <c r="E274" i="42"/>
  <c r="E275" i="42"/>
  <c r="E276" i="42"/>
  <c r="E277" i="42"/>
  <c r="E278" i="42"/>
  <c r="E279" i="42"/>
  <c r="E280" i="42"/>
  <c r="E281" i="42"/>
  <c r="E282" i="42"/>
  <c r="E283" i="42"/>
  <c r="E284" i="42"/>
  <c r="E285" i="42"/>
  <c r="E286" i="42"/>
  <c r="E287" i="42"/>
  <c r="E288" i="42"/>
  <c r="E289" i="42"/>
  <c r="E290" i="42"/>
  <c r="E291" i="42"/>
  <c r="E292" i="42"/>
  <c r="E293" i="42"/>
  <c r="E294" i="42"/>
  <c r="E295" i="42"/>
  <c r="E296" i="42"/>
  <c r="E297" i="42"/>
  <c r="E298" i="42"/>
  <c r="E299" i="42"/>
  <c r="E300" i="42"/>
  <c r="E301" i="42"/>
  <c r="E302" i="42"/>
  <c r="E303" i="42"/>
  <c r="E304" i="42"/>
  <c r="E305" i="42"/>
  <c r="E306" i="42"/>
  <c r="E307" i="42"/>
  <c r="E308" i="42"/>
  <c r="E309" i="42"/>
  <c r="E310" i="42"/>
  <c r="E311" i="42"/>
  <c r="E312" i="42"/>
  <c r="E313" i="42"/>
  <c r="E314" i="42"/>
  <c r="E315" i="42"/>
  <c r="E316" i="42"/>
  <c r="E317" i="42"/>
  <c r="E318" i="42"/>
  <c r="E319" i="42"/>
  <c r="E320" i="42"/>
  <c r="E321" i="42"/>
  <c r="E322" i="42"/>
  <c r="E323" i="42"/>
  <c r="E324" i="42"/>
  <c r="E325" i="42"/>
  <c r="E326" i="42"/>
  <c r="E327" i="42"/>
  <c r="E328" i="42"/>
  <c r="E329" i="42"/>
  <c r="E330" i="42"/>
  <c r="E331" i="42"/>
  <c r="E332" i="42"/>
  <c r="E333" i="42"/>
  <c r="E334" i="42"/>
  <c r="E335" i="42"/>
  <c r="E336" i="42"/>
  <c r="E337" i="42"/>
  <c r="E338" i="42"/>
  <c r="E339" i="42"/>
  <c r="E340" i="42"/>
  <c r="E341" i="42"/>
  <c r="E342" i="42"/>
  <c r="E343" i="42"/>
  <c r="E344" i="42"/>
  <c r="E345" i="42"/>
  <c r="E346" i="42"/>
  <c r="E347" i="42"/>
  <c r="E348" i="42"/>
  <c r="E349" i="42"/>
  <c r="E350" i="42"/>
  <c r="E351" i="42"/>
  <c r="E352" i="42"/>
  <c r="E353" i="42"/>
  <c r="E354" i="42"/>
  <c r="E355" i="42"/>
  <c r="E356" i="42"/>
  <c r="E357" i="42"/>
  <c r="E358" i="42"/>
  <c r="E359" i="42"/>
  <c r="E360" i="42"/>
  <c r="E5" i="42"/>
  <c r="D6" i="42"/>
  <c r="D7" i="42"/>
  <c r="D8" i="42"/>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D57" i="42"/>
  <c r="D58" i="42"/>
  <c r="D59" i="42"/>
  <c r="D60" i="42"/>
  <c r="D61" i="42"/>
  <c r="D62" i="42"/>
  <c r="D63" i="42"/>
  <c r="D64" i="42"/>
  <c r="D65" i="42"/>
  <c r="D66" i="42"/>
  <c r="D67" i="42"/>
  <c r="D68" i="42"/>
  <c r="D69" i="42"/>
  <c r="D70" i="42"/>
  <c r="D71" i="42"/>
  <c r="D72" i="42"/>
  <c r="D73" i="42"/>
  <c r="D74" i="42"/>
  <c r="D75" i="42"/>
  <c r="D76" i="42"/>
  <c r="D77" i="42"/>
  <c r="D78" i="42"/>
  <c r="D79" i="42"/>
  <c r="D80" i="42"/>
  <c r="D81" i="42"/>
  <c r="D82" i="42"/>
  <c r="D83" i="42"/>
  <c r="D84" i="42"/>
  <c r="D85" i="42"/>
  <c r="D86" i="42"/>
  <c r="D87" i="42"/>
  <c r="D88" i="42"/>
  <c r="D89" i="42"/>
  <c r="D90" i="42"/>
  <c r="D91" i="42"/>
  <c r="D92" i="42"/>
  <c r="D93" i="42"/>
  <c r="D94" i="42"/>
  <c r="D95" i="42"/>
  <c r="D96" i="42"/>
  <c r="D97" i="42"/>
  <c r="D98" i="42"/>
  <c r="D99" i="42"/>
  <c r="D100" i="42"/>
  <c r="D101" i="42"/>
  <c r="D102" i="42"/>
  <c r="D103" i="42"/>
  <c r="D104" i="42"/>
  <c r="D105" i="42"/>
  <c r="D106" i="42"/>
  <c r="D107" i="42"/>
  <c r="D108" i="42"/>
  <c r="D109" i="42"/>
  <c r="D110" i="42"/>
  <c r="D111" i="42"/>
  <c r="D112" i="42"/>
  <c r="D113" i="42"/>
  <c r="D114" i="42"/>
  <c r="D115" i="42"/>
  <c r="D116" i="42"/>
  <c r="D117" i="42"/>
  <c r="D118" i="42"/>
  <c r="D119" i="42"/>
  <c r="D120" i="42"/>
  <c r="D121" i="42"/>
  <c r="D122" i="42"/>
  <c r="D123" i="42"/>
  <c r="D124" i="42"/>
  <c r="D125" i="42"/>
  <c r="D126" i="42"/>
  <c r="D127" i="42"/>
  <c r="D128" i="42"/>
  <c r="D129" i="42"/>
  <c r="D130" i="42"/>
  <c r="D131" i="42"/>
  <c r="D132" i="42"/>
  <c r="D133" i="42"/>
  <c r="D134" i="42"/>
  <c r="D135" i="42"/>
  <c r="D136" i="42"/>
  <c r="D137" i="42"/>
  <c r="D138" i="42"/>
  <c r="D139" i="42"/>
  <c r="D140" i="42"/>
  <c r="D141" i="42"/>
  <c r="D142" i="42"/>
  <c r="D143" i="42"/>
  <c r="D144" i="42"/>
  <c r="D145" i="42"/>
  <c r="D146" i="42"/>
  <c r="D147" i="42"/>
  <c r="D148" i="42"/>
  <c r="D149" i="42"/>
  <c r="D150" i="42"/>
  <c r="D151" i="42"/>
  <c r="D152" i="42"/>
  <c r="D153" i="42"/>
  <c r="D154" i="42"/>
  <c r="D155" i="42"/>
  <c r="D156" i="42"/>
  <c r="D157" i="42"/>
  <c r="D158" i="42"/>
  <c r="D159" i="42"/>
  <c r="D160" i="42"/>
  <c r="D161" i="42"/>
  <c r="D162" i="42"/>
  <c r="D163" i="42"/>
  <c r="D164" i="42"/>
  <c r="D165" i="42"/>
  <c r="D166" i="42"/>
  <c r="D167" i="42"/>
  <c r="D168" i="42"/>
  <c r="D169" i="42"/>
  <c r="D170" i="42"/>
  <c r="D171" i="42"/>
  <c r="D172" i="42"/>
  <c r="D173" i="42"/>
  <c r="D174" i="42"/>
  <c r="D175" i="42"/>
  <c r="D176" i="42"/>
  <c r="D177" i="42"/>
  <c r="D178" i="42"/>
  <c r="D179" i="42"/>
  <c r="D180" i="42"/>
  <c r="D181" i="42"/>
  <c r="D182" i="42"/>
  <c r="D183" i="42"/>
  <c r="D184" i="42"/>
  <c r="D185" i="42"/>
  <c r="D186" i="42"/>
  <c r="D187" i="42"/>
  <c r="D188" i="42"/>
  <c r="D189" i="42"/>
  <c r="D190" i="42"/>
  <c r="D191" i="42"/>
  <c r="D192" i="42"/>
  <c r="D193" i="42"/>
  <c r="D194" i="42"/>
  <c r="D195" i="42"/>
  <c r="D196" i="42"/>
  <c r="D197" i="42"/>
  <c r="D198" i="42"/>
  <c r="D199" i="42"/>
  <c r="D200" i="42"/>
  <c r="D201" i="42"/>
  <c r="D202" i="42"/>
  <c r="D203" i="42"/>
  <c r="D204" i="42"/>
  <c r="D205" i="42"/>
  <c r="D206" i="42"/>
  <c r="D207" i="42"/>
  <c r="D208" i="42"/>
  <c r="D209" i="42"/>
  <c r="D210" i="42"/>
  <c r="D211" i="42"/>
  <c r="D212" i="42"/>
  <c r="D213" i="42"/>
  <c r="D214" i="42"/>
  <c r="D215" i="42"/>
  <c r="D216" i="42"/>
  <c r="D217" i="42"/>
  <c r="D218" i="42"/>
  <c r="D219" i="42"/>
  <c r="D220" i="42"/>
  <c r="D221" i="42"/>
  <c r="D222" i="42"/>
  <c r="D223" i="42"/>
  <c r="D224" i="42"/>
  <c r="D225" i="42"/>
  <c r="D226" i="42"/>
  <c r="D227" i="42"/>
  <c r="D228" i="42"/>
  <c r="D229" i="42"/>
  <c r="D230" i="42"/>
  <c r="D231" i="42"/>
  <c r="D232" i="42"/>
  <c r="D233" i="42"/>
  <c r="D234" i="42"/>
  <c r="D235" i="42"/>
  <c r="D236" i="42"/>
  <c r="D237" i="42"/>
  <c r="D238" i="42"/>
  <c r="D239" i="42"/>
  <c r="D240" i="42"/>
  <c r="D241" i="42"/>
  <c r="D242" i="42"/>
  <c r="D243" i="42"/>
  <c r="D244" i="42"/>
  <c r="D245" i="42"/>
  <c r="D246" i="42"/>
  <c r="D247" i="42"/>
  <c r="D248" i="42"/>
  <c r="D249" i="42"/>
  <c r="D250" i="42"/>
  <c r="D251" i="42"/>
  <c r="D252" i="42"/>
  <c r="D253" i="42"/>
  <c r="D254" i="42"/>
  <c r="D255" i="42"/>
  <c r="D256" i="42"/>
  <c r="D257" i="42"/>
  <c r="D258" i="42"/>
  <c r="D259" i="42"/>
  <c r="D260" i="42"/>
  <c r="D261" i="42"/>
  <c r="D262" i="42"/>
  <c r="D263" i="42"/>
  <c r="D264" i="42"/>
  <c r="D265" i="42"/>
  <c r="D266" i="42"/>
  <c r="D267" i="42"/>
  <c r="D268" i="42"/>
  <c r="D269" i="42"/>
  <c r="D270" i="42"/>
  <c r="D271" i="42"/>
  <c r="D272" i="42"/>
  <c r="D273" i="42"/>
  <c r="D274" i="42"/>
  <c r="D275" i="42"/>
  <c r="D276" i="42"/>
  <c r="D277" i="42"/>
  <c r="D278" i="42"/>
  <c r="D279" i="42"/>
  <c r="D280" i="42"/>
  <c r="D281" i="42"/>
  <c r="D282" i="42"/>
  <c r="D283" i="42"/>
  <c r="D284" i="42"/>
  <c r="D285" i="42"/>
  <c r="D286" i="42"/>
  <c r="D287" i="42"/>
  <c r="D288" i="42"/>
  <c r="D289" i="42"/>
  <c r="D290" i="42"/>
  <c r="D291" i="42"/>
  <c r="D292" i="42"/>
  <c r="D293" i="42"/>
  <c r="D294" i="42"/>
  <c r="D295" i="42"/>
  <c r="D296" i="42"/>
  <c r="D297" i="42"/>
  <c r="D298" i="42"/>
  <c r="D299" i="42"/>
  <c r="D300" i="42"/>
  <c r="D301" i="42"/>
  <c r="D302" i="42"/>
  <c r="D303" i="42"/>
  <c r="D304" i="42"/>
  <c r="D305" i="42"/>
  <c r="D306" i="42"/>
  <c r="D307" i="42"/>
  <c r="D308" i="42"/>
  <c r="D309" i="42"/>
  <c r="D310" i="42"/>
  <c r="D311" i="42"/>
  <c r="D312" i="42"/>
  <c r="D313" i="42"/>
  <c r="D314" i="42"/>
  <c r="D315" i="42"/>
  <c r="D316" i="42"/>
  <c r="D317" i="42"/>
  <c r="D318" i="42"/>
  <c r="D319" i="42"/>
  <c r="D320" i="42"/>
  <c r="D321" i="42"/>
  <c r="D322" i="42"/>
  <c r="D323" i="42"/>
  <c r="D324" i="42"/>
  <c r="D325" i="42"/>
  <c r="D326" i="42"/>
  <c r="D327" i="42"/>
  <c r="D328" i="42"/>
  <c r="D329" i="42"/>
  <c r="D330" i="42"/>
  <c r="D331" i="42"/>
  <c r="D332" i="42"/>
  <c r="D333" i="42"/>
  <c r="D334" i="42"/>
  <c r="D335" i="42"/>
  <c r="D336" i="42"/>
  <c r="D337" i="42"/>
  <c r="D338" i="42"/>
  <c r="D339" i="42"/>
  <c r="D340" i="42"/>
  <c r="D341" i="42"/>
  <c r="D342" i="42"/>
  <c r="D343" i="42"/>
  <c r="D344" i="42"/>
  <c r="D345" i="42"/>
  <c r="D346" i="42"/>
  <c r="D347" i="42"/>
  <c r="D348" i="42"/>
  <c r="D349" i="42"/>
  <c r="D350" i="42"/>
  <c r="D351" i="42"/>
  <c r="D352" i="42"/>
  <c r="D353" i="42"/>
  <c r="D354" i="42"/>
  <c r="D355" i="42"/>
  <c r="D356" i="42"/>
  <c r="D357" i="42"/>
  <c r="D358" i="42"/>
  <c r="D359" i="42"/>
  <c r="D360" i="42"/>
  <c r="D5" i="42"/>
  <c r="D6" i="38" l="1"/>
  <c r="D7" i="38"/>
  <c r="D8" i="38"/>
  <c r="D9" i="38"/>
  <c r="D10" i="38"/>
  <c r="D11" i="38"/>
  <c r="D12" i="38"/>
  <c r="D13" i="38"/>
  <c r="D14" i="38"/>
  <c r="D15" i="38"/>
  <c r="D5" i="38"/>
  <c r="W6" i="38"/>
  <c r="W7" i="38"/>
  <c r="W8" i="38"/>
  <c r="W9" i="38"/>
  <c r="W10" i="38"/>
  <c r="W11" i="38"/>
  <c r="W12" i="38"/>
  <c r="W13" i="38"/>
  <c r="W14" i="38"/>
  <c r="W15" i="38"/>
  <c r="W5" i="38"/>
  <c r="E6" i="36"/>
  <c r="E7" i="36"/>
  <c r="E8" i="36"/>
  <c r="E9" i="36"/>
  <c r="E10" i="36"/>
  <c r="E11" i="36"/>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E39" i="36"/>
  <c r="E40" i="36"/>
  <c r="E41" i="36"/>
  <c r="E42" i="36"/>
  <c r="E43" i="36"/>
  <c r="E44" i="36"/>
  <c r="E45" i="36"/>
  <c r="E46" i="36"/>
  <c r="E47" i="36"/>
  <c r="E48" i="36"/>
  <c r="E49" i="36"/>
  <c r="E50" i="36"/>
  <c r="E51" i="36"/>
  <c r="E52" i="36"/>
  <c r="E53" i="36"/>
  <c r="E54" i="36"/>
  <c r="E55" i="36"/>
  <c r="E56" i="36"/>
  <c r="E57" i="36"/>
  <c r="E58" i="36"/>
  <c r="E59" i="36"/>
  <c r="E60" i="36"/>
  <c r="E61" i="36"/>
  <c r="E62" i="36"/>
  <c r="E63" i="36"/>
  <c r="E64" i="36"/>
  <c r="E65" i="36"/>
  <c r="E66" i="36"/>
  <c r="E67" i="36"/>
  <c r="E68" i="36"/>
  <c r="E69" i="36"/>
  <c r="E70" i="36"/>
  <c r="E71" i="36"/>
  <c r="E72" i="36"/>
  <c r="E73" i="36"/>
  <c r="E74" i="36"/>
  <c r="E75" i="36"/>
  <c r="E76" i="36"/>
  <c r="E77" i="36"/>
  <c r="E78" i="36"/>
  <c r="E79" i="36"/>
  <c r="E80" i="36"/>
  <c r="E81" i="36"/>
  <c r="E82" i="36"/>
  <c r="E83" i="36"/>
  <c r="E84" i="36"/>
  <c r="E85" i="36"/>
  <c r="E86" i="36"/>
  <c r="E87" i="36"/>
  <c r="E88" i="36"/>
  <c r="E89" i="36"/>
  <c r="E90" i="36"/>
  <c r="E91" i="36"/>
  <c r="E92" i="36"/>
  <c r="E93" i="36"/>
  <c r="E94" i="36"/>
  <c r="E95" i="36"/>
  <c r="E96" i="36"/>
  <c r="E97" i="36"/>
  <c r="E98" i="36"/>
  <c r="E99" i="36"/>
  <c r="E100" i="36"/>
  <c r="E101" i="36"/>
  <c r="E102" i="36"/>
  <c r="E103" i="36"/>
  <c r="E104" i="36"/>
  <c r="E105" i="36"/>
  <c r="E106" i="36"/>
  <c r="E107" i="36"/>
  <c r="E108" i="36"/>
  <c r="E109" i="36"/>
  <c r="E110" i="36"/>
  <c r="E111" i="36"/>
  <c r="E112" i="36"/>
  <c r="E113" i="36"/>
  <c r="E114" i="36"/>
  <c r="E115" i="36"/>
  <c r="E116" i="36"/>
  <c r="E117" i="36"/>
  <c r="E118" i="36"/>
  <c r="E119" i="36"/>
  <c r="E120" i="36"/>
  <c r="E121" i="36"/>
  <c r="E122" i="36"/>
  <c r="E123" i="36"/>
  <c r="E124" i="36"/>
  <c r="E125" i="36"/>
  <c r="E126" i="36"/>
  <c r="E127" i="36"/>
  <c r="E128" i="36"/>
  <c r="E129" i="36"/>
  <c r="E130" i="36"/>
  <c r="E131" i="36"/>
  <c r="E132" i="36"/>
  <c r="E133" i="36"/>
  <c r="E134" i="36"/>
  <c r="E135" i="36"/>
  <c r="E136" i="36"/>
  <c r="E137" i="36"/>
  <c r="E138" i="36"/>
  <c r="E139" i="36"/>
  <c r="E140" i="36"/>
  <c r="E141" i="36"/>
  <c r="E142" i="36"/>
  <c r="E143" i="36"/>
  <c r="E144" i="36"/>
  <c r="E145" i="36"/>
  <c r="E146" i="36"/>
  <c r="E147" i="36"/>
  <c r="E148" i="36"/>
  <c r="E149" i="36"/>
  <c r="E150" i="36"/>
  <c r="E151" i="36"/>
  <c r="E152" i="36"/>
  <c r="E153" i="36"/>
  <c r="E154" i="36"/>
  <c r="E155" i="36"/>
  <c r="E156" i="36"/>
  <c r="E157" i="36"/>
  <c r="E158" i="36"/>
  <c r="E159" i="36"/>
  <c r="E160" i="36"/>
  <c r="E161" i="36"/>
  <c r="E162" i="36"/>
  <c r="E163" i="36"/>
  <c r="E164" i="36"/>
  <c r="E165" i="36"/>
  <c r="E166" i="36"/>
  <c r="E167" i="36"/>
  <c r="E168" i="36"/>
  <c r="E169" i="36"/>
  <c r="E170" i="36"/>
  <c r="E171" i="36"/>
  <c r="E172" i="36"/>
  <c r="E173" i="36"/>
  <c r="E174" i="36"/>
  <c r="E175" i="36"/>
  <c r="E176" i="36"/>
  <c r="E177" i="36"/>
  <c r="E178" i="36"/>
  <c r="E179" i="36"/>
  <c r="E180" i="36"/>
  <c r="E181" i="36"/>
  <c r="E182" i="36"/>
  <c r="E183" i="36"/>
  <c r="E184" i="36"/>
  <c r="E185" i="36"/>
  <c r="E186" i="36"/>
  <c r="E187" i="36"/>
  <c r="E188" i="36"/>
  <c r="E189" i="36"/>
  <c r="E190" i="36"/>
  <c r="E191" i="36"/>
  <c r="E192" i="36"/>
  <c r="E193" i="36"/>
  <c r="E194" i="36"/>
  <c r="E195" i="36"/>
  <c r="E196" i="36"/>
  <c r="E197" i="36"/>
  <c r="E198" i="36"/>
  <c r="E199" i="36"/>
  <c r="E200" i="36"/>
  <c r="E201" i="36"/>
  <c r="E202" i="36"/>
  <c r="E203" i="36"/>
  <c r="E204" i="36"/>
  <c r="E205" i="36"/>
  <c r="E206" i="36"/>
  <c r="E207" i="36"/>
  <c r="E208" i="36"/>
  <c r="E209" i="36"/>
  <c r="E210" i="36"/>
  <c r="E211" i="36"/>
  <c r="E212" i="36"/>
  <c r="E213" i="36"/>
  <c r="E214" i="36"/>
  <c r="E215" i="36"/>
  <c r="E216" i="36"/>
  <c r="E217" i="36"/>
  <c r="E218" i="36"/>
  <c r="E219" i="36"/>
  <c r="E220" i="36"/>
  <c r="E221" i="36"/>
  <c r="E222" i="36"/>
  <c r="E223" i="36"/>
  <c r="E224" i="36"/>
  <c r="E225" i="36"/>
  <c r="E226" i="36"/>
  <c r="E227" i="36"/>
  <c r="E228" i="36"/>
  <c r="E229" i="36"/>
  <c r="E230" i="36"/>
  <c r="E231" i="36"/>
  <c r="E232" i="36"/>
  <c r="E233" i="36"/>
  <c r="E234" i="36"/>
  <c r="E235" i="36"/>
  <c r="E236" i="36"/>
  <c r="E237" i="36"/>
  <c r="E238" i="36"/>
  <c r="E239" i="36"/>
  <c r="E240" i="36"/>
  <c r="E241" i="36"/>
  <c r="E242" i="36"/>
  <c r="E243" i="36"/>
  <c r="E244" i="36"/>
  <c r="E245" i="36"/>
  <c r="E246" i="36"/>
  <c r="E247" i="36"/>
  <c r="E248" i="36"/>
  <c r="E249" i="36"/>
  <c r="E250" i="36"/>
  <c r="E251" i="36"/>
  <c r="E252" i="36"/>
  <c r="E253" i="36"/>
  <c r="E254" i="36"/>
  <c r="E255" i="36"/>
  <c r="E256" i="36"/>
  <c r="E257" i="36"/>
  <c r="E258" i="36"/>
  <c r="E259" i="36"/>
  <c r="E260" i="36"/>
  <c r="E261" i="36"/>
  <c r="E262" i="36"/>
  <c r="E263" i="36"/>
  <c r="E264" i="36"/>
  <c r="E265" i="36"/>
  <c r="E266" i="36"/>
  <c r="E267" i="36"/>
  <c r="E268" i="36"/>
  <c r="E269" i="36"/>
  <c r="E270" i="36"/>
  <c r="E271" i="36"/>
  <c r="E272" i="36"/>
  <c r="E273" i="36"/>
  <c r="E274" i="36"/>
  <c r="E275" i="36"/>
  <c r="E276" i="36"/>
  <c r="E277" i="36"/>
  <c r="E278" i="36"/>
  <c r="E279" i="36"/>
  <c r="E280" i="36"/>
  <c r="E281" i="36"/>
  <c r="E282" i="36"/>
  <c r="E283" i="36"/>
  <c r="E284" i="36"/>
  <c r="E285" i="36"/>
  <c r="E286" i="36"/>
  <c r="E287" i="36"/>
  <c r="E288" i="36"/>
  <c r="E289" i="36"/>
  <c r="E290" i="36"/>
  <c r="E291" i="36"/>
  <c r="E292" i="36"/>
  <c r="E293" i="36"/>
  <c r="E294" i="36"/>
  <c r="E295" i="36"/>
  <c r="E296" i="36"/>
  <c r="E297" i="36"/>
  <c r="E298" i="36"/>
  <c r="E299" i="36"/>
  <c r="E300" i="36"/>
  <c r="E301" i="36"/>
  <c r="E302" i="36"/>
  <c r="E303" i="36"/>
  <c r="E304" i="36"/>
  <c r="E305" i="36"/>
  <c r="E306" i="36"/>
  <c r="E307" i="36"/>
  <c r="E308" i="36"/>
  <c r="E309" i="36"/>
  <c r="E310" i="36"/>
  <c r="E311" i="36"/>
  <c r="E312" i="36"/>
  <c r="E313" i="36"/>
  <c r="E314" i="36"/>
  <c r="E315" i="36"/>
  <c r="E316" i="36"/>
  <c r="E317" i="36"/>
  <c r="E318" i="36"/>
  <c r="E319" i="36"/>
  <c r="E320" i="36"/>
  <c r="E321" i="36"/>
  <c r="E322" i="36"/>
  <c r="E323" i="36"/>
  <c r="E324" i="36"/>
  <c r="E325" i="36"/>
  <c r="E326" i="36"/>
  <c r="E327" i="36"/>
  <c r="E328" i="36"/>
  <c r="E329" i="36"/>
  <c r="E330" i="36"/>
  <c r="E331" i="36"/>
  <c r="E332" i="36"/>
  <c r="E333" i="36"/>
  <c r="E334" i="36"/>
  <c r="E335" i="36"/>
  <c r="E336" i="36"/>
  <c r="E337" i="36"/>
  <c r="E338" i="36"/>
  <c r="E339" i="36"/>
  <c r="E340" i="36"/>
  <c r="E341" i="36"/>
  <c r="E342" i="36"/>
  <c r="E343" i="36"/>
  <c r="E344" i="36"/>
  <c r="E345" i="36"/>
  <c r="E346" i="36"/>
  <c r="E347" i="36"/>
  <c r="E348" i="36"/>
  <c r="E349" i="36"/>
  <c r="E350" i="36"/>
  <c r="E351" i="36"/>
  <c r="E352" i="36"/>
  <c r="E353" i="36"/>
  <c r="E354" i="36"/>
  <c r="E355" i="36"/>
  <c r="E356" i="36"/>
  <c r="E357" i="36"/>
  <c r="E358" i="36"/>
  <c r="E359" i="36"/>
  <c r="E360" i="36"/>
  <c r="E5" i="36"/>
  <c r="C50" i="32" l="1"/>
  <c r="B50" i="32"/>
  <c r="D50" i="32"/>
  <c r="D20" i="29" l="1"/>
  <c r="D6" i="28" l="1"/>
  <c r="D7" i="28"/>
  <c r="D8" i="28"/>
  <c r="D9" i="28"/>
  <c r="D10" i="28"/>
  <c r="D11" i="28"/>
  <c r="D12" i="28"/>
  <c r="D13" i="28"/>
  <c r="D14" i="28"/>
  <c r="D15" i="28"/>
  <c r="D16" i="28"/>
  <c r="D17" i="28"/>
  <c r="D5" i="28"/>
  <c r="B237" i="30"/>
  <c r="B244" i="27" l="1"/>
  <c r="B20" i="25"/>
  <c r="B361" i="23" l="1"/>
  <c r="E6" i="26"/>
  <c r="E7" i="26"/>
  <c r="E8" i="26"/>
  <c r="E9" i="26"/>
  <c r="E10" i="26"/>
  <c r="E11" i="26"/>
  <c r="E12" i="26"/>
  <c r="E13" i="26"/>
  <c r="E5" i="26"/>
  <c r="C51" i="22" l="1"/>
  <c r="C281" i="20" l="1"/>
  <c r="B19" i="12"/>
  <c r="D19" i="19" l="1"/>
  <c r="D18" i="19"/>
  <c r="D17" i="19"/>
  <c r="D16" i="19"/>
  <c r="D15" i="19"/>
  <c r="D14" i="19"/>
  <c r="D13" i="19"/>
  <c r="D12" i="19"/>
  <c r="D11" i="19"/>
  <c r="D10" i="19"/>
  <c r="D9" i="19"/>
  <c r="D8" i="19"/>
  <c r="D7" i="19"/>
  <c r="D6" i="19"/>
  <c r="D5" i="19"/>
  <c r="A6" i="19"/>
  <c r="A7" i="19" s="1"/>
  <c r="A8" i="19" s="1"/>
  <c r="A9" i="19" s="1"/>
  <c r="A10" i="19" s="1"/>
  <c r="A11" i="19" s="1"/>
  <c r="A12" i="19" s="1"/>
  <c r="A13" i="19" s="1"/>
  <c r="A14" i="19" s="1"/>
  <c r="A15" i="19" s="1"/>
  <c r="A16" i="19" s="1"/>
  <c r="A17" i="19" s="1"/>
  <c r="A18" i="19" s="1"/>
  <c r="A19" i="19" s="1"/>
  <c r="B16" i="11" l="1"/>
  <c r="K18" i="14" l="1"/>
  <c r="K17" i="14"/>
  <c r="K16" i="14"/>
  <c r="K15" i="14"/>
  <c r="K14" i="14"/>
  <c r="K13" i="14"/>
  <c r="K12" i="14"/>
  <c r="K11" i="14"/>
  <c r="K10" i="14"/>
  <c r="K9" i="14"/>
  <c r="K8" i="14"/>
  <c r="K7" i="14"/>
  <c r="K6" i="14"/>
  <c r="K5" i="14"/>
  <c r="C21" i="17" l="1"/>
  <c r="K6" i="10" l="1"/>
  <c r="K7" i="10"/>
  <c r="K8" i="10"/>
  <c r="K9" i="10"/>
  <c r="K10" i="10"/>
  <c r="K11" i="10"/>
  <c r="K12" i="10"/>
  <c r="K13" i="10"/>
  <c r="K14" i="10"/>
  <c r="K15" i="10"/>
  <c r="K16" i="10"/>
  <c r="K17" i="10"/>
  <c r="K18" i="10"/>
  <c r="K5" i="10"/>
  <c r="D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Olve Bjørke Wergeland | THEMA</author>
  </authors>
  <commentList>
    <comment ref="E7" authorId="0" shapeId="0" xr:uid="{228B5120-A6E1-4E54-921F-78A0897DCA17}">
      <text>
        <r>
          <rPr>
            <b/>
            <sz val="9"/>
            <color indexed="81"/>
            <rFont val="Tahoma"/>
            <family val="2"/>
          </rPr>
          <t>Olve Bjørke Wergeland | THEMA:</t>
        </r>
        <r>
          <rPr>
            <sz val="9"/>
            <color indexed="81"/>
            <rFont val="Tahoma"/>
            <family val="2"/>
          </rPr>
          <t xml:space="preserve">
Mangler data. I rapporten har vi satt 2012 = 2013</t>
        </r>
      </text>
    </comment>
    <comment ref="E17" authorId="0" shapeId="0" xr:uid="{24D070BA-99E3-4DF3-8BD3-A76F34090D25}">
      <text>
        <r>
          <rPr>
            <b/>
            <sz val="9"/>
            <color indexed="81"/>
            <rFont val="Tahoma"/>
            <family val="2"/>
          </rPr>
          <t>Olve Bjørke Wergeland | THEMA:</t>
        </r>
        <r>
          <rPr>
            <sz val="9"/>
            <color indexed="81"/>
            <rFont val="Tahoma"/>
            <family val="2"/>
          </rPr>
          <t xml:space="preserve">
Mangler data. I rapporten har vi satt 2022 =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tc={AEAD1951-9CD6-4DAC-80A0-1FA735B5B8CC}</author>
  </authors>
  <commentList>
    <comment ref="C280" authorId="0" shapeId="0" xr:uid="{AEAD1951-9CD6-4DAC-80A0-1FA735B5B8CC}">
      <text>
        <t>[Kommentartråd]
Din versjon av Excel lar deg lese denne kommentartråden. Eventuelle endringer i den vil imidlertid bli fjernet hvis filen åpnes i en nyere versjon av Excel. Finn ut mer: https://go.microsoft.com/fwlink/?linkid=870924
Kommentar:
    PS: NVE har Oppdal 5021 som negativ installert effekt som gir de negativ eiendomsskatt ettersom vi delvis har fordelt skatteinntekter etter installert effekt. Dette er jo ikke reelt, men beløpet er så lite at det har svært lite påvirkning på estimatet på andre kommuner enn Oppdal selv</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Olve Bjørke Wergeland | THEMA</author>
  </authors>
  <commentList>
    <comment ref="E7" authorId="0" shapeId="0" xr:uid="{6ACE65E8-9B4B-4A44-88FD-BAA12C3EDBE5}">
      <text>
        <r>
          <rPr>
            <b/>
            <sz val="9"/>
            <color indexed="81"/>
            <rFont val="Tahoma"/>
            <family val="2"/>
          </rPr>
          <t>Olve Bjørke Wergeland | THEMA:</t>
        </r>
        <r>
          <rPr>
            <sz val="9"/>
            <color indexed="81"/>
            <rFont val="Tahoma"/>
            <family val="2"/>
          </rPr>
          <t xml:space="preserve">
Mangler data. I rapporten har vi satt 2012 = 2013</t>
        </r>
      </text>
    </comment>
    <comment ref="E17" authorId="0" shapeId="0" xr:uid="{7917B90F-BE8A-4AF8-A5A1-E9F92F50B160}">
      <text>
        <r>
          <rPr>
            <b/>
            <sz val="9"/>
            <color indexed="81"/>
            <rFont val="Tahoma"/>
            <family val="2"/>
          </rPr>
          <t>Olve Bjørke Wergeland | THEMA:</t>
        </r>
        <r>
          <rPr>
            <sz val="9"/>
            <color indexed="81"/>
            <rFont val="Tahoma"/>
            <family val="2"/>
          </rPr>
          <t xml:space="preserve">
Mangler data. I rapporten har vi satt 2022 = 2021</t>
        </r>
      </text>
    </comment>
  </commentList>
</comments>
</file>

<file path=xl/sharedStrings.xml><?xml version="1.0" encoding="utf-8"?>
<sst xmlns="http://schemas.openxmlformats.org/spreadsheetml/2006/main" count="7216" uniqueCount="1318">
  <si>
    <t>Client</t>
  </si>
  <si>
    <t>Author</t>
  </si>
  <si>
    <t>Project</t>
  </si>
  <si>
    <t>Last version</t>
  </si>
  <si>
    <t>SHEET</t>
  </si>
  <si>
    <t>DESCRIPTION</t>
  </si>
  <si>
    <t>DISCLAIMER</t>
  </si>
  <si>
    <t>This data and results are put together by THEMA Consulting Group AS (THEMA) and is based on publicly available information, commercial reports, in-house intangible property, as well as potentially also data input from the Client. THEMA makes no representation or warranty (express or implied) to any user in relation to the use of this database or its accuracy. THEMA does not accept any responsibility for the use of the data, its outputs and its subsequent use/misuse in any further analyses or comparisons, nor for any omission or misstatement in the datasets.
THEMA acknowledges and agrees that a potential Client may disclose this database or results thereof (on a non-reliance basis) to the Client's affiliates, and any of their directors, officers, employees and professional advisers provided that such receiving parties, prior to disclosure, have confirmed in writing that the disclosure is on a non-reliance basis.</t>
  </si>
  <si>
    <t>Contact(s) THEMA</t>
  </si>
  <si>
    <t>email</t>
  </si>
  <si>
    <t>phone</t>
  </si>
  <si>
    <t>Total</t>
  </si>
  <si>
    <t>Kommunal og distriktsdepartementet</t>
  </si>
  <si>
    <t>Christoffer Noreng, Olve Bjørke Wergeland, Åsmund Jenssen, Roald Glad Lien v/ THEMA Consulting Group</t>
  </si>
  <si>
    <t>Project KDD-23-01</t>
  </si>
  <si>
    <t>Datagrunnlag til figurer kapitel 3: Utbytte og ansvarlig lån</t>
  </si>
  <si>
    <t>Datagrunnlag til figurer kapitel 4: Vertsinntekter</t>
  </si>
  <si>
    <t>Datagrunnlag til figurer kapitel 5: Framskriving av vertsinntekter</t>
  </si>
  <si>
    <t>Datagrunnlag til figurer kapitel 6: Oppsummering av kommunale kraftinntekter</t>
  </si>
  <si>
    <t>KOMMUNALE INNTEKTER FRA KRAFTSEKTOREN</t>
  </si>
  <si>
    <t>År</t>
  </si>
  <si>
    <t>Utbytte</t>
  </si>
  <si>
    <t>Eiendomsskatt vann</t>
  </si>
  <si>
    <t>Eiendomsskatt vind</t>
  </si>
  <si>
    <t>Eiendomsskatt nett</t>
  </si>
  <si>
    <t>Konsesjonskraft</t>
  </si>
  <si>
    <t>Konsesjonsavgift</t>
  </si>
  <si>
    <t>Naturressurskatt</t>
  </si>
  <si>
    <t>Produksjonsavgift</t>
  </si>
  <si>
    <t>Renter ansvarlig lån</t>
  </si>
  <si>
    <t>Totalt per år</t>
  </si>
  <si>
    <t>Beløp i NOK</t>
  </si>
  <si>
    <t>Figur 1: Årlig estimert inntekt til kommuner og fylkeskommuner fra ulike inntektskilder</t>
  </si>
  <si>
    <t>Inntekstkilde</t>
  </si>
  <si>
    <t>Inntekt (nyeste, MNOK)</t>
  </si>
  <si>
    <t>Nåverdi (MNOK)</t>
  </si>
  <si>
    <t>Naturressursskatt</t>
  </si>
  <si>
    <t>Eiendomsskatt</t>
  </si>
  <si>
    <t>Egenkapital vann</t>
  </si>
  <si>
    <t>Egenkapital nett</t>
  </si>
  <si>
    <t>Egenkapital annet</t>
  </si>
  <si>
    <t>Egenkapital kraftsalg</t>
  </si>
  <si>
    <t>Egenkapital vind</t>
  </si>
  <si>
    <t>Egenkapital</t>
  </si>
  <si>
    <t>Ansvarlig lån</t>
  </si>
  <si>
    <t>Totalt</t>
  </si>
  <si>
    <t>Beløp i millioner NOK</t>
  </si>
  <si>
    <t>Datagrunnlag til figurer: Sammendrag og resultater</t>
  </si>
  <si>
    <t>Figur 39 til figur 42 - Årlige inntekter til kommuner og fylkeskommuner fra ulike inntektskilder</t>
  </si>
  <si>
    <t>Figur 6: Utbytte fra kraftsektoren til kommunene i milliarder kroner</t>
  </si>
  <si>
    <t>Beløp i tusen kroner</t>
  </si>
  <si>
    <t>Figur 7: Akkumulert utbytte fordelt på utvalgte (for alle) kommuner</t>
  </si>
  <si>
    <t>Kommune</t>
  </si>
  <si>
    <t>OSLO</t>
  </si>
  <si>
    <t>BERGEN</t>
  </si>
  <si>
    <t>STAVANGER</t>
  </si>
  <si>
    <t>VIKEN</t>
  </si>
  <si>
    <t>DRAMMEN</t>
  </si>
  <si>
    <t>SANDNES</t>
  </si>
  <si>
    <t>KARMØY</t>
  </si>
  <si>
    <t>HAUGESUND</t>
  </si>
  <si>
    <t>KRISTIANSAND</t>
  </si>
  <si>
    <t>SOLA</t>
  </si>
  <si>
    <t>BODØ</t>
  </si>
  <si>
    <t>ARENDAL</t>
  </si>
  <si>
    <t>LINDESNES</t>
  </si>
  <si>
    <t>RINGERIKE</t>
  </si>
  <si>
    <t>ÅLESUND</t>
  </si>
  <si>
    <t>KLEPP</t>
  </si>
  <si>
    <t>TIME</t>
  </si>
  <si>
    <t>LIER</t>
  </si>
  <si>
    <t>ALVER</t>
  </si>
  <si>
    <t>ØYGARDEN</t>
  </si>
  <si>
    <t>TROMSØ</t>
  </si>
  <si>
    <t>TROMS OG FINNMARK</t>
  </si>
  <si>
    <t>ORKLAND</t>
  </si>
  <si>
    <t>EIGERSUND</t>
  </si>
  <si>
    <t>KONGSBERG</t>
  </si>
  <si>
    <t>NARVIK</t>
  </si>
  <si>
    <t>ASKER</t>
  </si>
  <si>
    <t>HÅ</t>
  </si>
  <si>
    <t>ASKØY</t>
  </si>
  <si>
    <t>GRIMSTAD</t>
  </si>
  <si>
    <t>RINGSAKER</t>
  </si>
  <si>
    <t>LYNGDAL</t>
  </si>
  <si>
    <t>RANDABERG</t>
  </si>
  <si>
    <t>SARPSBORG</t>
  </si>
  <si>
    <t>VESTLAND</t>
  </si>
  <si>
    <t>KVAM</t>
  </si>
  <si>
    <t>TYSVÆR</t>
  </si>
  <si>
    <t>MELHUS</t>
  </si>
  <si>
    <t>FLEKKEFJORD</t>
  </si>
  <si>
    <t>ELVERUM</t>
  </si>
  <si>
    <t>RANA</t>
  </si>
  <si>
    <t>KVINESDAL</t>
  </si>
  <si>
    <t>LILLESAND</t>
  </si>
  <si>
    <t>TRØNDELAG</t>
  </si>
  <si>
    <t>VOSS</t>
  </si>
  <si>
    <t>SIRDAL</t>
  </si>
  <si>
    <t>ØVRE EIKER</t>
  </si>
  <si>
    <t>STRAND</t>
  </si>
  <si>
    <t>VENNESLA</t>
  </si>
  <si>
    <t>INDRE ØSTFOLD</t>
  </si>
  <si>
    <t>VINDAFJORD</t>
  </si>
  <si>
    <t>FREDRIKSTAD</t>
  </si>
  <si>
    <t>SUNNFJORD</t>
  </si>
  <si>
    <t>FROLAND</t>
  </si>
  <si>
    <t>TRONDHEIM</t>
  </si>
  <si>
    <t>INDRE FOSEN</t>
  </si>
  <si>
    <t>ØRLAND</t>
  </si>
  <si>
    <t>VEFSN</t>
  </si>
  <si>
    <t>MOLDE</t>
  </si>
  <si>
    <t>SØR-VARANGER</t>
  </si>
  <si>
    <t>EVJE OG HORNNES</t>
  </si>
  <si>
    <t>ØRSTA</t>
  </si>
  <si>
    <t>RINGEBU</t>
  </si>
  <si>
    <t>ØYER</t>
  </si>
  <si>
    <t>KVINNHERAD</t>
  </si>
  <si>
    <t>SELBU</t>
  </si>
  <si>
    <t>HÆGEBOSTAD</t>
  </si>
  <si>
    <t>MOSS</t>
  </si>
  <si>
    <t>STANGE</t>
  </si>
  <si>
    <t>SVEIO</t>
  </si>
  <si>
    <t>HALDEN</t>
  </si>
  <si>
    <t>FARSUND</t>
  </si>
  <si>
    <t>BIRKENES</t>
  </si>
  <si>
    <t>ÅMLI</t>
  </si>
  <si>
    <t>RISØR</t>
  </si>
  <si>
    <t>NOME</t>
  </si>
  <si>
    <t>HEIM</t>
  </si>
  <si>
    <t>VALLE</t>
  </si>
  <si>
    <t>SANDEFJORD</t>
  </si>
  <si>
    <t>BYGLAND</t>
  </si>
  <si>
    <t>NORD-FRON</t>
  </si>
  <si>
    <t>VADSØ</t>
  </si>
  <si>
    <t>TINN</t>
  </si>
  <si>
    <t>IVELAND</t>
  </si>
  <si>
    <t>TVEDESTRAND</t>
  </si>
  <si>
    <t>HERØY</t>
  </si>
  <si>
    <t>FAUSKE</t>
  </si>
  <si>
    <t>ÅSERAL</t>
  </si>
  <si>
    <t>SYKKYLVEN</t>
  </si>
  <si>
    <t>MIDT-TELEMARK</t>
  </si>
  <si>
    <t>FYRESDAL</t>
  </si>
  <si>
    <t>KVITESEID</t>
  </si>
  <si>
    <t>SELJORD</t>
  </si>
  <si>
    <t>TOKKE</t>
  </si>
  <si>
    <t>VINJE</t>
  </si>
  <si>
    <t>VIK</t>
  </si>
  <si>
    <t>ÅFJORD</t>
  </si>
  <si>
    <t>LESJA</t>
  </si>
  <si>
    <t>STEINKJER</t>
  </si>
  <si>
    <t>DOVRE</t>
  </si>
  <si>
    <t>LOM</t>
  </si>
  <si>
    <t>SEL</t>
  </si>
  <si>
    <t>VÅGÅ</t>
  </si>
  <si>
    <t>SØR-FRON</t>
  </si>
  <si>
    <t>HOLE</t>
  </si>
  <si>
    <t>ALSTAHAUG</t>
  </si>
  <si>
    <t>BRØNNØY</t>
  </si>
  <si>
    <t>LUND</t>
  </si>
  <si>
    <t>OPPDAL</t>
  </si>
  <si>
    <t>VEGÅRSHEI</t>
  </si>
  <si>
    <t>RAUMA</t>
  </si>
  <si>
    <t>HJELMELAND</t>
  </si>
  <si>
    <t>MIDTRE GAULDAL</t>
  </si>
  <si>
    <t>LUSTER</t>
  </si>
  <si>
    <t>STJØRDAL</t>
  </si>
  <si>
    <t>SOGNDAL</t>
  </si>
  <si>
    <t>GJESDAL</t>
  </si>
  <si>
    <t>BYKLE</t>
  </si>
  <si>
    <t>MODUM</t>
  </si>
  <si>
    <t>GJERSTAD</t>
  </si>
  <si>
    <t>VOLDA</t>
  </si>
  <si>
    <t>LEVANGER</t>
  </si>
  <si>
    <t>HOL</t>
  </si>
  <si>
    <t>GJØVIK</t>
  </si>
  <si>
    <t>BJERKREIM</t>
  </si>
  <si>
    <t>TANA</t>
  </si>
  <si>
    <t>VARDØ</t>
  </si>
  <si>
    <t>HEMNES</t>
  </si>
  <si>
    <t>HAMARØY</t>
  </si>
  <si>
    <t>NAMSOS</t>
  </si>
  <si>
    <t>NORDRE LAND</t>
  </si>
  <si>
    <t>ULLENSVANG</t>
  </si>
  <si>
    <t>KRAGERØ</t>
  </si>
  <si>
    <t>MALVIK</t>
  </si>
  <si>
    <t>BØ</t>
  </si>
  <si>
    <t>HITRA</t>
  </si>
  <si>
    <t>SULDAL</t>
  </si>
  <si>
    <t>HADSEL</t>
  </si>
  <si>
    <t>AUSTRHEIM</t>
  </si>
  <si>
    <t>VERDAL</t>
  </si>
  <si>
    <t>STEIGEN</t>
  </si>
  <si>
    <t>KRISTIANSUND</t>
  </si>
  <si>
    <t>KINN</t>
  </si>
  <si>
    <t>FRØYA</t>
  </si>
  <si>
    <t>FJALER</t>
  </si>
  <si>
    <t>BÅTSFJORD</t>
  </si>
  <si>
    <t>SIGDAL</t>
  </si>
  <si>
    <t>RAKKESTAD</t>
  </si>
  <si>
    <t>VAKSDAL</t>
  </si>
  <si>
    <t>HAMMERFEST</t>
  </si>
  <si>
    <t>SKAUN</t>
  </si>
  <si>
    <t>SKIEN</t>
  </si>
  <si>
    <t>NESNA</t>
  </si>
  <si>
    <t>PORSGRUNN</t>
  </si>
  <si>
    <t>FJORD</t>
  </si>
  <si>
    <t>MELØY</t>
  </si>
  <si>
    <t>DØNNA</t>
  </si>
  <si>
    <t>LØTEN</t>
  </si>
  <si>
    <t>ÅMOT</t>
  </si>
  <si>
    <t>NÆRØYSUND</t>
  </si>
  <si>
    <t>ANDØY</t>
  </si>
  <si>
    <t>ØSTRE TOTEN</t>
  </si>
  <si>
    <t>STRANDA</t>
  </si>
  <si>
    <t>GLOPPEN</t>
  </si>
  <si>
    <t>GULEN</t>
  </si>
  <si>
    <t>BERLEVÅG</t>
  </si>
  <si>
    <t>NESSEBY</t>
  </si>
  <si>
    <t>ENGERDAL</t>
  </si>
  <si>
    <t>HYLLESTAD</t>
  </si>
  <si>
    <t>GRAN</t>
  </si>
  <si>
    <t>ETNEDAL</t>
  </si>
  <si>
    <t>LEIRFJORD</t>
  </si>
  <si>
    <t>HAREID</t>
  </si>
  <si>
    <t>LURØY</t>
  </si>
  <si>
    <t>SURNADAL</t>
  </si>
  <si>
    <t>SØMNA</t>
  </si>
  <si>
    <t>VANYLVEN</t>
  </si>
  <si>
    <t>TRYSIL</t>
  </si>
  <si>
    <t>HOLTÅLEN</t>
  </si>
  <si>
    <t>MERÅKER</t>
  </si>
  <si>
    <t>INDERØY</t>
  </si>
  <si>
    <t>VÅLER (VIKEN)</t>
  </si>
  <si>
    <t>ØYSTRE SLIDRE</t>
  </si>
  <si>
    <t>SKIPTVET</t>
  </si>
  <si>
    <t>MARKER</t>
  </si>
  <si>
    <t>VESTRE SLIDRE</t>
  </si>
  <si>
    <t>NAMSSKOGAN</t>
  </si>
  <si>
    <t>AREMARK</t>
  </si>
  <si>
    <t>AURSKOG-HØLAND</t>
  </si>
  <si>
    <t>NISSEDAL</t>
  </si>
  <si>
    <t>VEGA</t>
  </si>
  <si>
    <t>SOKNDAL</t>
  </si>
  <si>
    <t>FLESBERG</t>
  </si>
  <si>
    <t>GRONG</t>
  </si>
  <si>
    <t>NOTODDEN</t>
  </si>
  <si>
    <t>GRANE</t>
  </si>
  <si>
    <t>HATTFJELLDAL</t>
  </si>
  <si>
    <t>MØRE OG ROMSDAL</t>
  </si>
  <si>
    <t>NORD-AURDAL</t>
  </si>
  <si>
    <t>RØDØY</t>
  </si>
  <si>
    <t>ÅL</t>
  </si>
  <si>
    <t>KVITSØY</t>
  </si>
  <si>
    <t>SOLUND</t>
  </si>
  <si>
    <t>BREMANGER</t>
  </si>
  <si>
    <t>HARSTAD</t>
  </si>
  <si>
    <t>OSEN</t>
  </si>
  <si>
    <t>GOL</t>
  </si>
  <si>
    <t>KÅFJORD</t>
  </si>
  <si>
    <t>NORDREISA</t>
  </si>
  <si>
    <t>SKJERVØY</t>
  </si>
  <si>
    <t>EVENES</t>
  </si>
  <si>
    <t>AURLAND</t>
  </si>
  <si>
    <t>STAD</t>
  </si>
  <si>
    <t>KRØDSHERAD</t>
  </si>
  <si>
    <t>ASKVOLL</t>
  </si>
  <si>
    <t>NORE OG UVDAL</t>
  </si>
  <si>
    <t>OVERHALLA</t>
  </si>
  <si>
    <t>AURE</t>
  </si>
  <si>
    <t>RØYRVIK</t>
  </si>
  <si>
    <t>SØRFOLD</t>
  </si>
  <si>
    <t>FEDJE</t>
  </si>
  <si>
    <t>HØYANGER</t>
  </si>
  <si>
    <t>SUNNDAL</t>
  </si>
  <si>
    <t>SKJÅK</t>
  </si>
  <si>
    <t>BOKN</t>
  </si>
  <si>
    <t>NES</t>
  </si>
  <si>
    <t>ROLLAG</t>
  </si>
  <si>
    <t>MASFJORDEN</t>
  </si>
  <si>
    <t>SNÅSA</t>
  </si>
  <si>
    <t>ULSTEIN</t>
  </si>
  <si>
    <t>LIERNE</t>
  </si>
  <si>
    <t>AVERØY</t>
  </si>
  <si>
    <t>EIDFJORD</t>
  </si>
  <si>
    <t>RINDAL</t>
  </si>
  <si>
    <t>STOR-ELVDAL</t>
  </si>
  <si>
    <t>FROSTA</t>
  </si>
  <si>
    <t>UTSIRA</t>
  </si>
  <si>
    <t>VEVELSTAD</t>
  </si>
  <si>
    <t>STRYN</t>
  </si>
  <si>
    <t>NORDLAND</t>
  </si>
  <si>
    <t>TRÆNA</t>
  </si>
  <si>
    <t>LÆRDAL</t>
  </si>
  <si>
    <t>BAMBLE</t>
  </si>
  <si>
    <t>KVÆNANGEN</t>
  </si>
  <si>
    <t>LOPPA</t>
  </si>
  <si>
    <t>RØROS</t>
  </si>
  <si>
    <t>JEVNAKER</t>
  </si>
  <si>
    <t>LUNNER</t>
  </si>
  <si>
    <t>HEMSEDAL</t>
  </si>
  <si>
    <t>ULVIK</t>
  </si>
  <si>
    <t>FÆRDER</t>
  </si>
  <si>
    <t>TINGVOLL</t>
  </si>
  <si>
    <t>TØNSBERG</t>
  </si>
  <si>
    <t>NORD-ODAL</t>
  </si>
  <si>
    <t>HØYLANDET</t>
  </si>
  <si>
    <t>TJELDSUND</t>
  </si>
  <si>
    <t>FLATANGER</t>
  </si>
  <si>
    <t>LEKA</t>
  </si>
  <si>
    <t>SMØLA</t>
  </si>
  <si>
    <t>HASVIK</t>
  </si>
  <si>
    <t>HORTEN</t>
  </si>
  <si>
    <t>FLÅ</t>
  </si>
  <si>
    <t>SANDE</t>
  </si>
  <si>
    <t>GRATANGEN</t>
  </si>
  <si>
    <t>IBESTAD</t>
  </si>
  <si>
    <t>KVÆFJORD</t>
  </si>
  <si>
    <t>LØDINGEN</t>
  </si>
  <si>
    <t>ETNE</t>
  </si>
  <si>
    <t>HJARTDAL</t>
  </si>
  <si>
    <t>TYDAL</t>
  </si>
  <si>
    <t>SAUDA</t>
  </si>
  <si>
    <t>HOLMESTRAND</t>
  </si>
  <si>
    <t>NESBYEN</t>
  </si>
  <si>
    <t>BØMLO</t>
  </si>
  <si>
    <t>FITJAR</t>
  </si>
  <si>
    <t>VANG</t>
  </si>
  <si>
    <t>RENNEBU</t>
  </si>
  <si>
    <t>RÅDE</t>
  </si>
  <si>
    <t>KONGSVINGER</t>
  </si>
  <si>
    <t>TYSNES</t>
  </si>
  <si>
    <t>HVALER</t>
  </si>
  <si>
    <t>ÅSNES</t>
  </si>
  <si>
    <t>EIDSKOG</t>
  </si>
  <si>
    <t>GRUE</t>
  </si>
  <si>
    <t>SØR-ODAL</t>
  </si>
  <si>
    <t>VÅLER (INNLANDET)</t>
  </si>
  <si>
    <t>GILDESKÅL</t>
  </si>
  <si>
    <t>BEIARN</t>
  </si>
  <si>
    <t>TYNSET</t>
  </si>
  <si>
    <t>SALTDAL</t>
  </si>
  <si>
    <t>AUKRA</t>
  </si>
  <si>
    <t>AGDER</t>
  </si>
  <si>
    <t>BALSFJORD</t>
  </si>
  <si>
    <t>BARDU</t>
  </si>
  <si>
    <t>SENJA</t>
  </si>
  <si>
    <t>BINDAL</t>
  </si>
  <si>
    <t>DRANGEDAL</t>
  </si>
  <si>
    <t>DYRØY</t>
  </si>
  <si>
    <t>HUSTADVIKA</t>
  </si>
  <si>
    <t>FLAKSTAD</t>
  </si>
  <si>
    <t>BJØRNAFJORDEN</t>
  </si>
  <si>
    <t>GAUSDAL</t>
  </si>
  <si>
    <t>GISKE</t>
  </si>
  <si>
    <t>GJEMNES</t>
  </si>
  <si>
    <t>GJERDRUM</t>
  </si>
  <si>
    <t>HAMAR</t>
  </si>
  <si>
    <t>INNLANDET</t>
  </si>
  <si>
    <t>KARLSØY</t>
  </si>
  <si>
    <t>LAVANGEN</t>
  </si>
  <si>
    <t>LILLEHAMMER</t>
  </si>
  <si>
    <t>LYNGEN</t>
  </si>
  <si>
    <t>MOSKENES</t>
  </si>
  <si>
    <t>MÅLSELV</t>
  </si>
  <si>
    <t>OS (INNLANDET)</t>
  </si>
  <si>
    <t>OSTERØY</t>
  </si>
  <si>
    <t>ROGALAND</t>
  </si>
  <si>
    <t>RØST</t>
  </si>
  <si>
    <t>SALANGEN</t>
  </si>
  <si>
    <t>SAMNANGER</t>
  </si>
  <si>
    <t>SORTLAND</t>
  </si>
  <si>
    <t>STORFJORD</t>
  </si>
  <si>
    <t>SULA</t>
  </si>
  <si>
    <t>SØR-AURDAL</t>
  </si>
  <si>
    <t>SØRREISA</t>
  </si>
  <si>
    <t>VESTFOLD OG TELEMARK</t>
  </si>
  <si>
    <t>TOLGA</t>
  </si>
  <si>
    <t>VESTNES</t>
  </si>
  <si>
    <t>VESTVÅGØY</t>
  </si>
  <si>
    <t>VÆRØY</t>
  </si>
  <si>
    <t>VÅGAN</t>
  </si>
  <si>
    <t>ØKSNES</t>
  </si>
  <si>
    <t>ALVDAL</t>
  </si>
  <si>
    <t>GAMVIK</t>
  </si>
  <si>
    <t>KARASJOK</t>
  </si>
  <si>
    <t>LEBESBY</t>
  </si>
  <si>
    <t>MÅSØY</t>
  </si>
  <si>
    <t>NORDKAPP</t>
  </si>
  <si>
    <t>PORSANGER</t>
  </si>
  <si>
    <t>RENDALEN</t>
  </si>
  <si>
    <t>ÅRDAL</t>
  </si>
  <si>
    <t>OS</t>
  </si>
  <si>
    <t>Totalt ansvarlig lån</t>
  </si>
  <si>
    <t>Beløp i kroner</t>
  </si>
  <si>
    <t>Hafslund</t>
  </si>
  <si>
    <t>Uten Hafslund</t>
  </si>
  <si>
    <t>Totale renter på ansvarlige lån</t>
  </si>
  <si>
    <t>Tall i kroner</t>
  </si>
  <si>
    <t>Figur 13: Utskrevet eiendomsskatt fra vannkraftverk fra 2010 til 2023</t>
  </si>
  <si>
    <t>Figur 14: Topp 10 eiendomsskatt vannkraft fra inntektsår 2021/utskrevet 2023</t>
  </si>
  <si>
    <t>Kommunenr</t>
  </si>
  <si>
    <t>Kommunenavn</t>
  </si>
  <si>
    <t>MODALEN</t>
  </si>
  <si>
    <t>ALTA</t>
  </si>
  <si>
    <t>GILDESKAL</t>
  </si>
  <si>
    <t>SNASA</t>
  </si>
  <si>
    <t>SILJAN</t>
  </si>
  <si>
    <t>FOLLDAL</t>
  </si>
  <si>
    <t>STORD</t>
  </si>
  <si>
    <t>BERLEVAG</t>
  </si>
  <si>
    <t>VESTRE TOTEN</t>
  </si>
  <si>
    <t>KAUTOKEINO</t>
  </si>
  <si>
    <t>NITTEDAL</t>
  </si>
  <si>
    <t>BÆRUM</t>
  </si>
  <si>
    <t>ENEBAKK</t>
  </si>
  <si>
    <t>LILLESTRØM</t>
  </si>
  <si>
    <t>EIDSVOLL</t>
  </si>
  <si>
    <t>SØNDRE LAND</t>
  </si>
  <si>
    <t>LARVIK</t>
  </si>
  <si>
    <t>Suldal</t>
  </si>
  <si>
    <t>Sirdal</t>
  </si>
  <si>
    <t>Ullensvang</t>
  </si>
  <si>
    <t>Tinn</t>
  </si>
  <si>
    <t>Luster</t>
  </si>
  <si>
    <t>Aurland</t>
  </si>
  <si>
    <t>Vinje</t>
  </si>
  <si>
    <t>Eidfjord</t>
  </si>
  <si>
    <t>Hemnes</t>
  </si>
  <si>
    <t>Kvinnherad</t>
  </si>
  <si>
    <t>Bykle</t>
  </si>
  <si>
    <t>Indre Østfold</t>
  </si>
  <si>
    <t>Sandnes</t>
  </si>
  <si>
    <t>Tokke</t>
  </si>
  <si>
    <t>Nore Og Uvdal</t>
  </si>
  <si>
    <t>Årdal</t>
  </si>
  <si>
    <t>Sunndal</t>
  </si>
  <si>
    <t>Meløy</t>
  </si>
  <si>
    <t>Rana</t>
  </si>
  <si>
    <t>Hol</t>
  </si>
  <si>
    <t>Nord-Fron</t>
  </si>
  <si>
    <t>Narvik</t>
  </si>
  <si>
    <t>Sørfold</t>
  </si>
  <si>
    <t>Sauda</t>
  </si>
  <si>
    <t>Voss</t>
  </si>
  <si>
    <t>Valle</t>
  </si>
  <si>
    <t>Vaksdal</t>
  </si>
  <si>
    <t>Høyanger</t>
  </si>
  <si>
    <t>Lærdal</t>
  </si>
  <si>
    <t>Bremanger</t>
  </si>
  <si>
    <t>Åseral</t>
  </si>
  <si>
    <t>Modalen</t>
  </si>
  <si>
    <t>Modum</t>
  </si>
  <si>
    <t>Masfjorden</t>
  </si>
  <si>
    <t>Kvinesdal</t>
  </si>
  <si>
    <t>Ål</t>
  </si>
  <si>
    <t>Fauske</t>
  </si>
  <si>
    <t>Vik</t>
  </si>
  <si>
    <t>Tydal</t>
  </si>
  <si>
    <t>Bardu</t>
  </si>
  <si>
    <t>Skiptvet</t>
  </si>
  <si>
    <t>Sogndal</t>
  </si>
  <si>
    <t>Nesbyen</t>
  </si>
  <si>
    <t>Notodden</t>
  </si>
  <si>
    <t>Skjåk</t>
  </si>
  <si>
    <t>Fjord</t>
  </si>
  <si>
    <t>Namsskogan</t>
  </si>
  <si>
    <t>Rendalen</t>
  </si>
  <si>
    <t>Vennesla</t>
  </si>
  <si>
    <t>Alta</t>
  </si>
  <si>
    <t>Hjelmeland</t>
  </si>
  <si>
    <t>Surnadal</t>
  </si>
  <si>
    <t>Kvam</t>
  </si>
  <si>
    <t>Sunnfjord</t>
  </si>
  <si>
    <t>Meråker</t>
  </si>
  <si>
    <t>Nord-Aurdal</t>
  </si>
  <si>
    <t>Rødøy</t>
  </si>
  <si>
    <t>Rauma</t>
  </si>
  <si>
    <t>Bindal</t>
  </si>
  <si>
    <t>Kongsberg</t>
  </si>
  <si>
    <t>Nordre Land</t>
  </si>
  <si>
    <t>Flekkefjord</t>
  </si>
  <si>
    <t>Beiarn</t>
  </si>
  <si>
    <t>Etne</t>
  </si>
  <si>
    <t>Sør-Fron</t>
  </si>
  <si>
    <t>Rennebu</t>
  </si>
  <si>
    <t>Nissedal</t>
  </si>
  <si>
    <t>Hjartdal</t>
  </si>
  <si>
    <t>Lillehammer</t>
  </si>
  <si>
    <t>Åmot</t>
  </si>
  <si>
    <t>Fyresdal</t>
  </si>
  <si>
    <t>Gol</t>
  </si>
  <si>
    <t>Selbu</t>
  </si>
  <si>
    <t>Froland</t>
  </si>
  <si>
    <t>Seljord</t>
  </si>
  <si>
    <t>Hemsedal</t>
  </si>
  <si>
    <t>Iveland</t>
  </si>
  <si>
    <t>Sør-Aurdal</t>
  </si>
  <si>
    <t>Ulvik</t>
  </si>
  <si>
    <t>Gildeskal</t>
  </si>
  <si>
    <t>Vang</t>
  </si>
  <si>
    <t>Alvdal</t>
  </si>
  <si>
    <t>Åmli</t>
  </si>
  <si>
    <t>Grong</t>
  </si>
  <si>
    <t>Hamarøy</t>
  </si>
  <si>
    <t>Tynset</t>
  </si>
  <si>
    <t>Storfjord</t>
  </si>
  <si>
    <t>Nes</t>
  </si>
  <si>
    <t>Samnanger</t>
  </si>
  <si>
    <t>Molde</t>
  </si>
  <si>
    <t>Sør-Varanger</t>
  </si>
  <si>
    <t>Bygland</t>
  </si>
  <si>
    <t>Trondheim</t>
  </si>
  <si>
    <t>Rollag</t>
  </si>
  <si>
    <t>Steinkjer</t>
  </si>
  <si>
    <t>Nome</t>
  </si>
  <si>
    <t>Rindal</t>
  </si>
  <si>
    <t>Lindesnes</t>
  </si>
  <si>
    <t>Ringerike</t>
  </si>
  <si>
    <t>Målselv</t>
  </si>
  <si>
    <t>Vågå</t>
  </si>
  <si>
    <t>Orkland</t>
  </si>
  <si>
    <t>Brønnøy</t>
  </si>
  <si>
    <t>Røyrvik</t>
  </si>
  <si>
    <t>Gloppen</t>
  </si>
  <si>
    <t>Heim</t>
  </si>
  <si>
    <t>Øyer</t>
  </si>
  <si>
    <t>Volda</t>
  </si>
  <si>
    <t>Evje Og Hornnes</t>
  </si>
  <si>
    <t>Vestre Slidre</t>
  </si>
  <si>
    <t>Lierne</t>
  </si>
  <si>
    <t>Lom</t>
  </si>
  <si>
    <t>Snasa</t>
  </si>
  <si>
    <t>Kviteseid</t>
  </si>
  <si>
    <t>Lebesby</t>
  </si>
  <si>
    <t>Vefsn</t>
  </si>
  <si>
    <t>Hattfjelldal</t>
  </si>
  <si>
    <t>Grane</t>
  </si>
  <si>
    <t>Tromsø</t>
  </si>
  <si>
    <t>Gjesdal</t>
  </si>
  <si>
    <t>Melhus</t>
  </si>
  <si>
    <t>Kvænangen</t>
  </si>
  <si>
    <t>Kinn</t>
  </si>
  <si>
    <t>Strand</t>
  </si>
  <si>
    <t>Lund</t>
  </si>
  <si>
    <t>Flesberg</t>
  </si>
  <si>
    <t>Stranda</t>
  </si>
  <si>
    <t>Bodø</t>
  </si>
  <si>
    <t>Gulen</t>
  </si>
  <si>
    <t>Øystre Slidre</t>
  </si>
  <si>
    <t>Skien</t>
  </si>
  <si>
    <t>Røros</t>
  </si>
  <si>
    <t>Eigersund</t>
  </si>
  <si>
    <t>Saltdal</t>
  </si>
  <si>
    <t>Kongsvinger</t>
  </si>
  <si>
    <t>Askvoll</t>
  </si>
  <si>
    <t>Midtre Gauldal</t>
  </si>
  <si>
    <t>Folldal</t>
  </si>
  <si>
    <t>Vindafjord</t>
  </si>
  <si>
    <t>Åfjord</t>
  </si>
  <si>
    <t>Stryn</t>
  </si>
  <si>
    <t>Gausdal</t>
  </si>
  <si>
    <t>Siljan</t>
  </si>
  <si>
    <t>Lyngdal</t>
  </si>
  <si>
    <t>Kragerø</t>
  </si>
  <si>
    <t>Flå</t>
  </si>
  <si>
    <t>Fjaler</t>
  </si>
  <si>
    <t>Senja</t>
  </si>
  <si>
    <t>Hyllestad</t>
  </si>
  <si>
    <t>Inderøy</t>
  </si>
  <si>
    <t>Drangedal</t>
  </si>
  <si>
    <t>Ørsta</t>
  </si>
  <si>
    <t>Lesja</t>
  </si>
  <si>
    <t>Stor-Elvdal</t>
  </si>
  <si>
    <t>Indre Fosen</t>
  </si>
  <si>
    <t>Sigdal</t>
  </si>
  <si>
    <t>Porsanger</t>
  </si>
  <si>
    <t>Sortland</t>
  </si>
  <si>
    <t>Ringsaker</t>
  </si>
  <si>
    <t>Bjerkreim</t>
  </si>
  <si>
    <t>Tysvær</t>
  </si>
  <si>
    <t>Nordreisa</t>
  </si>
  <si>
    <t>Marker</t>
  </si>
  <si>
    <t>Gjøvik</t>
  </si>
  <si>
    <t>Engerdal</t>
  </si>
  <si>
    <t>Jevnaker</t>
  </si>
  <si>
    <t>Gran</t>
  </si>
  <si>
    <t>Vestre Toten</t>
  </si>
  <si>
    <t>Krødsherad</t>
  </si>
  <si>
    <t>Namsos</t>
  </si>
  <si>
    <t>Sarpsborg</t>
  </si>
  <si>
    <t>Sel</t>
  </si>
  <si>
    <t>Kåfjord</t>
  </si>
  <si>
    <t>Tolga</t>
  </si>
  <si>
    <t>Grimstad</t>
  </si>
  <si>
    <t>Elverum</t>
  </si>
  <si>
    <t>Halden</t>
  </si>
  <si>
    <t>Leirfjord</t>
  </si>
  <si>
    <t>Osterøy</t>
  </si>
  <si>
    <t>Trysil</t>
  </si>
  <si>
    <t>Birkenes</t>
  </si>
  <si>
    <t>Evenes</t>
  </si>
  <si>
    <t>Våler (Innlandet)</t>
  </si>
  <si>
    <t>Sokndal</t>
  </si>
  <si>
    <t>Steigen</t>
  </si>
  <si>
    <t>Gratangen</t>
  </si>
  <si>
    <t>Stord</t>
  </si>
  <si>
    <t>Ringebu</t>
  </si>
  <si>
    <t>Hadsel</t>
  </si>
  <si>
    <t>Harstad</t>
  </si>
  <si>
    <t>Bergen</t>
  </si>
  <si>
    <t>Midt-Telemark</t>
  </si>
  <si>
    <t>Lyngen</t>
  </si>
  <si>
    <t>Nordkapp</t>
  </si>
  <si>
    <t>Nesseby</t>
  </si>
  <si>
    <t>Holtålen</t>
  </si>
  <si>
    <t>Tingvoll</t>
  </si>
  <si>
    <t>Dovre</t>
  </si>
  <si>
    <t>Os (Innlandet)</t>
  </si>
  <si>
    <t>Vestnes</t>
  </si>
  <si>
    <t>Flatanger</t>
  </si>
  <si>
    <t>Flakstad</t>
  </si>
  <si>
    <t>Rakkestad</t>
  </si>
  <si>
    <t>Berlevag</t>
  </si>
  <si>
    <t>Levanger</t>
  </si>
  <si>
    <t>Fitjar</t>
  </si>
  <si>
    <t>Gjemnes</t>
  </si>
  <si>
    <t>Moskenes</t>
  </si>
  <si>
    <t>Vågan</t>
  </si>
  <si>
    <t>Salangen</t>
  </si>
  <si>
    <t>Aure</t>
  </si>
  <si>
    <t>Åsnes</t>
  </si>
  <si>
    <t>Andøy</t>
  </si>
  <si>
    <t>Risør</t>
  </si>
  <si>
    <t>Skaun</t>
  </si>
  <si>
    <t>Overhalla</t>
  </si>
  <si>
    <t>Kautokeino</t>
  </si>
  <si>
    <t>Vestvågøy</t>
  </si>
  <si>
    <t>Tysnes</t>
  </si>
  <si>
    <t>Ibestad</t>
  </si>
  <si>
    <t>Verdal</t>
  </si>
  <si>
    <t>Ålesund</t>
  </si>
  <si>
    <t>Oslo</t>
  </si>
  <si>
    <t>Høylandet</t>
  </si>
  <si>
    <t>Lurøy</t>
  </si>
  <si>
    <t>Gjerstad</t>
  </si>
  <si>
    <t>Aremark</t>
  </si>
  <si>
    <t>Nittedal</t>
  </si>
  <si>
    <t>Nord-Odal</t>
  </si>
  <si>
    <t>Osen</t>
  </si>
  <si>
    <t>Loppa</t>
  </si>
  <si>
    <t>Nesna</t>
  </si>
  <si>
    <t>Stavanger</t>
  </si>
  <si>
    <t>Hå</t>
  </si>
  <si>
    <t>Sola</t>
  </si>
  <si>
    <t>Vanylven</t>
  </si>
  <si>
    <t>Sande</t>
  </si>
  <si>
    <t>Herøy</t>
  </si>
  <si>
    <t>Ulstein</t>
  </si>
  <si>
    <t>Hareid</t>
  </si>
  <si>
    <t>Sykkylven</t>
  </si>
  <si>
    <t>Sula</t>
  </si>
  <si>
    <t>Hustadvika</t>
  </si>
  <si>
    <t>Moss</t>
  </si>
  <si>
    <t>Drammen</t>
  </si>
  <si>
    <t>Bærum</t>
  </si>
  <si>
    <t>Aurskog-Høland</t>
  </si>
  <si>
    <t>Enebakk</t>
  </si>
  <si>
    <t>Lillestrøm</t>
  </si>
  <si>
    <t>Gjerdrum</t>
  </si>
  <si>
    <t>Eidsvoll</t>
  </si>
  <si>
    <t>Hole</t>
  </si>
  <si>
    <t>Øvre Eiker</t>
  </si>
  <si>
    <t>Lier</t>
  </si>
  <si>
    <t>Sør-Odal</t>
  </si>
  <si>
    <t>Søndre Land</t>
  </si>
  <si>
    <t>Holmestrand</t>
  </si>
  <si>
    <t>Larvik</t>
  </si>
  <si>
    <t>Arendal</t>
  </si>
  <si>
    <t>Kristiansand</t>
  </si>
  <si>
    <t>Tvedestrand</t>
  </si>
  <si>
    <t>Hægebostad</t>
  </si>
  <si>
    <t>Bjørnafjorden</t>
  </si>
  <si>
    <t>Alver</t>
  </si>
  <si>
    <t>Stad</t>
  </si>
  <si>
    <t>Stjørdal</t>
  </si>
  <si>
    <t>Ørland</t>
  </si>
  <si>
    <t>Nærøysund</t>
  </si>
  <si>
    <t>Hammerfest</t>
  </si>
  <si>
    <t>Tjeldsund</t>
  </si>
  <si>
    <t>Sørreisa</t>
  </si>
  <si>
    <t>Dyrøy</t>
  </si>
  <si>
    <t>Hasvik</t>
  </si>
  <si>
    <t>Måsøy</t>
  </si>
  <si>
    <t>Oppdal</t>
  </si>
  <si>
    <t>Eiendomsskatt vannkraft fra inntektsår 2021/utskrevet 2023</t>
  </si>
  <si>
    <t>Akkumulert eiendomsskatt 2010-2023</t>
  </si>
  <si>
    <t>Figur 15: Estimert utskrevet eiendomsskatt fra vindkraft basert på nyverdi fra 2008 til 2024</t>
  </si>
  <si>
    <t>2022/2024</t>
  </si>
  <si>
    <t>Smøla</t>
  </si>
  <si>
    <t>Hitra</t>
  </si>
  <si>
    <t>Berlevåg</t>
  </si>
  <si>
    <t>Frøya</t>
  </si>
  <si>
    <t>Farsund</t>
  </si>
  <si>
    <t>Karlsøy</t>
  </si>
  <si>
    <t>Båtsfjord</t>
  </si>
  <si>
    <t>Time</t>
  </si>
  <si>
    <t>Sortland – Suortá</t>
  </si>
  <si>
    <t>Karmøy</t>
  </si>
  <si>
    <t>Utsira</t>
  </si>
  <si>
    <t>Tall i millioner</t>
  </si>
  <si>
    <t>Figur 16: Topp 10 kommuner etter estimert eiendomsskatt fra vindkraftverk inntektsåret 2022/utskrevet 2024</t>
  </si>
  <si>
    <t>Inntektsåret 2022/utskrevet 2024</t>
  </si>
  <si>
    <t>Lokalt distribusjonsnett</t>
  </si>
  <si>
    <t>Regionalt distribusjonsnett</t>
  </si>
  <si>
    <t>Transmisjonsnett</t>
  </si>
  <si>
    <t>Figur 18: Samlet innbetalt eiendomsskatt for nettanlegg fra 2013 til 2021</t>
  </si>
  <si>
    <t>Fredrikstad</t>
  </si>
  <si>
    <t>Ullensaker</t>
  </si>
  <si>
    <t>Lørenskog</t>
  </si>
  <si>
    <t>Øygarden</t>
  </si>
  <si>
    <t>Porsgrunn</t>
  </si>
  <si>
    <t>Haugesund</t>
  </si>
  <si>
    <t>Hamar</t>
  </si>
  <si>
    <t>Kristiansund</t>
  </si>
  <si>
    <t>Vestby</t>
  </si>
  <si>
    <t>Ås</t>
  </si>
  <si>
    <t>Stange</t>
  </si>
  <si>
    <t>Nesodden</t>
  </si>
  <si>
    <t>Frogn</t>
  </si>
  <si>
    <t>Bamble</t>
  </si>
  <si>
    <t>Malvik</t>
  </si>
  <si>
    <t>Bømlo</t>
  </si>
  <si>
    <t>Lillesand</t>
  </si>
  <si>
    <t>Herøy (Møre og Romsdal)</t>
  </si>
  <si>
    <t>Randaberg</t>
  </si>
  <si>
    <t>Alstahaug</t>
  </si>
  <si>
    <t>Vadsø</t>
  </si>
  <si>
    <t>Lunner</t>
  </si>
  <si>
    <t>Råde</t>
  </si>
  <si>
    <t>Balsfjord</t>
  </si>
  <si>
    <t>Frosta</t>
  </si>
  <si>
    <t>Løten</t>
  </si>
  <si>
    <t>Austevoll</t>
  </si>
  <si>
    <t>Giske</t>
  </si>
  <si>
    <t>Averøy</t>
  </si>
  <si>
    <t>Eidskog</t>
  </si>
  <si>
    <t>Skjervøy</t>
  </si>
  <si>
    <t>Tana</t>
  </si>
  <si>
    <t>Gildeskål</t>
  </si>
  <si>
    <t>Våler (Viken)</t>
  </si>
  <si>
    <t>Nore og Uvdal</t>
  </si>
  <si>
    <t>Grue</t>
  </si>
  <si>
    <t>Evje og Hornnes</t>
  </si>
  <si>
    <t>Aukra</t>
  </si>
  <si>
    <t>Vardø</t>
  </si>
  <si>
    <t>Bø</t>
  </si>
  <si>
    <t>Kvæfjord</t>
  </si>
  <si>
    <t>Lødingen</t>
  </si>
  <si>
    <t>Austrheim</t>
  </si>
  <si>
    <t>Etnedal</t>
  </si>
  <si>
    <t>Sømna</t>
  </si>
  <si>
    <t>Os</t>
  </si>
  <si>
    <t>Leka</t>
  </si>
  <si>
    <t>Snåsa</t>
  </si>
  <si>
    <t>Dønna</t>
  </si>
  <si>
    <t>Vega</t>
  </si>
  <si>
    <t>Bokn</t>
  </si>
  <si>
    <t>Lavangen</t>
  </si>
  <si>
    <t>Vevelstad</t>
  </si>
  <si>
    <t>Værøy</t>
  </si>
  <si>
    <t>Kvitsøy</t>
  </si>
  <si>
    <t>Fedje</t>
  </si>
  <si>
    <t>Røst</t>
  </si>
  <si>
    <t>Vegårshei</t>
  </si>
  <si>
    <t>Østre Toten</t>
  </si>
  <si>
    <t>Herøy (Nordland)</t>
  </si>
  <si>
    <t>Træna</t>
  </si>
  <si>
    <t>Øksnes</t>
  </si>
  <si>
    <t>Karasjok</t>
  </si>
  <si>
    <t>Gamvik</t>
  </si>
  <si>
    <t>Hvaler</t>
  </si>
  <si>
    <t>Nordre Follo</t>
  </si>
  <si>
    <t>Asker</t>
  </si>
  <si>
    <t>Rælingen</t>
  </si>
  <si>
    <t>Nannestad</t>
  </si>
  <si>
    <t>Hurdal</t>
  </si>
  <si>
    <t>Klepp</t>
  </si>
  <si>
    <t>Horten</t>
  </si>
  <si>
    <t>Tønsberg</t>
  </si>
  <si>
    <t>Sandefjord</t>
  </si>
  <si>
    <t>Færder</t>
  </si>
  <si>
    <t>Sveio</t>
  </si>
  <si>
    <t>Askøy</t>
  </si>
  <si>
    <t>Solund</t>
  </si>
  <si>
    <t xml:space="preserve">Figur 20 Estimert fordeling av eiendomsskatt fra nettanlegg, utskrevet 2021 </t>
  </si>
  <si>
    <t>Figur 22 Samlet konsesjonsavgift til kommuner siste 15 år. Kilde: NVE</t>
  </si>
  <si>
    <t>Vo</t>
  </si>
  <si>
    <t>Ulv</t>
  </si>
  <si>
    <t>Kv</t>
  </si>
  <si>
    <t>Gaivuona Suohkan Kåfjord Kommune Kaivuonon</t>
  </si>
  <si>
    <t>Guovdageainnu Suohkan / Kautokeino</t>
  </si>
  <si>
    <t>Dielddanuori Suohkan - Tjeldsund</t>
  </si>
  <si>
    <t xml:space="preserve">Arendal </t>
  </si>
  <si>
    <t>Våler</t>
  </si>
  <si>
    <t>Evenes Kommune / Evenássi</t>
  </si>
  <si>
    <t>Sortland Kommune / Suorttá</t>
  </si>
  <si>
    <t>Harstad Kommune / Hársttáid</t>
  </si>
  <si>
    <t>Deanu Gielda / Tana</t>
  </si>
  <si>
    <t>Figur 23 Konsesjonsavgift per kommune 2022. Kilde: NVE</t>
  </si>
  <si>
    <t>Figur 26 estimert verdi av konsesjonskraft 2022</t>
  </si>
  <si>
    <t>Konsesjosnkraft 2022</t>
  </si>
  <si>
    <t>Sande (Møre Og Romsdal)</t>
  </si>
  <si>
    <t>Figur 25 Anslått verdi av konsesjonskraft og systempris 2010-2022</t>
  </si>
  <si>
    <t>Kommuner</t>
  </si>
  <si>
    <t>Fylker</t>
  </si>
  <si>
    <t>Til kommuner</t>
  </si>
  <si>
    <t>Til fylker</t>
  </si>
  <si>
    <t>Figur 28 Estimert naturressursskatt</t>
  </si>
  <si>
    <t>Tall i tusen</t>
  </si>
  <si>
    <t>NRS etter utjevning</t>
  </si>
  <si>
    <t>Innbyggere</t>
  </si>
  <si>
    <t>NRS pr innbygger etter utjevning</t>
  </si>
  <si>
    <t>NRS før utjevning</t>
  </si>
  <si>
    <t>Harstad - Hárstták</t>
  </si>
  <si>
    <t>Fauske - Fuossko</t>
  </si>
  <si>
    <t>Nordreisa - Ráisa - Raisi</t>
  </si>
  <si>
    <t>Hamarøy - Hábmer</t>
  </si>
  <si>
    <t>Porsanger - Porsá?gu - Porsanki</t>
  </si>
  <si>
    <t>Guovdageaidnu - Kautokeino</t>
  </si>
  <si>
    <t>Deatnu - Tana</t>
  </si>
  <si>
    <t>Storfjord - Omasvuotna - Omasvuono</t>
  </si>
  <si>
    <t>Gáivuotna - Kåfjord - Kaivuono</t>
  </si>
  <si>
    <t>Kárá?johka - Karasjok</t>
  </si>
  <si>
    <t>Snåase - Snåsa</t>
  </si>
  <si>
    <t>Aarborte - Hattfjelldal</t>
  </si>
  <si>
    <t>Raarvihke - Røyrvik</t>
  </si>
  <si>
    <t>Loabák - Lavangen</t>
  </si>
  <si>
    <t>Unjárga - Nesseby</t>
  </si>
  <si>
    <t>Figur 29 Naturressursskatt før og etter inntektsutjevning 2022</t>
  </si>
  <si>
    <t xml:space="preserve">Figur 32 Naturressursskatt per innbygger før og etter inntektsutjevning 2022 </t>
  </si>
  <si>
    <t>2024</t>
  </si>
  <si>
    <t>2023</t>
  </si>
  <si>
    <t>2022</t>
  </si>
  <si>
    <t>2025</t>
  </si>
  <si>
    <t>2026</t>
  </si>
  <si>
    <t>2027</t>
  </si>
  <si>
    <t>2028</t>
  </si>
  <si>
    <t>2029</t>
  </si>
  <si>
    <t>2030</t>
  </si>
  <si>
    <t>2031</t>
  </si>
  <si>
    <t>2032</t>
  </si>
  <si>
    <t>2033</t>
  </si>
  <si>
    <t>2034</t>
  </si>
  <si>
    <t>2035</t>
  </si>
  <si>
    <t>Konsesjonskraft, normalt prisscenario</t>
  </si>
  <si>
    <t>Konsesjonskraft, høyt prisscenario</t>
  </si>
  <si>
    <t>Konsesjonskraft, lavt prisscenario</t>
  </si>
  <si>
    <t>Figur 37 Estimerte vertsinntekter frem mot 2035, lavt prisscenario</t>
  </si>
  <si>
    <t>Figur 36 Estimerte vertsinntekter frem mot 2035, høyt prisscenario</t>
  </si>
  <si>
    <t>Figur 35 Estimerte vertsinntekter frem mot 2035, normalt prisscenario</t>
  </si>
  <si>
    <t>Innbyggere per kommune</t>
  </si>
  <si>
    <t>EiendomVann</t>
  </si>
  <si>
    <t>EiendomVind</t>
  </si>
  <si>
    <t>EiendomNett</t>
  </si>
  <si>
    <t>Utbytte per innbygger</t>
  </si>
  <si>
    <t>EiendomVann per innbygger</t>
  </si>
  <si>
    <t>EiendomVind per innbygger</t>
  </si>
  <si>
    <t>EiendomNett per innbygger</t>
  </si>
  <si>
    <t>Konsesjonskraft per innbygger</t>
  </si>
  <si>
    <t>Konsesjonsavgift per innbygger</t>
  </si>
  <si>
    <t>Produksjonsavgift per innbygger</t>
  </si>
  <si>
    <t>Renter ansvarlig lån per innbygger</t>
  </si>
  <si>
    <t>Kraftinntekter per innbygger</t>
  </si>
  <si>
    <t>Naturressursskatt etter utjevning per innbygger</t>
  </si>
  <si>
    <t>Fylkesnr</t>
  </si>
  <si>
    <t>Fylkesnavn</t>
  </si>
  <si>
    <t>Innbyggere i fylket</t>
  </si>
  <si>
    <t>Inntekt per innbygger</t>
  </si>
  <si>
    <t>Utbytte TOT per fylke</t>
  </si>
  <si>
    <t>EiendomVann TOT</t>
  </si>
  <si>
    <t>EiendomVind TOT</t>
  </si>
  <si>
    <t>EiendomNett TOT</t>
  </si>
  <si>
    <t>Konsesjonskraft TOT</t>
  </si>
  <si>
    <t>Konsesjonsavgift TOT</t>
  </si>
  <si>
    <t>NRS TOT</t>
  </si>
  <si>
    <t>Produksjonsavgift TOT</t>
  </si>
  <si>
    <t>Renter ansvarlig lån TOT</t>
  </si>
  <si>
    <t>TOT per fylke</t>
  </si>
  <si>
    <t>Vestland</t>
  </si>
  <si>
    <t>Agder</t>
  </si>
  <si>
    <t>Rogaland</t>
  </si>
  <si>
    <t xml:space="preserve">Nordland </t>
  </si>
  <si>
    <t>Innlandet</t>
  </si>
  <si>
    <t>Vestfold og Telemark</t>
  </si>
  <si>
    <t>Trøndelag</t>
  </si>
  <si>
    <t>Troms og Finnmark</t>
  </si>
  <si>
    <t>Møre og Romsdal</t>
  </si>
  <si>
    <t>Viken</t>
  </si>
  <si>
    <t>Topp 10 per innbygger</t>
  </si>
  <si>
    <t>Topp 10 totalt</t>
  </si>
  <si>
    <t>Totale konsesjonsinntekter</t>
  </si>
  <si>
    <t>Figur 44-46: Kommunale inntekter per innbygger aggregert på fylkesnivå i kroner</t>
  </si>
  <si>
    <t>Figur 51 og 52: Konsesjonskraft topp 10</t>
  </si>
  <si>
    <t>KomNR</t>
  </si>
  <si>
    <t>Kraftinntekter pr innbygger</t>
  </si>
  <si>
    <t>Driftsresultat pr innbygger</t>
  </si>
  <si>
    <t>Investeringer pr innbygger</t>
  </si>
  <si>
    <t>3001</t>
  </si>
  <si>
    <t>3002</t>
  </si>
  <si>
    <t>3003</t>
  </si>
  <si>
    <t>3004</t>
  </si>
  <si>
    <t>3005</t>
  </si>
  <si>
    <t>3006</t>
  </si>
  <si>
    <t>3007</t>
  </si>
  <si>
    <t>3011</t>
  </si>
  <si>
    <t>3012</t>
  </si>
  <si>
    <t>3013</t>
  </si>
  <si>
    <t>3014</t>
  </si>
  <si>
    <t>3015</t>
  </si>
  <si>
    <t>3016</t>
  </si>
  <si>
    <t>3017</t>
  </si>
  <si>
    <t>3018</t>
  </si>
  <si>
    <t>Våler (Østfold)</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</si>
  <si>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</si>
  <si>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</si>
  <si>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</si>
  <si>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</si>
  <si>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</si>
  <si>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</si>
  <si>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</si>
  <si>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</si>
  <si>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</si>
  <si>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</si>
  <si>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</si>
  <si>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</si>
  <si>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</si>
  <si>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</si>
  <si>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</si>
  <si>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</si>
  <si>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</si>
  <si>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</si>
  <si>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</si>
  <si>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</si>
  <si>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</si>
  <si>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</si>
  <si>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</si>
  <si>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</si>
  <si>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</si>
  <si>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</si>
  <si>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</si>
  <si>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</si>
  <si>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</si>
  <si>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</si>
  <si>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</si>
  <si>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</si>
  <si>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</si>
  <si>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</si>
  <si>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</si>
  <si>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</si>
  <si>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0301</t>
  </si>
  <si>
    <t>3401</t>
  </si>
  <si>
    <t>3403</t>
  </si>
  <si>
    <t>3405</t>
  </si>
  <si>
    <t>3407</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</si>
  <si>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</si>
  <si>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</si>
  <si>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</si>
  <si>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</si>
  <si>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</si>
  <si>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</si>
  <si>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</si>
  <si>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</si>
  <si>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</si>
  <si>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</si>
  <si>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</si>
  <si>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</si>
  <si>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</si>
  <si>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</si>
  <si>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</si>
  <si>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</si>
  <si>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</si>
  <si>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</si>
  <si>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</si>
  <si>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</si>
  <si>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</si>
  <si>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</si>
  <si>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</si>
  <si>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</si>
  <si>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</si>
  <si>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</si>
  <si>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</si>
  <si>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</si>
  <si>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</si>
  <si>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</si>
  <si>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</si>
  <si>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</si>
  <si>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</si>
  <si>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3446</t>
  </si>
  <si>
    <t>3447</t>
  </si>
  <si>
    <t>3448</t>
  </si>
  <si>
    <t>3449</t>
  </si>
  <si>
    <t>3450</t>
  </si>
  <si>
    <t>3451</t>
  </si>
  <si>
    <t>3452</t>
  </si>
  <si>
    <t>3453</t>
  </si>
  <si>
    <t>3454</t>
  </si>
  <si>
    <t>3801</t>
  </si>
  <si>
    <t>3802</t>
  </si>
  <si>
    <t>3803</t>
  </si>
  <si>
    <t>3804</t>
  </si>
  <si>
    <t>3805</t>
  </si>
  <si>
    <t>3806</t>
  </si>
  <si>
    <t>3807</t>
  </si>
  <si>
    <t>3808</t>
  </si>
  <si>
    <t>3811</t>
  </si>
  <si>
    <t>3812</t>
  </si>
  <si>
    <t>3813</t>
  </si>
  <si>
    <t>3814</t>
  </si>
  <si>
    <t>3815</t>
  </si>
  <si>
    <t>3816</t>
  </si>
  <si>
    <t>3817</t>
  </si>
  <si>
    <t>3818</t>
  </si>
  <si>
    <t>3819</t>
  </si>
  <si>
    <t>3820</t>
  </si>
  <si>
    <t>3821</t>
  </si>
  <si>
    <t>3822</t>
  </si>
  <si>
    <t>3823</t>
  </si>
  <si>
    <t>3824</t>
  </si>
  <si>
    <t>3825</t>
  </si>
  <si>
    <t>4201</t>
  </si>
  <si>
    <t>4202</t>
  </si>
  <si>
    <t>4203</t>
  </si>
  <si>
    <t>4204</t>
  </si>
  <si>
    <t>4205</t>
  </si>
  <si>
    <t>4206</t>
  </si>
  <si>
    <t>4207</t>
  </si>
  <si>
    <t>4211</t>
  </si>
  <si>
    <t>4212</t>
  </si>
  <si>
    <t>4213</t>
  </si>
  <si>
    <t>4214</t>
  </si>
  <si>
    <t>4215</t>
  </si>
  <si>
    <t>4216</t>
  </si>
  <si>
    <t>4217</t>
  </si>
  <si>
    <t>4218</t>
  </si>
  <si>
    <t>4219</t>
  </si>
  <si>
    <t>4220</t>
  </si>
  <si>
    <t>4221</t>
  </si>
  <si>
    <t>4222</t>
  </si>
  <si>
    <t>4223</t>
  </si>
  <si>
    <t>4224</t>
  </si>
  <si>
    <t>4225</t>
  </si>
  <si>
    <t>4226</t>
  </si>
  <si>
    <t>4227</t>
  </si>
  <si>
    <t>4228</t>
  </si>
  <si>
    <t>1101</t>
  </si>
  <si>
    <t>1103</t>
  </si>
  <si>
    <t>1106</t>
  </si>
  <si>
    <t>1108</t>
  </si>
  <si>
    <t>1111</t>
  </si>
  <si>
    <t>1112</t>
  </si>
  <si>
    <t>1114</t>
  </si>
  <si>
    <t>1119</t>
  </si>
  <si>
    <t>1120</t>
  </si>
  <si>
    <t>1121</t>
  </si>
  <si>
    <t>1122</t>
  </si>
  <si>
    <t>1124</t>
  </si>
  <si>
    <t>1127</t>
  </si>
  <si>
    <t>1130</t>
  </si>
  <si>
    <t>1133</t>
  </si>
  <si>
    <t>1134</t>
  </si>
  <si>
    <t>1135</t>
  </si>
  <si>
    <t>1144</t>
  </si>
  <si>
    <t>1145</t>
  </si>
  <si>
    <t>1146</t>
  </si>
  <si>
    <t>1149</t>
  </si>
  <si>
    <t>1151</t>
  </si>
  <si>
    <t>1160</t>
  </si>
  <si>
    <t>4601</t>
  </si>
  <si>
    <t>4602</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</si>
  <si>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</si>
  <si>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</si>
  <si>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</si>
  <si>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</si>
  <si>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</si>
  <si>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</si>
  <si>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</si>
  <si>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</si>
  <si>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</si>
  <si>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</si>
  <si>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</si>
  <si>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</si>
  <si>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</si>
  <si>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</si>
  <si>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</si>
  <si>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</si>
  <si>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</si>
  <si>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</si>
  <si>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</si>
  <si>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</si>
  <si>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</si>
  <si>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</si>
  <si>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</si>
  <si>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</si>
  <si>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</si>
  <si>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</si>
  <si>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</si>
  <si>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</si>
  <si>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</si>
  <si>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</si>
  <si>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</si>
  <si>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</si>
  <si>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</si>
  <si>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</si>
  <si>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</si>
  <si>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</si>
  <si>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</si>
  <si>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</si>
  <si>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</si>
  <si>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</si>
  <si>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</si>
  <si>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1505</t>
  </si>
  <si>
    <t>1506</t>
  </si>
  <si>
    <t>1507</t>
  </si>
  <si>
    <t>1511</t>
  </si>
  <si>
    <t>1514</t>
  </si>
  <si>
    <t>1515</t>
  </si>
  <si>
    <t>1516</t>
  </si>
  <si>
    <t>1517</t>
  </si>
  <si>
    <t>1520</t>
  </si>
  <si>
    <t>1525</t>
  </si>
  <si>
    <t>1528</t>
  </si>
  <si>
    <t>1531</t>
  </si>
  <si>
    <t>1532</t>
  </si>
  <si>
    <t>1535</t>
  </si>
  <si>
    <t>1539</t>
  </si>
  <si>
    <t>1547</t>
  </si>
  <si>
    <t>1554</t>
  </si>
  <si>
    <t>1557</t>
  </si>
  <si>
    <t>1560</t>
  </si>
  <si>
    <t>1563</t>
  </si>
  <si>
    <t>1566</t>
  </si>
  <si>
    <t>1573</t>
  </si>
  <si>
    <t>1576</t>
  </si>
  <si>
    <t>1577</t>
  </si>
  <si>
    <t>1578</t>
  </si>
  <si>
    <t>1579</t>
  </si>
  <si>
    <t>5001</t>
  </si>
  <si>
    <t>Trondheim - Tråante</t>
  </si>
  <si>
    <t>5006</t>
  </si>
  <si>
    <t>5007</t>
  </si>
  <si>
    <t>Namsos - Nåavmesjenjaelmie</t>
  </si>
  <si>
    <t>5014</t>
  </si>
  <si>
    <t>5020</t>
  </si>
  <si>
    <t>5021</t>
  </si>
  <si>
    <t>5022</t>
  </si>
  <si>
    <t>5025</t>
  </si>
  <si>
    <t>Røros - Rosse</t>
  </si>
  <si>
    <t>5026</t>
  </si>
  <si>
    <t>5027</t>
  </si>
  <si>
    <t>5028</t>
  </si>
  <si>
    <t>5029</t>
  </si>
  <si>
    <t>5031</t>
  </si>
  <si>
    <t>5032</t>
  </si>
  <si>
    <t>5033</t>
  </si>
  <si>
    <t>5034</t>
  </si>
  <si>
    <t>5035</t>
  </si>
  <si>
    <t>5036</t>
  </si>
  <si>
    <t>5037</t>
  </si>
  <si>
    <t>5038</t>
  </si>
  <si>
    <t>5041</t>
  </si>
  <si>
    <t>5042</t>
  </si>
  <si>
    <t>5043</t>
  </si>
  <si>
    <t>5044</t>
  </si>
  <si>
    <t>5045</t>
  </si>
  <si>
    <t>5046</t>
  </si>
  <si>
    <t>5047</t>
  </si>
  <si>
    <t>5049</t>
  </si>
  <si>
    <t>5052</t>
  </si>
  <si>
    <t>5053</t>
  </si>
  <si>
    <t>5054</t>
  </si>
  <si>
    <t>5055</t>
  </si>
  <si>
    <t>5056</t>
  </si>
  <si>
    <t>5057</t>
  </si>
  <si>
    <t>5058</t>
  </si>
  <si>
    <t>5059</t>
  </si>
  <si>
    <t>5060</t>
  </si>
  <si>
    <t>5061</t>
  </si>
  <si>
    <t>1804</t>
  </si>
  <si>
    <t>1806</t>
  </si>
  <si>
    <t>1811</t>
  </si>
  <si>
    <t>1812</t>
  </si>
  <si>
    <t>1813</t>
  </si>
  <si>
    <t>1815</t>
  </si>
  <si>
    <t>1816</t>
  </si>
  <si>
    <t>1818</t>
  </si>
  <si>
    <t>1820</t>
  </si>
  <si>
    <t>1822</t>
  </si>
  <si>
    <t>1824</t>
  </si>
  <si>
    <t>1825</t>
  </si>
  <si>
    <t>1826</t>
  </si>
  <si>
    <t>Hattfjelldal - Aarborte</t>
  </si>
  <si>
    <t>1827</t>
  </si>
  <si>
    <t>1828</t>
  </si>
  <si>
    <t>1832</t>
  </si>
  <si>
    <t>1833</t>
  </si>
  <si>
    <t>1834</t>
  </si>
  <si>
    <t>1835</t>
  </si>
  <si>
    <t>1836</t>
  </si>
  <si>
    <t>1837</t>
  </si>
  <si>
    <t>1838</t>
  </si>
  <si>
    <t>1839</t>
  </si>
  <si>
    <t>1840</t>
  </si>
  <si>
    <t>1841</t>
  </si>
  <si>
    <t>1845</t>
  </si>
  <si>
    <t>1848</t>
  </si>
  <si>
    <t>1851</t>
  </si>
  <si>
    <t>1853</t>
  </si>
  <si>
    <t>Evenes - Evenássi</t>
  </si>
  <si>
    <t>1856</t>
  </si>
  <si>
    <t>1857</t>
  </si>
  <si>
    <t>1859</t>
  </si>
  <si>
    <t>1860</t>
  </si>
  <si>
    <t>1865</t>
  </si>
  <si>
    <t>1866</t>
  </si>
  <si>
    <t>1867</t>
  </si>
  <si>
    <t>1868</t>
  </si>
  <si>
    <t>1870</t>
  </si>
  <si>
    <t>Sortland - Suortá</t>
  </si>
  <si>
    <t>1871</t>
  </si>
  <si>
    <t>1874</t>
  </si>
  <si>
    <t>1875</t>
  </si>
  <si>
    <t>5401</t>
  </si>
  <si>
    <t>5402</t>
  </si>
  <si>
    <t>5403</t>
  </si>
  <si>
    <t>5404</t>
  </si>
  <si>
    <t>5405</t>
  </si>
  <si>
    <t>5406</t>
  </si>
  <si>
    <t>5411</t>
  </si>
  <si>
    <t>5412</t>
  </si>
  <si>
    <t>5413</t>
  </si>
  <si>
    <t>5414</t>
  </si>
  <si>
    <t>5415</t>
  </si>
  <si>
    <t>5416</t>
  </si>
  <si>
    <t>5417</t>
  </si>
  <si>
    <t>5418</t>
  </si>
  <si>
    <t>5419</t>
  </si>
  <si>
    <t>5420</t>
  </si>
  <si>
    <t>5421</t>
  </si>
  <si>
    <t>5422</t>
  </si>
  <si>
    <t>5423</t>
  </si>
  <si>
    <t>5424</t>
  </si>
  <si>
    <t>5425</t>
  </si>
  <si>
    <t>5426</t>
  </si>
  <si>
    <t>5427</t>
  </si>
  <si>
    <t>5428</t>
  </si>
  <si>
    <t>5429</t>
  </si>
  <si>
    <t>5430</t>
  </si>
  <si>
    <t>Guovdageaidnu-Kautokeino</t>
  </si>
  <si>
    <t>5432</t>
  </si>
  <si>
    <t>5433</t>
  </si>
  <si>
    <t>5434</t>
  </si>
  <si>
    <t>5435</t>
  </si>
  <si>
    <t>5436</t>
  </si>
  <si>
    <t>Porsanger - Porsáŋgu - Porsanki </t>
  </si>
  <si>
    <t>5437</t>
  </si>
  <si>
    <t>Kárášjohka-Karasjok</t>
  </si>
  <si>
    <t>5438</t>
  </si>
  <si>
    <t>5439</t>
  </si>
  <si>
    <t>5440</t>
  </si>
  <si>
    <t>5441</t>
  </si>
  <si>
    <t>Deatnu-Tana</t>
  </si>
  <si>
    <t>5442</t>
  </si>
  <si>
    <t>Unjárga-Nesseby</t>
  </si>
  <si>
    <t>5443</t>
  </si>
  <si>
    <t>5444</t>
  </si>
  <si>
    <t>Figur 54 og 55: Plottdiagram av kommuners driftsresultat og investeringer per innbygger og kraftinntekter per innbygger i 2020, 2021 og 2022</t>
  </si>
  <si>
    <t>Navn</t>
  </si>
  <si>
    <t>Korrigerte frie inntekter inkl. eiendomsskatt, konsesjons-kraft-/ hjemfallsinntekter</t>
  </si>
  <si>
    <t>Bjørnafjorden*</t>
  </si>
  <si>
    <t>Herøy*</t>
  </si>
  <si>
    <t>Lillesand*</t>
  </si>
  <si>
    <t>Selbu*</t>
  </si>
  <si>
    <t>Stjørdal*</t>
  </si>
  <si>
    <t>Våler*</t>
  </si>
  <si>
    <t>Figur 58: Plottdiagram av korrigerte frie inntekter inkl. eiendomsskatt og konsesjonskraft (landsgjennomsnitt=100) og utbytte til kommuner per innbygger fra kraftselskaper i 2022</t>
  </si>
  <si>
    <t>Korrigerte frie inntekter</t>
  </si>
  <si>
    <t>Over 115</t>
  </si>
  <si>
    <t>Mellom 106 og 115</t>
  </si>
  <si>
    <t>Mellom 101 og 105</t>
  </si>
  <si>
    <t>Mellom 96 og 100</t>
  </si>
  <si>
    <t>Under 96</t>
  </si>
  <si>
    <t>Figur 56 og 57 Fordeling av kommuners korrigerte frie inntekter per innbygger ekskl./inkl eiendomsskatt, konsesjonskraft-/ hjemfallsinntekter mot landsgjennomsnittet (landsgjennomsnitt = 100)</t>
  </si>
  <si>
    <t xml:space="preserve">Figur 2: Fordeling av kommunale inntektskilder – Nåverdi i milliarder kroner </t>
  </si>
  <si>
    <t xml:space="preserve">Figur 33 og 34: Produksjonsavgift </t>
  </si>
  <si>
    <t>Totale kraftinntekter</t>
  </si>
  <si>
    <t>Christoffer Noreng</t>
  </si>
  <si>
    <t>chn@thema.no</t>
  </si>
  <si>
    <t>+47 97786237</t>
  </si>
  <si>
    <t>Inntekter per kommune for alle inntektskilder 2020</t>
  </si>
  <si>
    <t>Figur 43 og figur 47 - 53: Kraftinntekter per innbygger for alle kommuner og alle inntektskilder - Snitt for 2020, 2021 og 2022</t>
  </si>
  <si>
    <t>Beløp i kroner. Fylkeskommuner er ekskludert</t>
  </si>
  <si>
    <t xml:space="preserve">Beløp i kroner. Fylkeskommuner er ekskludert. </t>
  </si>
  <si>
    <t>Totale kraftinntekter per kommune</t>
  </si>
  <si>
    <t>Totale kraftinntekter per innbygger</t>
  </si>
  <si>
    <t>Utbytte totalt</t>
  </si>
  <si>
    <t>EiendomVann totalt</t>
  </si>
  <si>
    <t>EiendomVind totalt</t>
  </si>
  <si>
    <t>EiendomNett totalt</t>
  </si>
  <si>
    <t>Konsesjonskraft totalt</t>
  </si>
  <si>
    <t>Konsesjonsavgift totalt</t>
  </si>
  <si>
    <t>Naturressursskatt totalt</t>
  </si>
  <si>
    <t>Produksjonsavgift totalt</t>
  </si>
  <si>
    <t>Renter ansvarlig lån totalt</t>
  </si>
  <si>
    <t>Naturressursskatt per innbygger</t>
  </si>
  <si>
    <t>Inntekter per kommune for alle inntektskilder 2022</t>
  </si>
  <si>
    <t>Inntekter per kommune for alle inntektskilder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</si>
</sst>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_ ;_*\-###0\ %_ ;_*&quot;-&quot;"/>
    <numFmt numFmtId="166" formatCode="0\ %_ ;_*\-###0\ %_ ;_*&quot;-&quot;"/>
    <numFmt numFmtId="167" formatCode="_-* #,##0_-;\-* #,##0_-;_-* &quot;-&quot;??_-;_-@_-"/>
    <numFmt numFmtId="168" formatCode="#,##0.0"/>
  </numFmts>
  <fonts count="31" x14ac:knownFonts="1">
    <font>
      <sz val="10"/>
      <color theme="1"/>
      <name val="Calibri"/>
      <family val="2"/>
    </font>
    <font>
      <sz val="10"/>
      <color theme="0"/>
      <name val="Calibri"/>
      <family val="2"/>
    </font>
    <font>
      <sz val="10"/>
      <name val="Calibri"/>
      <family val="2"/>
      <scheme val="minor"/>
    </font>
    <font>
      <b/>
      <sz val="12"/>
      <color theme="0"/>
      <name val="Calibri"/>
      <family val="2"/>
      <scheme val="minor"/>
    </font>
    <font>
      <b/>
      <sz val="16"/>
      <name val="Calibri"/>
      <family val="2"/>
      <scheme val="minor"/>
    </font>
    <font>
      <sz val="10"/>
      <color theme="0"/>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0"/>
      <color rgb="FF3F3F76"/>
      <name val="Calibri"/>
      <family val="2"/>
    </font>
    <font>
      <b/>
      <sz val="10"/>
      <color theme="0"/>
      <name val="Calibri"/>
      <family val="2"/>
    </font>
    <font>
      <sz val="10"/>
      <name val="Calibri"/>
      <family val="2"/>
    </font>
    <font>
      <sz val="10"/>
      <color theme="6" tint="-0.24994659260841701"/>
      <name val="Calibri"/>
      <family val="2"/>
    </font>
    <font>
      <u/>
      <sz val="10"/>
      <color theme="11"/>
      <name val="Calibri"/>
      <family val="2"/>
    </font>
    <font>
      <u/>
      <sz val="10"/>
      <color theme="10"/>
      <name val="Calibri"/>
      <family val="2"/>
    </font>
    <font>
      <sz val="10"/>
      <color theme="1"/>
      <name val="Calibri"/>
      <family val="2"/>
    </font>
    <font>
      <b/>
      <sz val="10"/>
      <color theme="1"/>
      <name val="Calibri"/>
      <family val="2"/>
    </font>
    <font>
      <sz val="10"/>
      <color rgb="FF7030A0"/>
      <name val="Calibri"/>
      <family val="2"/>
    </font>
    <font>
      <sz val="10"/>
      <color rgb="FFC00000"/>
      <name val="Calibri"/>
      <family val="2"/>
    </font>
    <font>
      <sz val="18"/>
      <color theme="3"/>
      <name val="Calibri"/>
      <family val="2"/>
      <scheme val="major"/>
    </font>
    <font>
      <b/>
      <sz val="11"/>
      <color theme="3"/>
      <name val="Calibri"/>
      <family val="2"/>
    </font>
    <font>
      <u/>
      <sz val="10"/>
      <color theme="0"/>
      <name val="Arial"/>
      <family val="2"/>
    </font>
    <font>
      <sz val="8"/>
      <name val="Calibri"/>
      <family val="2"/>
    </font>
    <font>
      <b/>
      <sz val="11"/>
      <color rgb="FF3F3F3F"/>
      <name val="Calibri"/>
      <family val="2"/>
      <scheme val="minor"/>
    </font>
    <font>
      <sz val="9"/>
      <color indexed="81"/>
      <name val="Tahoma"/>
      <family val="2"/>
    </font>
    <font>
      <b/>
      <sz val="9"/>
      <color indexed="81"/>
      <name val="Tahoma"/>
      <family val="2"/>
    </font>
    <font>
      <sz val="16"/>
      <color theme="3"/>
      <name val="Calibri"/>
      <family val="2"/>
      <scheme val="major"/>
    </font>
    <font>
      <sz val="11"/>
      <color rgb="FF3F3F3F"/>
      <name val="Calibri"/>
      <family val="2"/>
      <scheme val="minor"/>
    </font>
    <font>
      <sz val="16"/>
      <color theme="3"/>
      <name val="Calibri"/>
      <family val="2"/>
      <scheme val="major"/>
    </font>
    <font>
      <b/>
      <sz val="12"/>
      <color theme="1"/>
      <name val="Calibri"/>
      <family val="2"/>
    </font>
  </fonts>
  <fills count="17">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7"/>
      </patternFill>
    </fill>
    <fill>
      <patternFill patternType="solid">
        <fgColor theme="0" tint="-4.9989318521683403E-2"/>
        <bgColor indexed="64"/>
      </patternFill>
    </fill>
    <fill>
      <patternFill patternType="solid">
        <fgColor theme="4"/>
      </patternFill>
    </fill>
    <fill>
      <patternFill patternType="solid">
        <fgColor theme="6"/>
      </patternFill>
    </fill>
    <fill>
      <patternFill patternType="solid">
        <fgColor theme="8"/>
      </patternFill>
    </fill>
    <fill>
      <patternFill patternType="solid">
        <fgColor theme="6" tint="0.79998168889431442"/>
        <bgColor indexed="64"/>
      </patternFill>
    </fill>
    <fill>
      <patternFill patternType="solid">
        <fgColor theme="4" tint="0.59996337778862885"/>
        <bgColor indexed="64"/>
      </patternFill>
    </fill>
    <fill>
      <patternFill patternType="solid">
        <fgColor theme="8" tint="0.39994506668294322"/>
        <bgColor indexed="64"/>
      </patternFill>
    </fill>
    <fill>
      <patternFill patternType="solid">
        <fgColor rgb="FFC00000"/>
        <bgColor indexed="64"/>
      </patternFill>
    </fill>
    <fill>
      <patternFill patternType="solid">
        <fgColor rgb="FFF2F2F2"/>
      </patternFill>
    </fill>
  </fills>
  <borders count="16">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otted">
        <color theme="0"/>
      </left>
      <right style="dotted">
        <color theme="0"/>
      </right>
      <top style="dotted">
        <color theme="0"/>
      </top>
      <bottom style="dotted">
        <color theme="0"/>
      </bottom>
      <diagonal/>
    </border>
    <border>
      <left style="thin">
        <color theme="0"/>
      </left>
      <right style="thin">
        <color theme="0"/>
      </right>
      <top style="thin">
        <color theme="0"/>
      </top>
      <bottom style="thin">
        <color theme="0"/>
      </bottom>
      <diagonal/>
    </border>
    <border>
      <left/>
      <right/>
      <top/>
      <bottom style="double">
        <color rgb="FF7030A0"/>
      </bottom>
      <diagonal/>
    </border>
    <border>
      <left style="mediumDashed">
        <color theme="1"/>
      </left>
      <right style="mediumDashed">
        <color theme="1"/>
      </right>
      <top style="mediumDashed">
        <color theme="1"/>
      </top>
      <bottom style="mediumDashed">
        <color theme="1"/>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s>
  <cellStyleXfs count="23">
    <xf numFmtId="0" fontId="0" fillId="0" borderId="0"/>
    <xf numFmtId="0" fontId="1" fillId="7" borderId="0" applyNumberFormat="0" applyFont="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0" fillId="12" borderId="7" applyNumberFormat="0" applyAlignment="0">
      <protection locked="0"/>
    </xf>
    <xf numFmtId="0" fontId="13" fillId="0" borderId="0" applyNumberFormat="0" applyFill="0" applyBorder="0" applyAlignment="0"/>
    <xf numFmtId="0" fontId="1" fillId="9" borderId="0" applyNumberFormat="0" applyFont="0" applyBorder="0" applyAlignment="0" applyProtection="0"/>
    <xf numFmtId="0" fontId="1" fillId="10" borderId="0" applyNumberFormat="0" applyFont="0" applyBorder="0" applyAlignment="0" applyProtection="0"/>
    <xf numFmtId="0" fontId="1" fillId="11" borderId="0" applyNumberFormat="0" applyFont="0" applyBorder="0" applyAlignment="0" applyProtection="0"/>
    <xf numFmtId="0" fontId="12" fillId="8" borderId="0" applyNumberFormat="0" applyFont="0" applyBorder="0" applyAlignment="0" applyProtection="0"/>
    <xf numFmtId="0" fontId="12" fillId="13" borderId="8">
      <alignment horizontal="center"/>
      <protection locked="0"/>
    </xf>
    <xf numFmtId="165" fontId="16" fillId="0" borderId="0" applyFont="0" applyFill="0" applyBorder="0" applyAlignment="0" applyProtection="0"/>
    <xf numFmtId="0" fontId="11" fillId="4" borderId="0" applyNumberFormat="0" applyBorder="0" applyProtection="0">
      <alignment horizontal="center" vertical="center"/>
    </xf>
    <xf numFmtId="0" fontId="11" fillId="15" borderId="0" applyNumberFormat="0" applyBorder="0" applyProtection="0">
      <alignment horizontal="center" vertical="center"/>
    </xf>
    <xf numFmtId="0" fontId="17" fillId="14" borderId="0" applyNumberFormat="0" applyBorder="0" applyProtection="0">
      <alignment horizontal="center" vertical="center"/>
    </xf>
    <xf numFmtId="0" fontId="18" fillId="0" borderId="9" applyNumberFormat="0" applyFill="0" applyAlignment="0" applyProtection="0"/>
    <xf numFmtId="0" fontId="17" fillId="6" borderId="10"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1" fillId="0" borderId="0" applyNumberFormat="0" applyFill="0" applyBorder="0" applyAlignment="0" applyProtection="0"/>
    <xf numFmtId="164" fontId="16" fillId="0" borderId="0" applyFont="0" applyFill="0" applyBorder="0" applyAlignment="0" applyProtection="0"/>
    <xf numFmtId="0" fontId="24" fillId="16" borderId="15" applyNumberFormat="0" applyAlignment="0" applyProtection="0"/>
  </cellStyleXfs>
  <cellXfs count="64">
    <xf numFmtId="0" fontId="0" fillId="0" borderId="0" xfId="0"/>
    <xf numFmtId="0" fontId="2" fillId="0" borderId="0" xfId="0" applyFont="1"/>
    <xf numFmtId="0" fontId="2" fillId="8" borderId="0" xfId="0" applyFont="1" applyFill="1"/>
    <xf numFmtId="0" fontId="2" fillId="8" borderId="0" xfId="0" quotePrefix="1" applyFont="1" applyFill="1"/>
    <xf numFmtId="0" fontId="2" fillId="0" borderId="4" xfId="0" applyFont="1" applyBorder="1"/>
    <xf numFmtId="0" fontId="2" fillId="0" borderId="1" xfId="0" applyFont="1" applyBorder="1"/>
    <xf numFmtId="0" fontId="5" fillId="0" borderId="3" xfId="0" applyFont="1" applyBorder="1"/>
    <xf numFmtId="0" fontId="6" fillId="0" borderId="6" xfId="0" applyFont="1" applyBorder="1"/>
    <xf numFmtId="0" fontId="7" fillId="0" borderId="0" xfId="0" applyFont="1"/>
    <xf numFmtId="0" fontId="7" fillId="0" borderId="0" xfId="0" applyFont="1" applyAlignment="1">
      <alignment horizontal="left"/>
    </xf>
    <xf numFmtId="0" fontId="6" fillId="0" borderId="5" xfId="0" applyFont="1" applyBorder="1"/>
    <xf numFmtId="14" fontId="7" fillId="0" borderId="1" xfId="0" applyNumberFormat="1" applyFont="1" applyBorder="1" applyAlignment="1">
      <alignment horizontal="left"/>
    </xf>
    <xf numFmtId="0" fontId="8" fillId="8" borderId="0" xfId="0" applyFont="1" applyFill="1"/>
    <xf numFmtId="0" fontId="7" fillId="8" borderId="0" xfId="0" applyFont="1" applyFill="1"/>
    <xf numFmtId="0" fontId="7" fillId="8" borderId="0" xfId="0" quotePrefix="1" applyFont="1" applyFill="1"/>
    <xf numFmtId="0" fontId="20" fillId="8" borderId="0" xfId="18" applyFill="1"/>
    <xf numFmtId="0" fontId="21" fillId="0" borderId="5" xfId="20" applyBorder="1"/>
    <xf numFmtId="0" fontId="7" fillId="0" borderId="12" xfId="0" applyFont="1" applyBorder="1"/>
    <xf numFmtId="0" fontId="21" fillId="0" borderId="1" xfId="19" applyBorder="1"/>
    <xf numFmtId="0" fontId="21" fillId="0" borderId="1" xfId="20" applyBorder="1"/>
    <xf numFmtId="0" fontId="2" fillId="8" borderId="0" xfId="9" applyFont="1"/>
    <xf numFmtId="0" fontId="4" fillId="8" borderId="0" xfId="9" applyFont="1"/>
    <xf numFmtId="166" fontId="2" fillId="8" borderId="0" xfId="9" applyNumberFormat="1" applyFont="1" applyAlignment="1">
      <alignment horizontal="center"/>
    </xf>
    <xf numFmtId="0" fontId="2" fillId="8" borderId="0" xfId="9" applyFont="1" applyAlignment="1">
      <alignment horizontal="center"/>
    </xf>
    <xf numFmtId="9" fontId="2" fillId="8" borderId="0" xfId="9" applyNumberFormat="1" applyFont="1" applyAlignment="1">
      <alignment horizontal="center"/>
    </xf>
    <xf numFmtId="0" fontId="2" fillId="8" borderId="0" xfId="9" applyFont="1" applyBorder="1"/>
    <xf numFmtId="0" fontId="2" fillId="8" borderId="13" xfId="9" applyFont="1" applyBorder="1"/>
    <xf numFmtId="0" fontId="0" fillId="8" borderId="0" xfId="9" applyFont="1"/>
    <xf numFmtId="0" fontId="22" fillId="2" borderId="5" xfId="2" applyFont="1" applyFill="1" applyBorder="1" applyAlignment="1">
      <alignment vertical="center"/>
    </xf>
    <xf numFmtId="0" fontId="22" fillId="3" borderId="2" xfId="2" applyFont="1" applyFill="1" applyBorder="1" applyAlignment="1">
      <alignment vertical="center"/>
    </xf>
    <xf numFmtId="0" fontId="22" fillId="4" borderId="2" xfId="2" applyFont="1" applyFill="1" applyBorder="1" applyAlignment="1">
      <alignment vertical="center"/>
    </xf>
    <xf numFmtId="0" fontId="22" fillId="5" borderId="2" xfId="2" applyFont="1" applyFill="1" applyBorder="1" applyAlignment="1">
      <alignment vertical="center"/>
    </xf>
    <xf numFmtId="0" fontId="22" fillId="6" borderId="2" xfId="2" applyFont="1" applyFill="1" applyBorder="1" applyAlignment="1">
      <alignment vertical="center"/>
    </xf>
    <xf numFmtId="3" fontId="0" fillId="8" borderId="0" xfId="9" applyNumberFormat="1" applyFont="1"/>
    <xf numFmtId="0" fontId="17" fillId="8" borderId="0" xfId="9" applyFont="1"/>
    <xf numFmtId="0" fontId="27" fillId="8" borderId="0" xfId="18" applyFont="1" applyFill="1"/>
    <xf numFmtId="0" fontId="28" fillId="16" borderId="0" xfId="22" applyFont="1" applyBorder="1"/>
    <xf numFmtId="164" fontId="28" fillId="16" borderId="0" xfId="21" applyFont="1" applyFill="1" applyBorder="1"/>
    <xf numFmtId="9" fontId="28" fillId="16" borderId="0" xfId="22" applyNumberFormat="1" applyFont="1" applyBorder="1"/>
    <xf numFmtId="0" fontId="24" fillId="16" borderId="0" xfId="22" applyFont="1" applyBorder="1"/>
    <xf numFmtId="0" fontId="16" fillId="8" borderId="0" xfId="0" applyFont="1" applyFill="1"/>
    <xf numFmtId="2" fontId="0" fillId="8" borderId="0" xfId="9" applyNumberFormat="1" applyFont="1"/>
    <xf numFmtId="3" fontId="16" fillId="8" borderId="0" xfId="0" applyNumberFormat="1" applyFont="1" applyFill="1"/>
    <xf numFmtId="3" fontId="0" fillId="8" borderId="0" xfId="0" applyNumberFormat="1" applyFont="1" applyFill="1"/>
    <xf numFmtId="0" fontId="0" fillId="8" borderId="11" xfId="9" applyFont="1" applyBorder="1"/>
    <xf numFmtId="0" fontId="29" fillId="8" borderId="0" xfId="18" applyFont="1" applyFill="1"/>
    <xf numFmtId="0" fontId="0" fillId="3" borderId="0" xfId="9" applyFont="1" applyFill="1"/>
    <xf numFmtId="0" fontId="17" fillId="3" borderId="0" xfId="9" applyFont="1" applyFill="1" applyBorder="1"/>
    <xf numFmtId="167" fontId="28" fillId="16" borderId="0" xfId="21" applyNumberFormat="1" applyFont="1" applyFill="1" applyBorder="1"/>
    <xf numFmtId="0" fontId="17" fillId="3" borderId="0" xfId="9" applyFont="1" applyFill="1"/>
    <xf numFmtId="0" fontId="0" fillId="3" borderId="11" xfId="9" applyFont="1" applyFill="1" applyBorder="1"/>
    <xf numFmtId="0" fontId="15" fillId="8" borderId="0" xfId="2" quotePrefix="1" applyFill="1"/>
    <xf numFmtId="168" fontId="0" fillId="8" borderId="0" xfId="9" applyNumberFormat="1" applyFont="1"/>
    <xf numFmtId="0" fontId="0" fillId="8" borderId="0" xfId="0" applyFont="1" applyFill="1"/>
    <xf numFmtId="3" fontId="0" fillId="8" borderId="11" xfId="9" applyNumberFormat="1" applyFont="1" applyBorder="1"/>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3" fillId="7" borderId="4" xfId="1" applyFont="1" applyBorder="1" applyAlignment="1">
      <alignment horizontal="left"/>
    </xf>
    <xf numFmtId="0" fontId="3" fillId="7" borderId="3" xfId="1" applyFont="1" applyBorder="1" applyAlignment="1">
      <alignment horizontal="left"/>
    </xf>
    <xf numFmtId="0" fontId="3" fillId="7" borderId="2" xfId="1" applyFont="1" applyBorder="1" applyAlignment="1">
      <alignment horizontal="left"/>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30" fillId="8" borderId="0" xfId="9" applyFont="1" applyAlignment="1">
      <alignment horizontal="center"/>
    </xf>
  </cellXfs>
  <cellStyles count="23">
    <cellStyle name="Background" xfId="9" xr:uid="{00000000-0005-0000-0000-000004000000}"/>
    <cellStyle name="Benyttet hyperkobling" xfId="3" builtinId="9" customBuiltin="1"/>
    <cellStyle name="Beregning" xfId="5" builtinId="22" customBuiltin="1"/>
    <cellStyle name="Dårlig" xfId="13" builtinId="27" customBuiltin="1"/>
    <cellStyle name="God" xfId="12" builtinId="26" customBuiltin="1"/>
    <cellStyle name="Hyperkobling" xfId="2" builtinId="8" customBuiltin="1"/>
    <cellStyle name="Inndata" xfId="4" builtinId="20" customBuiltin="1"/>
    <cellStyle name="Koblet celle" xfId="15" builtinId="24" customBuiltin="1"/>
    <cellStyle name="Komma" xfId="21" builtinId="3"/>
    <cellStyle name="Kontrollcelle" xfId="16" builtinId="23" customBuiltin="1"/>
    <cellStyle name="Normal" xfId="0" builtinId="0" customBuiltin="1"/>
    <cellStyle name="Nøytral" xfId="14" builtinId="28" customBuiltin="1"/>
    <cellStyle name="Overskrift 3" xfId="19" builtinId="18"/>
    <cellStyle name="Overskrift 4" xfId="20" builtinId="19"/>
    <cellStyle name="Prosent" xfId="11" builtinId="5" customBuiltin="1"/>
    <cellStyle name="Tittel" xfId="18" builtinId="15"/>
    <cellStyle name="Utdata" xfId="22" builtinId="21"/>
    <cellStyle name="Uthevingsfarge1" xfId="6" builtinId="29" customBuiltin="1"/>
    <cellStyle name="Uthevingsfarge3" xfId="7" builtinId="37" customBuiltin="1"/>
    <cellStyle name="Uthevingsfarge4" xfId="1" builtinId="41" customBuiltin="1"/>
    <cellStyle name="Uthevingsfarge5" xfId="8" builtinId="45" customBuiltin="1"/>
    <cellStyle name="Valgcelle" xfId="10" xr:uid="{00000000-0005-0000-0000-000014000000}"/>
    <cellStyle name="Varseltekst" xfId="17" builtinId="11" customBuiltin="1"/>
  </cellStyles>
  <dxfs count="339">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rgb="FF323232"/>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2" formatCode="0.0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fill>
        <patternFill patternType="solid">
          <fgColor indexed="64"/>
          <bgColor theme="0" tint="-4.9989318521683403E-2"/>
        </patternFill>
      </fill>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1"/>
        <color rgb="FF3F3F3F"/>
        <name val="Calibri"/>
        <family val="2"/>
        <scheme val="minor"/>
      </font>
      <numFmt numFmtId="167" formatCode="_-* #,##0_-;\-* #,##0_-;_-* &quot;-&quot;??_-;_-@_-"/>
      <fill>
        <patternFill patternType="solid">
          <fgColor indexed="64"/>
          <bgColor rgb="FFF2F2F2"/>
        </patternFill>
      </fill>
    </dxf>
    <dxf>
      <font>
        <b val="0"/>
        <i val="0"/>
        <strike val="0"/>
        <condense val="0"/>
        <extend val="0"/>
        <outline val="0"/>
        <shadow val="0"/>
        <u val="none"/>
        <vertAlign val="baseline"/>
        <sz val="11"/>
        <color rgb="FF3F3F3F"/>
        <name val="Calibri"/>
        <family val="2"/>
        <scheme val="minor"/>
      </font>
      <numFmt numFmtId="167" formatCode="_-* #,##0_-;\-* #,##0_-;_-* &quot;-&quot;??_-;_-@_-"/>
    </dxf>
    <dxf>
      <font>
        <b val="0"/>
        <i val="0"/>
        <strike val="0"/>
        <condense val="0"/>
        <extend val="0"/>
        <outline val="0"/>
        <shadow val="0"/>
        <u val="none"/>
        <vertAlign val="baseline"/>
        <sz val="11"/>
        <color rgb="FF3F3F3F"/>
        <name val="Calibri"/>
        <family val="2"/>
        <scheme val="minor"/>
      </font>
    </dxf>
    <dxf>
      <border outline="0">
        <bottom style="thin">
          <color rgb="FF3F3F3F"/>
        </bottom>
      </border>
    </dxf>
    <dxf>
      <font>
        <b/>
        <i val="0"/>
        <strike val="0"/>
        <condense val="0"/>
        <extend val="0"/>
        <outline val="0"/>
        <shadow val="0"/>
        <u val="none"/>
        <vertAlign val="baseline"/>
        <sz val="10"/>
        <color theme="1"/>
        <name val="Calibri"/>
        <family val="2"/>
        <scheme val="none"/>
      </font>
      <fill>
        <patternFill patternType="solid">
          <fgColor indexed="64"/>
          <bgColor theme="5"/>
        </patternFill>
      </fill>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numFmt numFmtId="3" formatCode="#,##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fill>
        <patternFill patternType="solid">
          <fgColor indexed="64"/>
          <bgColor theme="5"/>
        </patternFill>
      </fill>
    </dxf>
  </dxfs>
  <tableStyles count="0" defaultTableStyle="TableStyleMedium2" defaultPivotStyle="PivotStyleLight16"/>
  <colors>
    <mruColors>
      <color rgb="FFFACD41"/>
      <color rgb="FF285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531191</xdr:colOff>
      <xdr:row>22</xdr:row>
      <xdr:rowOff>94462</xdr:rowOff>
    </xdr:from>
    <xdr:to>
      <xdr:col>12</xdr:col>
      <xdr:colOff>535306</xdr:colOff>
      <xdr:row>26</xdr:row>
      <xdr:rowOff>98362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77891" y="10267162"/>
          <a:ext cx="2315515" cy="657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lve Bjørke Wergeland | THEMA" id="{7CA71906-B0E3-422C-8333-9EE389DBF4DA}" userId="S::olve.wergeland@thema.no::fd812bb8-d367-4e4b-9cb3-e59a4bb9c27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575870-2E75-4821-9CEC-3E75D51CE303}" name="Table1" displayName="Table1" ref="A4:K18" totalsRowShown="0" headerRowDxfId="338" dataDxfId="337" headerRowCellStyle="Background" dataCellStyle="Background">
  <autoFilter ref="A4:K18" xr:uid="{33575870-2E75-4821-9CEC-3E75D51CE303}"/>
  <tableColumns count="11">
    <tableColumn id="1" xr3:uid="{C5D3A30A-C1DF-4D8D-9FF4-A4DC84C3B8BF}" name="År" dataDxfId="336" dataCellStyle="Background"/>
    <tableColumn id="2" xr3:uid="{C6037FE3-354C-42E9-A6F6-C9489371497A}" name="Utbytte" dataDxfId="335" dataCellStyle="Background"/>
    <tableColumn id="3" xr3:uid="{015BC0F6-6DE0-48A4-8C21-CFCA336E2C14}" name="Eiendomsskatt vann" dataDxfId="334" dataCellStyle="Background"/>
    <tableColumn id="4" xr3:uid="{21FD77E5-C874-4658-8596-4BF69F5FCCA8}" name="Eiendomsskatt vind" dataDxfId="333" dataCellStyle="Background"/>
    <tableColumn id="5" xr3:uid="{C37C783C-3FEA-43D9-9F55-79A9FAF3133A}" name="Eiendomsskatt nett" dataDxfId="332" dataCellStyle="Background"/>
    <tableColumn id="6" xr3:uid="{7DA539D8-A365-491B-94E8-486B58A5EF87}" name="Konsesjonskraft" dataDxfId="331" dataCellStyle="Background"/>
    <tableColumn id="7" xr3:uid="{FBD3E3EE-4CFE-4FB5-A5D1-7ECB137566DB}" name="Konsesjonsavgift" dataDxfId="330" dataCellStyle="Background"/>
    <tableColumn id="8" xr3:uid="{55E51E7F-139C-4B13-B959-48A1D00AF248}" name="Naturressurskatt" dataDxfId="329" dataCellStyle="Background"/>
    <tableColumn id="9" xr3:uid="{BBB87A89-B36A-4B96-802F-770C5F7F857E}" name="Produksjonsavgift" dataDxfId="328" dataCellStyle="Background"/>
    <tableColumn id="10" xr3:uid="{3370B274-086B-4362-93F6-F121EDB77272}" name="Renter ansvarlig lån" dataDxfId="327" dataCellStyle="Background"/>
    <tableColumn id="11" xr3:uid="{C81D4666-53BF-484F-8647-C93DB14A081F}" name="Totalt per år" dataDxfId="326" dataCellStyle="Background">
      <calculatedColumnFormula>SUM(Table1[[#This Row],[Utbytte]:[Renter ansvarlig lån]])</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421C7D7-9F1D-4B0B-9C23-34F6D81903A5}" name="Table1618" displayName="Table1618" ref="A5:C51" totalsRowCount="1" headerRowDxfId="280" dataDxfId="279" headerRowCellStyle="Background" dataCellStyle="Background">
  <autoFilter ref="A5:C50" xr:uid="{5597A85F-1FC5-4AE0-AB09-A657C252001E}"/>
  <tableColumns count="3">
    <tableColumn id="1" xr3:uid="{9230A639-35EC-45DE-A6C6-7530AE61858B}" name="Kommunenr" totalsRowLabel="Total" dataDxfId="278" totalsRowDxfId="277" dataCellStyle="Background" totalsRowCellStyle="Background"/>
    <tableColumn id="2" xr3:uid="{DFBBBD32-99DE-4101-839F-3AEE5852E051}" name="Kommunenavn" dataDxfId="276" totalsRowDxfId="275" dataCellStyle="Background" totalsRowCellStyle="Background"/>
    <tableColumn id="3" xr3:uid="{18BB8A7A-B80F-4546-B4EE-A4C974264A1A}" name="2022/2024" totalsRowFunction="sum" dataDxfId="274" totalsRowDxfId="273" dataCellStyle="Background" totalsRowCellStyle="Background"/>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0442F04-828F-4BCC-834B-E8C5E6678A64}" name="Table20" displayName="Table20" ref="A4:E13" totalsRowShown="0" headerRowDxfId="272" dataDxfId="271" headerRowCellStyle="Background" dataCellStyle="Background">
  <autoFilter ref="A4:E13" xr:uid="{40442F04-828F-4BCC-834B-E8C5E6678A64}"/>
  <tableColumns count="5">
    <tableColumn id="1" xr3:uid="{90F638DC-1C72-4D73-8D1A-CC731CABE1D4}" name="År" dataDxfId="270" dataCellStyle="Background"/>
    <tableColumn id="2" xr3:uid="{B5872E19-0D55-4498-8394-9F193E95E8B5}" name="Lokalt distribusjonsnett" dataDxfId="269" dataCellStyle="Background"/>
    <tableColumn id="3" xr3:uid="{04929A1B-C579-4259-BCF9-8FB5DB9C6418}" name="Regionalt distribusjonsnett" dataDxfId="268" dataCellStyle="Background"/>
    <tableColumn id="4" xr3:uid="{8CEF2D57-53AD-4848-AEC8-D1CF2ADC4BBB}" name="Transmisjonsnett" dataDxfId="267" dataCellStyle="Background"/>
    <tableColumn id="5" xr3:uid="{823492E4-3866-4570-AE7E-F4AC3349D9A3}" name="Totalt" dataDxfId="266" dataCellStyle="Background">
      <calculatedColumnFormula>SUM(Table20[[#This Row],[Lokalt distribusjonsnett]:[Transmisjonsnett]])</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4E72981-F98D-4F66-8612-F4FBBA76836F}" name="Table21" displayName="Table21" ref="A4:B361" totalsRowCount="1" headerRowDxfId="265" dataDxfId="264" dataCellStyle="Background">
  <autoFilter ref="A4:B360" xr:uid="{F4E72981-F98D-4F66-8612-F4FBBA76836F}"/>
  <sortState xmlns:xlrd2="http://schemas.microsoft.com/office/spreadsheetml/2017/richdata2" ref="A5:B360">
    <sortCondition descending="1" ref="B4:B360"/>
  </sortState>
  <tableColumns count="2">
    <tableColumn id="1" xr3:uid="{9A1CC33A-B542-435F-AB9D-7D8A3D0FD21E}" name="Kommune" totalsRowLabel="Total" dataDxfId="263" totalsRowDxfId="262" dataCellStyle="Background" totalsRowCellStyle="Background"/>
    <tableColumn id="2" xr3:uid="{C42D2E35-694D-4405-A9B6-97D18070F397}" name="Eiendomsskatt" totalsRowFunction="sum" dataDxfId="261" totalsRowDxfId="260" dataCellStyle="Background" totalsRowCellStyle="Background"/>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91AEB43-B810-4F8A-86A8-C928939EF28F}" name="Table22" displayName="Table22" ref="A4:B20" totalsRowCount="1" headerRowDxfId="259" dataDxfId="258" dataCellStyle="Background">
  <autoFilter ref="A4:B19" xr:uid="{B91AEB43-B810-4F8A-86A8-C928939EF28F}"/>
  <tableColumns count="2">
    <tableColumn id="1" xr3:uid="{FE90D95B-CEFC-4239-AB84-DD823482BB86}" name="År" totalsRowLabel="Total" dataDxfId="257" totalsRowDxfId="256" dataCellStyle="Background" totalsRowCellStyle="Background"/>
    <tableColumn id="2" xr3:uid="{F79421DF-7648-408B-9E50-9DF584D727C0}" name="Konsesjonsavgift" totalsRowFunction="sum" dataDxfId="255" totalsRowDxfId="254" dataCellStyle="Background" totalsRowCellStyle="Backgroun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097E901-BB2D-4BAC-91DE-C338EBD3E949}" name="Table23" displayName="Table23" ref="A4:B244" totalsRowCount="1" headerRowDxfId="253" dataDxfId="252" dataCellStyle="Background">
  <autoFilter ref="A4:B243" xr:uid="{E097E901-BB2D-4BAC-91DE-C338EBD3E949}"/>
  <tableColumns count="2">
    <tableColumn id="1" xr3:uid="{9C1E8807-C40D-44C4-B382-9D0269CD110A}" name="Kommune" totalsRowLabel="Total" dataDxfId="251" totalsRowDxfId="250" dataCellStyle="Background" totalsRowCellStyle="Background"/>
    <tableColumn id="2" xr3:uid="{95C549CE-ADD8-4805-A44B-6E0463A76B86}" name="Konsesjonsavgift" totalsRowFunction="sum" dataDxfId="249" totalsRowDxfId="248" dataCellStyle="Background" totalsRowCellStyle="Background"/>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50A9530-497D-4441-A6BC-EE61342F992E}" name="Table25" displayName="Table25" ref="A4:D17" totalsRowShown="0" headerRowDxfId="247" dataDxfId="246" headerRowCellStyle="Background" dataCellStyle="Background">
  <autoFilter ref="A4:D17" xr:uid="{250A9530-497D-4441-A6BC-EE61342F992E}"/>
  <tableColumns count="4">
    <tableColumn id="1" xr3:uid="{3EB165F3-F550-46D8-B880-BE8A63819EEB}" name="År" dataDxfId="245" dataCellStyle="Background"/>
    <tableColumn id="2" xr3:uid="{BA2ED5BC-B3BC-477B-B62F-49339AEED3C5}" name="Kommuner" dataDxfId="244" dataCellStyle="Background"/>
    <tableColumn id="3" xr3:uid="{9429E41B-D8BF-4F3D-A0FA-65195576854F}" name="Fylker" dataDxfId="243" dataCellStyle="Background"/>
    <tableColumn id="4" xr3:uid="{9FF1D9F0-266C-4687-A879-201B236777F8}" name="Totalt" dataDxfId="242" dataCellStyle="Background">
      <calculatedColumnFormula>B5+C5</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7EA2FA1-79DB-466E-A3F3-F354681B0A1B}" name="Table24" displayName="Table24" ref="A4:B237" totalsRowCount="1" headerRowDxfId="241" dataDxfId="240" dataCellStyle="Background">
  <autoFilter ref="A4:B236" xr:uid="{F7EA2FA1-79DB-466E-A3F3-F354681B0A1B}"/>
  <tableColumns count="2">
    <tableColumn id="1" xr3:uid="{B71F0DF0-D4D1-4A5B-97ED-24C82299843F}" name="Kommune" totalsRowLabel="Total" dataDxfId="239" totalsRowDxfId="238" dataCellStyle="Background" totalsRowCellStyle="Background"/>
    <tableColumn id="2" xr3:uid="{38135211-D9CC-4675-B2F7-B775C91BCB31}" name="Konsesjosnkraft 2022" totalsRowFunction="sum" dataDxfId="237" totalsRowDxfId="236" dataCellStyle="Background" totalsRowCellStyle="Background"/>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C14E89-A776-4980-AADF-87DB205EDA20}" name="Table26" displayName="Table26" ref="A4:D20" totalsRowCount="1" headerRowDxfId="235" dataDxfId="234" headerRowCellStyle="Background" dataCellStyle="Background">
  <autoFilter ref="A4:D19" xr:uid="{F5C14E89-A776-4980-AADF-87DB205EDA20}"/>
  <tableColumns count="4">
    <tableColumn id="1" xr3:uid="{63EC37DA-671C-4C21-A2ED-EA570DA51A36}" name="År" totalsRowLabel="Total" dataDxfId="233" totalsRowDxfId="232" dataCellStyle="Background" totalsRowCellStyle="Background"/>
    <tableColumn id="2" xr3:uid="{B6BD763C-1C2B-440F-9D60-3C310062B88F}" name="Til kommuner" dataDxfId="231" totalsRowDxfId="230" dataCellStyle="Background" totalsRowCellStyle="Background"/>
    <tableColumn id="3" xr3:uid="{15EE6899-7ADC-4F5F-90F8-596571975F5C}" name="Til fylker" dataDxfId="229" totalsRowDxfId="228" dataCellStyle="Background" totalsRowCellStyle="Background"/>
    <tableColumn id="4" xr3:uid="{27C530FC-1D30-4CBB-877C-18022B011F8E}" name="Totalt" totalsRowFunction="sum" dataDxfId="227" totalsRowDxfId="226" dataCellStyle="Background" totalsRowCellStyle="Backgroun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289FE04-7968-43C1-8D63-E4674FCBDA6A}" name="Table31" displayName="Table31" ref="A4:B360" totalsRowShown="0" headerRowDxfId="225">
  <autoFilter ref="A4:B360" xr:uid="{B289FE04-7968-43C1-8D63-E4674FCBDA6A}"/>
  <tableColumns count="2">
    <tableColumn id="1" xr3:uid="{D61C6F38-1E8E-4530-B865-8FCFCB33AE98}" name="Kommune" dataDxfId="224" dataCellStyle="Background"/>
    <tableColumn id="2" xr3:uid="{CEF6D1FF-662B-45B0-B33D-5AE3F74CE9F7}" name="NRS før utjevning" dataDxfId="223" dataCellStyle="Background"/>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0C7E750-204D-4A3C-A0B3-D62551291DFA}" name="Table32" displayName="Table32" ref="D4:E360" totalsRowShown="0" headerRowDxfId="222" dataDxfId="221" headerRowCellStyle="Background" dataCellStyle="Background">
  <autoFilter ref="D4:E360" xr:uid="{80C7E750-204D-4A3C-A0B3-D62551291DFA}"/>
  <tableColumns count="2">
    <tableColumn id="1" xr3:uid="{9DDEA7C5-0047-4501-B324-09B5A5801524}" name="Kommune" dataDxfId="220" dataCellStyle="Background"/>
    <tableColumn id="2" xr3:uid="{64C566AE-96AE-47E4-84F7-849758B4BE91}" name="NRS etter utjevning" dataDxfId="219" dataCellStyle="Backgroun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E99570-F526-421C-9206-25E2F199D187}" name="Table3" displayName="Table3" ref="A4:C19" totalsRowShown="0" headerRowDxfId="325" tableBorderDxfId="324" headerRowCellStyle="Background">
  <autoFilter ref="A4:C19" xr:uid="{9AE99570-F526-421C-9206-25E2F199D187}"/>
  <tableColumns count="3">
    <tableColumn id="1" xr3:uid="{C68FCBE2-6A39-4D0C-9F41-172BCDEF4DE4}" name="Inntekstkilde" dataDxfId="323"/>
    <tableColumn id="2" xr3:uid="{618ECAA2-5044-4A04-AD19-5E4E232EA278}" name="Inntekt (nyeste, MNOK)" dataDxfId="322"/>
    <tableColumn id="3" xr3:uid="{BF328934-0562-49DF-BB6E-BB55D2EDA128}" name="Nåverdi (MNOK)" dataDxfId="321"/>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5229E40-FB12-4E01-8DB6-7B7731647877}" name="Table27" displayName="Table27" ref="A4:D360" totalsRowShown="0" headerRowDxfId="218" dataDxfId="217" headerRowCellStyle="Background" dataCellStyle="Background">
  <autoFilter ref="A4:D360" xr:uid="{D5229E40-FB12-4E01-8DB6-7B7731647877}"/>
  <sortState xmlns:xlrd2="http://schemas.microsoft.com/office/spreadsheetml/2017/richdata2" ref="A5:D360">
    <sortCondition descending="1" ref="D4:D360"/>
  </sortState>
  <tableColumns count="4">
    <tableColumn id="1" xr3:uid="{02309E36-C891-4817-BF7A-66484B15BB5A}" name="Kommune" dataDxfId="216" dataCellStyle="Background"/>
    <tableColumn id="2" xr3:uid="{ED0AF9CC-F84E-4CE5-8CBF-A64AB8654436}" name="NRS etter utjevning" dataDxfId="215" dataCellStyle="Background"/>
    <tableColumn id="3" xr3:uid="{7CFB53EF-AB78-4F8E-B8B9-705D188D8166}" name="Innbyggere" dataDxfId="214" dataCellStyle="Background"/>
    <tableColumn id="5" xr3:uid="{CA1BE75B-9B49-4A87-BAA2-22B1E23F841A}" name="NRS pr innbygger etter utjevning" dataDxfId="213" dataCellStyle="Background"/>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D33BE55-01D3-41D5-9721-7BAF7C573A18}" name="Table33" displayName="Table33" ref="A4:D50" totalsRowCount="1" headerRowDxfId="212" headerRowCellStyle="Background">
  <autoFilter ref="A4:D49" xr:uid="{4D33BE55-01D3-41D5-9721-7BAF7C573A18}"/>
  <tableColumns count="4">
    <tableColumn id="1" xr3:uid="{4152301C-8121-403D-8614-40396393861E}" name="Kommune" totalsRowLabel="Total" dataDxfId="211" totalsRowDxfId="210" dataCellStyle="Background" totalsRowCellStyle="Background"/>
    <tableColumn id="2" xr3:uid="{3E533882-A3BC-4B38-896E-ED0DD3371CD9}" name="2024" totalsRowFunction="sum" dataDxfId="209" totalsRowDxfId="208" dataCellStyle="Background"/>
    <tableColumn id="3" xr3:uid="{5FD3C56D-FC47-4A91-BA4B-90B9DAD3C30B}" name="2023" totalsRowFunction="sum" dataDxfId="207" totalsRowDxfId="206" dataCellStyle="Background"/>
    <tableColumn id="4" xr3:uid="{880D512A-4051-48E5-97B1-3B5804AA88FB}" name="2022" totalsRowFunction="sum" dataDxfId="205" totalsRowDxfId="204" dataCellStyle="Background" totalsRowCellStyle="Background"/>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6A06447-8C68-449B-98A6-40D28E44303C}" name="Table40" displayName="Table40" ref="A4:H18" totalsRowShown="0" headerRowDxfId="203" dataDxfId="202" headerRowCellStyle="Background" dataCellStyle="Background">
  <autoFilter ref="A4:H18" xr:uid="{A6A06447-8C68-449B-98A6-40D28E44303C}"/>
  <tableColumns count="8">
    <tableColumn id="1" xr3:uid="{3662A0DB-E7AF-45AF-A03E-72ACF6763E03}" name="År" dataDxfId="201" dataCellStyle="Background"/>
    <tableColumn id="2" xr3:uid="{DB95BE00-4BB0-4B7D-9D0E-24AD2D29484A}" name="Produksjonsavgift" dataDxfId="200" dataCellStyle="Background"/>
    <tableColumn id="3" xr3:uid="{5E06893F-5BF5-4FF4-9FAB-FCF29F1287BA}" name="Eiendomsskatt vann" dataDxfId="199" dataCellStyle="Background"/>
    <tableColumn id="4" xr3:uid="{E48F324A-5C0A-4E57-8D78-477622199E6C}" name="Eiendomsskatt vind" dataDxfId="198" dataCellStyle="Background"/>
    <tableColumn id="5" xr3:uid="{F78448FE-221A-41AB-9C1A-302D5106A69D}" name="Eiendomsskatt nett" dataDxfId="197" dataCellStyle="Background"/>
    <tableColumn id="6" xr3:uid="{18FC425B-B72E-4744-82F3-BA73EEEF3762}" name="Konsesjonskraft, normalt prisscenario" dataDxfId="196" dataCellStyle="Background"/>
    <tableColumn id="9" xr3:uid="{43C48D2D-5CD5-40BA-9558-3BA89DCCC02E}" name="Konsesjonsavgift" dataDxfId="195" dataCellStyle="Background"/>
    <tableColumn id="10" xr3:uid="{3BA83E86-95CC-495B-B155-D6BF3FC1F56F}" name="Naturressurskatt" dataDxfId="194" dataCellStyle="Background"/>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69548A9-9847-4872-8CEE-25654B38F3FE}" name="Table36" displayName="Table36" ref="A4:H18" totalsRowShown="0" headerRowDxfId="193" dataDxfId="192" headerRowCellStyle="Background" dataCellStyle="Background">
  <autoFilter ref="A4:H18" xr:uid="{969548A9-9847-4872-8CEE-25654B38F3FE}"/>
  <tableColumns count="8">
    <tableColumn id="1" xr3:uid="{2C0290E8-1FEA-49A1-AF7A-1CB11E5B357B}" name="År" dataDxfId="191" dataCellStyle="Background"/>
    <tableColumn id="2" xr3:uid="{428CE04E-E34C-44E9-8D3D-64EB4CB3BA8B}" name="Produksjonsavgift" dataDxfId="190" dataCellStyle="Background"/>
    <tableColumn id="3" xr3:uid="{3F5B5794-8B83-40D4-BA3B-ED87CCB97A90}" name="Eiendomsskatt vann" dataDxfId="189" dataCellStyle="Background"/>
    <tableColumn id="4" xr3:uid="{E69C9909-4CA9-400F-A3C0-5453641B2821}" name="Eiendomsskatt vind" dataDxfId="188" dataCellStyle="Background"/>
    <tableColumn id="5" xr3:uid="{D74545B4-925E-4ECF-9700-9DBBDF6EF115}" name="Eiendomsskatt nett" dataDxfId="187" dataCellStyle="Background"/>
    <tableColumn id="7" xr3:uid="{C4844646-1A28-41CA-92ED-BAED207ED1C9}" name="Konsesjonskraft, høyt prisscenario" dataDxfId="186" dataCellStyle="Background"/>
    <tableColumn id="9" xr3:uid="{7F9AA462-FCFD-429D-83EF-034DB84346BD}" name="Konsesjonsavgift" dataDxfId="185" dataCellStyle="Background"/>
    <tableColumn id="10" xr3:uid="{191E62CD-7D6D-404A-B0D7-88BC0F8B9F5D}" name="Naturressurskatt" dataDxfId="184" dataCellStyle="Background"/>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EDCEADE-55C9-4A21-A299-9A2FF5F00BAB}" name="Table38" displayName="Table38" ref="A4:H18" headerRowDxfId="183" dataDxfId="182" headerRowCellStyle="Background" dataCellStyle="Background">
  <autoFilter ref="A4:H18" xr:uid="{2EDCEADE-55C9-4A21-A299-9A2FF5F00BAB}"/>
  <tableColumns count="8">
    <tableColumn id="1" xr3:uid="{61EFABAD-4519-440E-8C2F-05BB98DCABE8}" name="År" totalsRowLabel="Total" dataDxfId="181" totalsRowDxfId="180" dataCellStyle="Background"/>
    <tableColumn id="2" xr3:uid="{8675EBFE-2BD5-4CC7-B1C8-E0F286B4B7B3}" name="Produksjonsavgift" dataDxfId="179" totalsRowDxfId="178" dataCellStyle="Background"/>
    <tableColumn id="3" xr3:uid="{568DB867-DCE3-4588-9695-9AA44475D059}" name="Eiendomsskatt vann" dataDxfId="177" totalsRowDxfId="176" dataCellStyle="Background"/>
    <tableColumn id="4" xr3:uid="{0E80751C-C388-4FC8-8261-DDF041F3637D}" name="Eiendomsskatt vind" dataDxfId="175" totalsRowDxfId="174" dataCellStyle="Background"/>
    <tableColumn id="5" xr3:uid="{0423EDFF-FDEC-43A3-B00E-9D950DC9C13E}" name="Eiendomsskatt nett" dataDxfId="173" totalsRowDxfId="172" dataCellStyle="Background"/>
    <tableColumn id="7" xr3:uid="{6F7F2D1D-2D25-44D3-9F0E-D902B01CB337}" name="Konsesjonskraft, lavt prisscenario" dataDxfId="171" totalsRowDxfId="170" dataCellStyle="Background"/>
    <tableColumn id="8" xr3:uid="{71E7BA72-C218-4BCC-B86B-25F9C528741D}" name="Konsesjonsavgift" dataDxfId="169" totalsRowDxfId="168" dataCellStyle="Background"/>
    <tableColumn id="9" xr3:uid="{9FC25CC6-8FB3-4EBD-8831-1A73CD1D9FB9}" name="Naturressurskatt" totalsRowFunction="sum" dataDxfId="167" totalsRowDxfId="166" dataCellStyle="Background"/>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D91E1E-5134-481E-8A36-9ACAE27EF204}" name="Table15" displayName="Table15" ref="A4:K18" totalsRowShown="0" headerRowDxfId="165" dataDxfId="164" headerRowCellStyle="Background" dataCellStyle="Background">
  <autoFilter ref="A4:K18" xr:uid="{B3D91E1E-5134-481E-8A36-9ACAE27EF204}"/>
  <tableColumns count="11">
    <tableColumn id="1" xr3:uid="{FBEF8B07-70AA-4653-B1C5-0A63E319CE10}" name="År" dataDxfId="163" dataCellStyle="Background"/>
    <tableColumn id="2" xr3:uid="{85DE8C96-2985-4830-B2FF-4BF1CCD9B09E}" name="Utbytte" dataDxfId="162" dataCellStyle="Background"/>
    <tableColumn id="3" xr3:uid="{6BA7E4DE-D7D4-42C2-9430-7317D82537A9}" name="Eiendomsskatt vann" dataDxfId="161" dataCellStyle="Background"/>
    <tableColumn id="4" xr3:uid="{7D2A9108-8453-4E78-BCE4-92C759EC1D5C}" name="Eiendomsskatt vind" dataDxfId="160" dataCellStyle="Background"/>
    <tableColumn id="5" xr3:uid="{0AABE0DF-508D-4AEF-91AE-51FBA68B4E12}" name="Eiendomsskatt nett" dataDxfId="159" dataCellStyle="Background"/>
    <tableColumn id="6" xr3:uid="{1C5C1D03-04B1-4C94-9976-186C35D86599}" name="Konsesjonskraft" dataDxfId="158" dataCellStyle="Background"/>
    <tableColumn id="7" xr3:uid="{92AEAAB4-A4B6-49BA-A24E-AEBFEB06519F}" name="Konsesjonsavgift" dataDxfId="157" dataCellStyle="Background"/>
    <tableColumn id="8" xr3:uid="{A6E49228-9236-47A0-9694-BD5BF7D54C54}" name="Naturressurskatt" dataDxfId="156" dataCellStyle="Background"/>
    <tableColumn id="9" xr3:uid="{72E0661C-22E0-44FF-A6CA-2283529F39C8}" name="Produksjonsavgift" dataDxfId="155" dataCellStyle="Background"/>
    <tableColumn id="10" xr3:uid="{0DB26791-43E5-4948-8A3D-E58785F4F7C6}" name="Renter ansvarlig lån" dataDxfId="154" dataCellStyle="Background"/>
    <tableColumn id="11" xr3:uid="{7BE3A47B-5524-4860-8608-DB2D845AD2A6}" name="Totalt per år" dataDxfId="153" dataCellStyle="Background">
      <calculatedColumnFormula>SUM(Table15[[#This Row],[Utbytte]:[Renter ansvarlig lån]])</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FFCDC91-35DE-4D7C-B641-8BF6472E5245}" name="Table42" displayName="Table42" ref="A4:N360" totalsRowShown="0" headerRowDxfId="152" dataDxfId="151" headerRowCellStyle="Background" dataCellStyle="Background">
  <autoFilter ref="A4:N360" xr:uid="{7FFCDC91-35DE-4D7C-B641-8BF6472E5245}"/>
  <sortState xmlns:xlrd2="http://schemas.microsoft.com/office/spreadsheetml/2017/richdata2" ref="A5:N360">
    <sortCondition descending="1" ref="E4:E360"/>
  </sortState>
  <tableColumns count="14">
    <tableColumn id="1" xr3:uid="{012B846E-FFA3-4C58-A018-348AB1E5A1E3}" name="Kommunenr" dataDxfId="150" dataCellStyle="Background"/>
    <tableColumn id="2" xr3:uid="{55A61C03-893C-4FE8-9F3F-F4554EAAC107}" name="Kommunenavn" dataDxfId="149" dataCellStyle="Background"/>
    <tableColumn id="3" xr3:uid="{9229F53A-AA89-4405-8EFC-36185E68349A}" name="Innbyggere per kommune" dataDxfId="148" dataCellStyle="Background"/>
    <tableColumn id="4" xr3:uid="{07A65746-DAAB-4EF6-9512-CF07A060CF74}" name="Totale kraftinntekter" dataDxfId="147" dataCellStyle="Background"/>
    <tableColumn id="5" xr3:uid="{2AAD06F9-D2DB-497A-AA87-42336EC0B309}" name="Kraftinntekter per innbygger" dataDxfId="146" dataCellStyle="Background">
      <calculatedColumnFormula>SUM(Table42[[#This Row],[Utbytte per innbygger]:[Renter ansvarlig lån per innbygger]])</calculatedColumnFormula>
    </tableColumn>
    <tableColumn id="6" xr3:uid="{17A623BD-0BAC-403D-BAC4-C32366CDFC85}" name="Utbytte per innbygger" dataDxfId="145" dataCellStyle="Background"/>
    <tableColumn id="7" xr3:uid="{2D75A273-FF3B-4164-8B9C-489ACDAD85DC}" name="EiendomVann per innbygger" dataDxfId="144" dataCellStyle="Background"/>
    <tableColumn id="8" xr3:uid="{208F6381-3CC3-4E0D-835C-55E47631C30D}" name="EiendomVind per innbygger" dataDxfId="143" dataCellStyle="Background"/>
    <tableColumn id="9" xr3:uid="{10B2E4FC-7869-429B-A482-48371C4CC485}" name="EiendomNett per innbygger" dataDxfId="142" dataCellStyle="Background"/>
    <tableColumn id="10" xr3:uid="{EC06DFD6-1741-4C65-B9AB-0F50655CAFA8}" name="Konsesjonskraft per innbygger" dataDxfId="141" dataCellStyle="Background"/>
    <tableColumn id="11" xr3:uid="{10523594-D1FC-446F-85F1-7EBD9CFEB2F1}" name="Konsesjonsavgift per innbygger" dataDxfId="140" dataCellStyle="Background"/>
    <tableColumn id="12" xr3:uid="{E011FC7D-95F9-4552-8808-ED8FABC0B02A}" name="Naturressursskatt etter utjevning per innbygger" dataDxfId="139" dataCellStyle="Background"/>
    <tableColumn id="13" xr3:uid="{FCEAFE87-0857-4FE6-BF10-B360ABEE7616}" name="Produksjonsavgift per innbygger" dataDxfId="138" dataCellStyle="Background"/>
    <tableColumn id="14" xr3:uid="{A9961284-218F-430E-A300-19D76635F59D}" name="Renter ansvarlig lån per innbygger" dataDxfId="137" dataCellStyle="Background"/>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7CD3E8-49F1-4D4A-9E04-22AAC3724483}" name="Table45" displayName="Table45" ref="A4:W15" totalsRowShown="0" headerRowDxfId="136" dataDxfId="135" headerRowCellStyle="Background" dataCellStyle="Background">
  <autoFilter ref="A4:W15" xr:uid="{A97CD3E8-49F1-4D4A-9E04-22AAC3724483}"/>
  <sortState xmlns:xlrd2="http://schemas.microsoft.com/office/spreadsheetml/2017/richdata2" ref="A5:W15">
    <sortCondition descending="1" ref="D4:D15"/>
  </sortState>
  <tableColumns count="23">
    <tableColumn id="1" xr3:uid="{63476F79-CF1C-4A59-A1BF-EBA71BAA0247}" name="Fylkesnr" dataDxfId="134" dataCellStyle="Background"/>
    <tableColumn id="2" xr3:uid="{A4ABC910-EB60-42E8-894A-E4C145710433}" name="Fylkesnavn" dataDxfId="133" dataCellStyle="Background"/>
    <tableColumn id="3" xr3:uid="{17A42183-D6E0-4442-A5F2-314F172A47F5}" name="Innbyggere i fylket" dataDxfId="132" dataCellStyle="Background"/>
    <tableColumn id="4" xr3:uid="{C7A2A5A8-1811-463E-9B6B-D3FCC77A19BF}" name="Inntekt per innbygger" dataDxfId="131" dataCellStyle="Background">
      <calculatedColumnFormula>SUM(Table45[[#This Row],[Utbytte]:[Renter ansvarlig lån]])</calculatedColumnFormula>
    </tableColumn>
    <tableColumn id="5" xr3:uid="{38037142-2317-4BCC-B6C4-B0DE7D26AAB3}" name="Utbytte" dataDxfId="130" dataCellStyle="Background"/>
    <tableColumn id="6" xr3:uid="{86C1D8FC-C77B-4138-A8FE-EB71AD998E17}" name="EiendomVann" dataDxfId="129" dataCellStyle="Background"/>
    <tableColumn id="7" xr3:uid="{24693E30-43D3-4213-ADD6-B7723A995BD5}" name="EiendomVind" dataDxfId="128" dataCellStyle="Background"/>
    <tableColumn id="8" xr3:uid="{A7E2AFC2-2F02-4323-84CD-1DF78F092D99}" name="EiendomNett" dataDxfId="127" dataCellStyle="Background"/>
    <tableColumn id="9" xr3:uid="{AB65846F-5036-4D97-B5F3-1240FFA547DD}" name="Konsesjonskraft" dataDxfId="126" dataCellStyle="Background"/>
    <tableColumn id="10" xr3:uid="{808A9884-4A02-4851-985F-F0107358C467}" name="Konsesjonsavgift" dataDxfId="125" dataCellStyle="Background"/>
    <tableColumn id="11" xr3:uid="{5A601E8B-C8F6-4F80-A0D0-37F4C2A80951}" name="Naturressursskatt" dataDxfId="124" dataCellStyle="Background"/>
    <tableColumn id="12" xr3:uid="{3E7F388B-A31A-4F83-8A1C-4EA069ECAA68}" name="Produksjonsavgift" dataDxfId="123" dataCellStyle="Background"/>
    <tableColumn id="13" xr3:uid="{A99DF618-5152-42D1-B44F-4B1C79BDEA40}" name="Renter ansvarlig lån" dataDxfId="122" dataCellStyle="Background"/>
    <tableColumn id="14" xr3:uid="{12AAD92C-E351-411B-AF8A-BED0CBD0C62E}" name="Utbytte TOT per fylke" dataDxfId="121" dataCellStyle="Background"/>
    <tableColumn id="15" xr3:uid="{30C9BC4D-29CC-4368-B3F7-1EB168AF2056}" name="EiendomVann TOT" dataDxfId="120" dataCellStyle="Background"/>
    <tableColumn id="16" xr3:uid="{80E5FBD5-6DD5-4FBC-9751-FED48B041B72}" name="EiendomVind TOT" dataDxfId="119" dataCellStyle="Background"/>
    <tableColumn id="17" xr3:uid="{86BB6755-07D3-49E3-9ADB-EAE94033CFC1}" name="EiendomNett TOT" dataDxfId="118" dataCellStyle="Background"/>
    <tableColumn id="18" xr3:uid="{5BA7BF71-95B5-45D1-801D-0D2AC965F8DD}" name="Konsesjonskraft TOT" dataDxfId="117" dataCellStyle="Background"/>
    <tableColumn id="19" xr3:uid="{109E63EA-DB49-43A4-9505-0EE9B236FC9D}" name="Konsesjonsavgift TOT" dataDxfId="116" dataCellStyle="Background"/>
    <tableColumn id="20" xr3:uid="{FCFFEDD2-3065-4C97-BFB2-140A4EB52E67}" name="NRS TOT" dataDxfId="115" dataCellStyle="Background"/>
    <tableColumn id="21" xr3:uid="{B4B80422-16D9-4804-A328-DC9CCC89CD78}" name="Produksjonsavgift TOT" dataDxfId="114" dataCellStyle="Background"/>
    <tableColumn id="22" xr3:uid="{047E95D8-6FE3-41A2-B43B-200ABBCEC107}" name="Renter ansvarlig lån TOT" dataDxfId="113" dataCellStyle="Background"/>
    <tableColumn id="23" xr3:uid="{761E8492-56B3-4F9D-AD63-BD1DED76866C}" name="TOT per fylke" dataDxfId="112" dataCellStyle="Background">
      <calculatedColumnFormula>SUM(Table45[[#This Row],[Utbytte TOT per fylke]:[Renter ansvarlig lån TOT]])</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FCD0D6A-F415-4874-BCF3-DCE9A9689650}" name="Table46" displayName="Table46" ref="F6:H16" totalsRowShown="0" headerRowDxfId="111" dataDxfId="110" headerRowCellStyle="Background" dataCellStyle="Background">
  <autoFilter ref="F6:H16" xr:uid="{8FCD0D6A-F415-4874-BCF3-DCE9A9689650}"/>
  <sortState xmlns:xlrd2="http://schemas.microsoft.com/office/spreadsheetml/2017/richdata2" ref="F7:H16">
    <sortCondition descending="1" ref="G6:G16"/>
  </sortState>
  <tableColumns count="3">
    <tableColumn id="1" xr3:uid="{ED68406B-6820-4BCA-B892-B2DBF181C559}" name="Kommune" dataDxfId="109" dataCellStyle="Background"/>
    <tableColumn id="2" xr3:uid="{D425723B-0017-4C2A-9C2D-F066B9B3C22F}" name="Totale konsesjonsinntekter" dataDxfId="108" dataCellStyle="Background"/>
    <tableColumn id="3" xr3:uid="{F1EFF0EF-C4F3-4BE0-8F98-34D8D861109E}" name="Konsesjonskraft per innbygger" dataDxfId="107" dataCellStyle="Background"/>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E4DBE94-F60B-4502-A288-4C3A4A18555A}" name="Table47" displayName="Table47" ref="A6:C16" totalsRowShown="0" headerRowDxfId="106" dataDxfId="105" headerRowCellStyle="Background" dataCellStyle="Background">
  <autoFilter ref="A6:C16" xr:uid="{AE4DBE94-F60B-4502-A288-4C3A4A18555A}"/>
  <sortState xmlns:xlrd2="http://schemas.microsoft.com/office/spreadsheetml/2017/richdata2" ref="A7:C16">
    <sortCondition descending="1" ref="C6:C16"/>
  </sortState>
  <tableColumns count="3">
    <tableColumn id="1" xr3:uid="{DB1F36FE-FDEF-479D-8651-95FE3BA96A65}" name="Kommunenavn" dataDxfId="104" dataCellStyle="Background"/>
    <tableColumn id="2" xr3:uid="{30B104DA-50A0-433B-9EDD-4285173C0098}" name="Totale konsesjonsinntekter" dataDxfId="103" dataCellStyle="Background"/>
    <tableColumn id="3" xr3:uid="{2B8E1FB1-1A11-4FEC-8EA9-1AF596C91CC1}" name="Konsesjonskraft per innbygger" dataDxfId="102" dataCellStyle="Backgroun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4EF54CD-67BC-438A-BE57-11B93A85F7D6}" name="Table5" displayName="Table5" ref="A4:B16" totalsRowCount="1" headerRowDxfId="320" dataDxfId="319" headerRowCellStyle="Background" dataCellStyle="Background">
  <autoFilter ref="A4:B15" xr:uid="{04EF54CD-67BC-438A-BE57-11B93A85F7D6}"/>
  <tableColumns count="2">
    <tableColumn id="1" xr3:uid="{37D97FB6-B7D0-4F06-ADEC-703BA57A26FC}" name="År" totalsRowLabel="Total" dataDxfId="318" totalsRowDxfId="317" dataCellStyle="Background"/>
    <tableColumn id="2" xr3:uid="{1E8083D8-04FB-4ED7-A938-F4E03F107266}" name="Utbytte" totalsRowFunction="sum" dataDxfId="316" totalsRowDxfId="315" dataCellStyle="Background"/>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3C52E7-784B-4527-BF97-42E83251E176}" name="Table8" displayName="Table8" ref="A4:F1071" totalsRowShown="0" headerRowDxfId="101" dataDxfId="100" headerRowCellStyle="Background" dataCellStyle="Background">
  <autoFilter ref="A4:F1071" xr:uid="{E13C52E7-784B-4527-BF97-42E83251E176}"/>
  <sortState xmlns:xlrd2="http://schemas.microsoft.com/office/spreadsheetml/2017/richdata2" ref="A5:F1071">
    <sortCondition descending="1" ref="C4:C1071"/>
  </sortState>
  <tableColumns count="6">
    <tableColumn id="1" xr3:uid="{2D45ABB6-06D7-4D10-8FF3-A0E0BCB6D2B1}" name="KomNR" dataDxfId="99" dataCellStyle="Background"/>
    <tableColumn id="2" xr3:uid="{0D9A49DB-4785-410B-BD5A-DBF84D345EC8}" name="Kommune" dataDxfId="98" dataCellStyle="Background"/>
    <tableColumn id="3" xr3:uid="{720D1240-AE90-4342-A2BA-DDD84CE2E702}" name="År" dataDxfId="97" dataCellStyle="Background"/>
    <tableColumn id="5" xr3:uid="{05DFE236-9698-4C14-9F0B-E2189CB1E7B4}" name="Kraftinntekter pr innbygger" dataDxfId="96" dataCellStyle="Background"/>
    <tableColumn id="6" xr3:uid="{0DA2CE59-9739-4FFC-BA0B-0CAA4203F1E4}" name="Driftsresultat pr innbygger" dataDxfId="95" dataCellStyle="Background"/>
    <tableColumn id="7" xr3:uid="{D2425BD6-2505-4D39-926C-65798A676E77}" name="Investeringer pr innbygger" dataDxfId="94" dataCellStyle="Background"/>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67147B8-6D81-48BE-A5BC-86B4C3C3146D}" name="Table13" displayName="Table13" ref="A5:E173" totalsRowShown="0" headerRowDxfId="93" dataDxfId="92" headerRowCellStyle="Background" dataCellStyle="Background">
  <autoFilter ref="A5:E173" xr:uid="{667147B8-6D81-48BE-A5BC-86B4C3C3146D}"/>
  <tableColumns count="5">
    <tableColumn id="1" xr3:uid="{35DF0746-3C25-414B-BE1D-3DFBBE6AA50E}" name="Over 115" dataDxfId="91" dataCellStyle="Background"/>
    <tableColumn id="2" xr3:uid="{F081504E-3057-40D5-BBFF-E9D2F0916296}" name="Mellom 106 og 115" dataDxfId="90" dataCellStyle="Background"/>
    <tableColumn id="3" xr3:uid="{E9AA6C7F-760F-4161-BB6F-3A90D53EBF48}" name="Mellom 101 og 105" dataDxfId="89" dataCellStyle="Background"/>
    <tableColumn id="4" xr3:uid="{A8B34805-B03E-4C70-91FE-3AD0849DAC38}" name="Mellom 96 og 100" dataDxfId="88" dataCellStyle="Background"/>
    <tableColumn id="5" xr3:uid="{2AD1ECFF-270F-4F77-8B60-FC672CD53906}" name="Under 96" dataDxfId="87" dataCellStyle="Background"/>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BF7EEE0-1605-4D4A-9F0B-78D8A830A25A}" name="Table16" displayName="Table16" ref="H5:L76" totalsRowShown="0" headerRowDxfId="86" dataDxfId="85" headerRowCellStyle="Background" dataCellStyle="Background">
  <autoFilter ref="H5:L76" xr:uid="{8BF7EEE0-1605-4D4A-9F0B-78D8A830A25A}"/>
  <tableColumns count="5">
    <tableColumn id="1" xr3:uid="{38A161F6-FB53-4004-A895-BCB0A6460567}" name="Over 115" dataDxfId="84" dataCellStyle="Background"/>
    <tableColumn id="2" xr3:uid="{46CAA509-D62F-4FBB-9426-AB459BFE4AA3}" name="Mellom 106 og 115" dataDxfId="83" dataCellStyle="Background"/>
    <tableColumn id="3" xr3:uid="{A94D1812-A0AE-41BD-8A7D-CB4C68DF71E3}" name="Mellom 101 og 105" dataDxfId="82" dataCellStyle="Background"/>
    <tableColumn id="4" xr3:uid="{949D6AA6-8953-4C25-8643-FE15914AE1DE}" name="Mellom 96 og 100" dataDxfId="81" dataCellStyle="Background"/>
    <tableColumn id="5" xr3:uid="{78ECDE61-C81A-4061-A955-A4E1AF7EC27F}" name="Under 96" dataDxfId="80" dataCellStyle="Background"/>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8B0A50-471C-4E28-9D07-88B1EEC140D5}" name="Table11" displayName="Table11" ref="A4:C360" totalsRowShown="0" headerRowDxfId="79" dataDxfId="78" headerRowCellStyle="Background" dataCellStyle="Background">
  <autoFilter ref="A4:C360" xr:uid="{0C8B0A50-471C-4E28-9D07-88B1EEC140D5}"/>
  <tableColumns count="3">
    <tableColumn id="1" xr3:uid="{0DE318BE-01CB-467F-B983-8A7883103FFC}" name="Navn" dataDxfId="77" dataCellStyle="Background"/>
    <tableColumn id="2" xr3:uid="{8AAE898E-5405-4F8E-91AE-3EBFCA6ED181}" name="Korrigerte frie inntekter inkl. eiendomsskatt, konsesjons-kraft-/ hjemfallsinntekter" dataDxfId="76" dataCellStyle="Background"/>
    <tableColumn id="3" xr3:uid="{E99E3FA3-E826-4702-B6AB-DF3EBC320446}" name="Utbytte per innbygger" dataDxfId="75" dataCellStyle="Background"/>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14E5566-8265-4329-8A61-30CBE8DC4F77}" name="Table6" displayName="Table6" ref="A4:W360" totalsRowShown="0" headerRowDxfId="74" dataDxfId="73" headerRowCellStyle="Background" dataCellStyle="Background">
  <autoFilter ref="A4:W360" xr:uid="{C14E5566-8265-4329-8A61-30CBE8DC4F77}"/>
  <tableColumns count="23">
    <tableColumn id="1" xr3:uid="{E68F58F4-D616-480B-A3F1-B20A7819F3B7}" name="Kommunenr" dataDxfId="72" dataCellStyle="Background"/>
    <tableColumn id="2" xr3:uid="{707174E8-C4AD-4A74-BCA4-7D8B8065628C}" name="Kommunenavn" dataDxfId="71" dataCellStyle="Background"/>
    <tableColumn id="3" xr3:uid="{27051D5D-7698-42EC-966E-9D0356416CAE}" name="Innbyggere per kommune" dataDxfId="70" dataCellStyle="Background"/>
    <tableColumn id="4" xr3:uid="{09D8DE9F-59CF-45A1-8EF9-FDE045BC6F33}" name="Totale kraftinntekter per kommune" dataDxfId="69" dataCellStyle="Background">
      <calculatedColumnFormula>SUM(Table6[[#This Row],[Utbytte totalt]:[Renter ansvarlig lån totalt]])</calculatedColumnFormula>
    </tableColumn>
    <tableColumn id="5" xr3:uid="{C5753D5B-3185-448E-9272-356BFC8D7FF5}" name="Totale kraftinntekter per innbygger" dataDxfId="68" dataCellStyle="Background">
      <calculatedColumnFormula>SUM(Table6[[#This Row],[Utbytte per innbygger]:[Renter ansvarlig lån per innbygger]])</calculatedColumnFormula>
    </tableColumn>
    <tableColumn id="6" xr3:uid="{661C2A23-1ADF-4799-ADD7-38D6C5DCD680}" name="Utbytte totalt" dataDxfId="67" dataCellStyle="Background"/>
    <tableColumn id="7" xr3:uid="{F0D36314-7110-4C66-9B28-598A8BC1B6BA}" name="EiendomVann totalt" dataDxfId="66" dataCellStyle="Background"/>
    <tableColumn id="8" xr3:uid="{EFFC7A20-1D5D-4150-8FB4-CB163A5169B6}" name="EiendomVind totalt" dataDxfId="65" dataCellStyle="Background"/>
    <tableColumn id="9" xr3:uid="{05A194C2-463B-473B-9A1F-7AAC3687248F}" name="EiendomNett totalt" dataDxfId="64" dataCellStyle="Background"/>
    <tableColumn id="10" xr3:uid="{770144CB-3DBB-42C7-BDDD-5A42A0D773ED}" name="Konsesjonskraft totalt" dataDxfId="63" dataCellStyle="Background"/>
    <tableColumn id="11" xr3:uid="{F5A28994-62CC-4274-A0DE-AF777A3F2680}" name="Konsesjonsavgift totalt" dataDxfId="62" dataCellStyle="Background"/>
    <tableColumn id="12" xr3:uid="{55207ABA-E8D4-4EDA-A32C-9FE192F9FE62}" name="Naturressursskatt totalt" dataDxfId="61" dataCellStyle="Background"/>
    <tableColumn id="13" xr3:uid="{67F57799-5ECF-4D5A-9571-C6EF6F29097D}" name="Produksjonsavgift totalt" dataDxfId="60" dataCellStyle="Background"/>
    <tableColumn id="14" xr3:uid="{1C8A0271-5ECE-4E12-A4E5-D16FF5FCCB23}" name="Renter ansvarlig lån totalt" dataDxfId="59" dataCellStyle="Background"/>
    <tableColumn id="15" xr3:uid="{D2BEB836-215C-465D-8E8C-237CE3BDA9C0}" name="Utbytte per innbygger" dataDxfId="58" dataCellStyle="Background"/>
    <tableColumn id="16" xr3:uid="{DBAB1D6F-3986-492F-8A08-D06BADA4D058}" name="EiendomVann per innbygger" dataDxfId="57" dataCellStyle="Background"/>
    <tableColumn id="17" xr3:uid="{7CDB25EB-6DB9-438D-B86E-466E56E35489}" name="EiendomVind per innbygger" dataDxfId="56" dataCellStyle="Background"/>
    <tableColumn id="18" xr3:uid="{691675C0-B6DA-4ACA-8D64-233EA4E68A32}" name="EiendomNett per innbygger" dataDxfId="55" dataCellStyle="Background"/>
    <tableColumn id="19" xr3:uid="{42595409-1166-4087-A216-C190E515D6DF}" name="Konsesjonskraft per innbygger" dataDxfId="54" dataCellStyle="Background"/>
    <tableColumn id="20" xr3:uid="{AAF93402-ABBE-4E83-BA53-2327311890A0}" name="Konsesjonsavgift per innbygger" dataDxfId="53" dataCellStyle="Background"/>
    <tableColumn id="21" xr3:uid="{ACCBA2D9-89E8-4431-87F1-D205ADD0F848}" name="Naturressursskatt per innbygger" dataDxfId="52" dataCellStyle="Background"/>
    <tableColumn id="22" xr3:uid="{0951BBB1-33A4-4FED-ABB7-D8E47408A451}" name="Produksjonsavgift per innbygger" dataDxfId="51" dataCellStyle="Background"/>
    <tableColumn id="23" xr3:uid="{4751175D-C775-408F-9FE0-4D37525B2372}" name="Renter ansvarlig lån per innbygger" dataDxfId="50" dataCellStyle="Background"/>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3E2C119-A4EA-4F6C-9918-BABA85088025}" name="Table17" displayName="Table17" ref="A4:W360" totalsRowShown="0" headerRowDxfId="49" dataDxfId="48" headerRowCellStyle="Background" dataCellStyle="Background">
  <autoFilter ref="A4:W360" xr:uid="{A3E2C119-A4EA-4F6C-9918-BABA85088025}"/>
  <tableColumns count="23">
    <tableColumn id="1" xr3:uid="{B487ADFD-AA52-4FE6-AB0E-D2E9F05297CB}" name="Kommunenr" dataDxfId="47" dataCellStyle="Background"/>
    <tableColumn id="2" xr3:uid="{629E8F3B-8AD2-4222-A2FD-635AB4F304FE}" name="Kommunenavn" dataDxfId="46" dataCellStyle="Background"/>
    <tableColumn id="3" xr3:uid="{453501F7-2D48-4E36-BA86-9CAD979949C3}" name="Innbyggere per kommune" dataDxfId="45" dataCellStyle="Background"/>
    <tableColumn id="4" xr3:uid="{142B86D0-526A-4A26-BA6B-772CDC706EBD}" name="Totale kraftinntekter per kommune" dataDxfId="44" dataCellStyle="Background">
      <calculatedColumnFormula>SUM(Table17[[#This Row],[Utbytte totalt]:[Renter ansvarlig lån totalt]])</calculatedColumnFormula>
    </tableColumn>
    <tableColumn id="5" xr3:uid="{49EDBB48-9872-4D7A-AF58-F25458CB135D}" name="Totale kraftinntekter per innbygger" dataDxfId="43" dataCellStyle="Background">
      <calculatedColumnFormula>SUM(Table17[[#This Row],[Utbytte per innbygger]:[Renter ansvarlig lån per innbygger]])</calculatedColumnFormula>
    </tableColumn>
    <tableColumn id="6" xr3:uid="{8D4E4EA0-C612-4A62-B6EB-643AD57EFA57}" name="Utbytte totalt" dataDxfId="42" dataCellStyle="Background"/>
    <tableColumn id="7" xr3:uid="{B42E6DC4-B1B8-4396-B293-4CA88D30AC2F}" name="EiendomVann totalt" dataDxfId="41" dataCellStyle="Background"/>
    <tableColumn id="8" xr3:uid="{3A1C8772-2425-4465-8131-15CCA06DDAE2}" name="EiendomVind totalt" dataDxfId="40" dataCellStyle="Background"/>
    <tableColumn id="9" xr3:uid="{848A7CA1-12D8-43F6-90A4-405F0BB9E62D}" name="EiendomNett totalt" dataDxfId="39" dataCellStyle="Background"/>
    <tableColumn id="10" xr3:uid="{6FE1627B-F167-4584-B47E-9D4153C4CA1A}" name="Konsesjonskraft totalt" dataDxfId="38" dataCellStyle="Background"/>
    <tableColumn id="11" xr3:uid="{0D0E1C57-4381-49E0-843B-6B0F353692AE}" name="Konsesjonsavgift totalt" dataDxfId="37" dataCellStyle="Background"/>
    <tableColumn id="12" xr3:uid="{613A5808-7F7E-432E-9529-AEC7B82C50A9}" name="Naturressursskatt totalt" dataDxfId="36" dataCellStyle="Background"/>
    <tableColumn id="13" xr3:uid="{7285E3A5-EEB8-4214-8687-E28359F4D893}" name="Produksjonsavgift totalt" dataDxfId="35" dataCellStyle="Background"/>
    <tableColumn id="14" xr3:uid="{3D7EF4EE-AF3F-4058-9420-5C8FEEE0CC97}" name="Renter ansvarlig lån totalt" dataDxfId="34" dataCellStyle="Background"/>
    <tableColumn id="15" xr3:uid="{57AC7D81-A4EA-41F2-9CE4-F9B9BDCC6B81}" name="Utbytte per innbygger" dataDxfId="33" dataCellStyle="Background"/>
    <tableColumn id="16" xr3:uid="{0274C4E6-60C9-47E4-ABDD-E8AF5D4DE61C}" name="EiendomVann per innbygger" dataDxfId="32" dataCellStyle="Background"/>
    <tableColumn id="17" xr3:uid="{981ED1AF-67DB-4AC5-9042-25DCFA4E56CD}" name="EiendomVind per innbygger" dataDxfId="31" dataCellStyle="Background"/>
    <tableColumn id="18" xr3:uid="{90203442-C853-424F-9FD6-397B74E89BC7}" name="EiendomNett per innbygger" dataDxfId="30" dataCellStyle="Background"/>
    <tableColumn id="19" xr3:uid="{B80DA5B1-ECE3-4C82-836A-A98AFEAE1EE5}" name="Konsesjonskraft per innbygger" dataDxfId="29" dataCellStyle="Background"/>
    <tableColumn id="20" xr3:uid="{B9F20276-EC03-452A-B1F0-7C4A0E7EC6AA}" name="Konsesjonsavgift per innbygger" dataDxfId="28" dataCellStyle="Background"/>
    <tableColumn id="21" xr3:uid="{8EF50FC8-E692-4ABA-9959-AD2DB7127CDF}" name="Naturressursskatt per innbygger" dataDxfId="27" dataCellStyle="Background"/>
    <tableColumn id="22" xr3:uid="{BDD5792F-3A53-469B-B6A8-484D9318DF42}" name="Produksjonsavgift per innbygger" dataDxfId="26" dataCellStyle="Background"/>
    <tableColumn id="23" xr3:uid="{DAE5F5EA-D1A9-4595-ABE9-178A5925BD24}" name="Renter ansvarlig lån per innbygger" dataDxfId="25" dataCellStyle="Background"/>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1A460B0-4973-4D5B-B65E-3BB9D1DB1859}" name="Table19" displayName="Table19" ref="A4:W360" totalsRowShown="0" headerRowDxfId="24" dataDxfId="23" headerRowCellStyle="Background" dataCellStyle="Background">
  <autoFilter ref="A4:W360" xr:uid="{E1A460B0-4973-4D5B-B65E-3BB9D1DB1859}"/>
  <tableColumns count="23">
    <tableColumn id="1" xr3:uid="{BB86A885-F323-401B-925F-E8990CF042E2}" name="Kommunenr" dataDxfId="22" dataCellStyle="Background"/>
    <tableColumn id="2" xr3:uid="{77324369-3CB7-4052-BE19-BB6C27BF367B}" name="Kommunenavn" dataDxfId="21" dataCellStyle="Background"/>
    <tableColumn id="3" xr3:uid="{8ACA425A-F085-4ABA-9435-DCE3986F4DCB}" name="Innbyggere per kommune" dataDxfId="20" dataCellStyle="Background"/>
    <tableColumn id="4" xr3:uid="{9FDA7827-259B-46DB-9EC4-0D2274F68D7C}" name="Totale kraftinntekter per kommune" dataDxfId="19" dataCellStyle="Background">
      <calculatedColumnFormula>SUM(Table19[[#This Row],[Utbytte totalt]:[Renter ansvarlig lån totalt]])</calculatedColumnFormula>
    </tableColumn>
    <tableColumn id="5" xr3:uid="{7672F07F-AD57-4BA7-B58D-EB653950600D}" name="Totale kraftinntekter per innbygger" dataDxfId="18" dataCellStyle="Background">
      <calculatedColumnFormula>SUM(Table19[[#This Row],[Utbytte per innbygger]:[Renter ansvarlig lån per innbygger]])</calculatedColumnFormula>
    </tableColumn>
    <tableColumn id="6" xr3:uid="{528E2278-E44C-4AA8-BF09-B6A64FCE6AB6}" name="Utbytte totalt" dataDxfId="17" dataCellStyle="Background"/>
    <tableColumn id="7" xr3:uid="{F3E2A3F3-EA57-41D8-98CE-6979BC4FBD92}" name="EiendomVann totalt" dataDxfId="16" dataCellStyle="Background"/>
    <tableColumn id="8" xr3:uid="{B00CEC9E-D8E7-4E68-ACE4-59E081EE9B17}" name="EiendomVind totalt" dataDxfId="15" dataCellStyle="Background"/>
    <tableColumn id="9" xr3:uid="{9189BC34-5BFE-42DE-BCFD-4E11139F2276}" name="EiendomNett totalt" dataDxfId="14" dataCellStyle="Background"/>
    <tableColumn id="10" xr3:uid="{22E034CE-3E43-4016-A03C-A937AFE30D99}" name="Konsesjonskraft totalt" dataDxfId="13" dataCellStyle="Background"/>
    <tableColumn id="11" xr3:uid="{B54B3774-9B3D-4C1A-A807-487FB746AC77}" name="Konsesjonsavgift totalt" dataDxfId="12" dataCellStyle="Background"/>
    <tableColumn id="12" xr3:uid="{E3E1C22C-AEBD-4A8D-B49B-48AC033B6FF7}" name="Naturressursskatt totalt" dataDxfId="11" dataCellStyle="Background"/>
    <tableColumn id="13" xr3:uid="{25E36A70-D186-48C7-98E2-23498077994F}" name="Produksjonsavgift totalt" dataDxfId="10" dataCellStyle="Background"/>
    <tableColumn id="14" xr3:uid="{2606A41A-2B86-4BE4-9A50-CFB7A1CD9ED7}" name="Renter ansvarlig lån totalt" dataDxfId="9" dataCellStyle="Background"/>
    <tableColumn id="15" xr3:uid="{6CB2D4DA-8579-406B-8E36-2CFB3358EF04}" name="Utbytte per innbygger" dataDxfId="8" dataCellStyle="Background"/>
    <tableColumn id="16" xr3:uid="{57DCF24F-ABE5-42AE-A4B7-565BF58A623A}" name="EiendomVann per innbygger" dataDxfId="7" dataCellStyle="Background"/>
    <tableColumn id="17" xr3:uid="{AEF4E3FF-DD94-484A-B1C7-0323EF4B13F8}" name="EiendomVind per innbygger" dataDxfId="6" dataCellStyle="Background"/>
    <tableColumn id="18" xr3:uid="{140304CD-B360-42E7-BBB1-81C279D8E589}" name="EiendomNett per innbygger" dataDxfId="5" dataCellStyle="Background"/>
    <tableColumn id="19" xr3:uid="{84E54DA3-2908-4415-8C6B-31D395B121D6}" name="Konsesjonskraft per innbygger" dataDxfId="4" dataCellStyle="Background"/>
    <tableColumn id="20" xr3:uid="{2408C09A-6B48-41ED-9A1E-3D0E6D507A45}" name="Konsesjonsavgift per innbygger" dataDxfId="3" dataCellStyle="Background"/>
    <tableColumn id="21" xr3:uid="{7A0F0833-EABB-4CA4-873C-538336FC3198}" name="Naturressursskatt per innbygger" dataDxfId="2" dataCellStyle="Background"/>
    <tableColumn id="22" xr3:uid="{FFE77D21-9516-4C82-9B83-AF158C011761}" name="Produksjonsavgift per innbygger" dataDxfId="1" dataCellStyle="Background"/>
    <tableColumn id="23" xr3:uid="{2D62B11C-308C-48A3-9247-424CF620D3AD}" name="Renter ansvarlig lån per innbygger" dataDxfId="0" dataCellStyle="Backgroun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123162-6622-43F0-A428-F67A31B94327}" name="Table7" displayName="Table7" ref="A4:B345" headerRowDxfId="314" dataDxfId="313" headerRowCellStyle="Background" dataCellStyle="Background">
  <autoFilter ref="A4:B345" xr:uid="{57123162-6622-43F0-A428-F67A31B94327}"/>
  <sortState xmlns:xlrd2="http://schemas.microsoft.com/office/spreadsheetml/2017/richdata2" ref="A5:B345">
    <sortCondition descending="1" ref="B4:B345"/>
  </sortState>
  <tableColumns count="2">
    <tableColumn id="1" xr3:uid="{C0CEA021-64A0-40E6-98D3-902AA10F2FAB}" name="Kommune" totalsRowLabel="Total" dataDxfId="312" totalsRowDxfId="311" dataCellStyle="Background"/>
    <tableColumn id="2" xr3:uid="{D28305D9-667E-4C7D-83C3-F1DC0DC82E4A}" name="Utbytte" totalsRowFunction="sum" dataDxfId="310" totalsRowDxfId="309" dataCellStyle="Backgroun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21925F-0A27-4BE6-BE72-F320B4350C6B}" name="Table9" displayName="Table9" ref="A4:E19" totalsRowShown="0" headerRowDxfId="308" headerRowCellStyle="Background">
  <autoFilter ref="A4:E19" xr:uid="{6C21925F-0A27-4BE6-BE72-F320B4350C6B}"/>
  <tableColumns count="5">
    <tableColumn id="1" xr3:uid="{9AB888E0-AF79-45E4-B7B9-7E96CD306B54}" name="År" dataDxfId="307" dataCellStyle="Background">
      <calculatedColumnFormula>A4+1</calculatedColumnFormula>
    </tableColumn>
    <tableColumn id="2" xr3:uid="{9105F1FE-554F-41D6-9937-D3455F82FA71}" name="Totalt ansvarlig lån" dataDxfId="306" dataCellStyle="Background"/>
    <tableColumn id="3" xr3:uid="{655C6652-EAB9-4BE0-A638-51C4677B189E}" name="Hafslund" dataDxfId="305" dataCellStyle="Background"/>
    <tableColumn id="4" xr3:uid="{29997C29-790E-4F45-B1D2-D557CEB2093A}" name="Uten Hafslund" dataDxfId="304" dataCellStyle="Background">
      <calculatedColumnFormula>B5-C5</calculatedColumnFormula>
    </tableColumn>
    <tableColumn id="5" xr3:uid="{BB2661EF-1861-4700-AE12-0E5FB3D18DBB}" name="Totale renter på ansvarlige lån" dataDxfId="303" dataCellStyle="Backgroun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E774BD-D164-4735-85CE-B938271E0CBA}" name="Table10" displayName="Table10" ref="A4:B19" totalsRowCount="1" headerRowDxfId="302" dataDxfId="301" headerRowCellStyle="Background" dataCellStyle="Background">
  <autoFilter ref="A4:B18" xr:uid="{FDE774BD-D164-4735-85CE-B938271E0CBA}"/>
  <tableColumns count="2">
    <tableColumn id="1" xr3:uid="{376A0B8A-D59D-4267-9A74-A65E3E767FD3}" name="År" totalsRowLabel="Total" dataDxfId="300" totalsRowDxfId="299" dataCellStyle="Background" totalsRowCellStyle="Background"/>
    <tableColumn id="2" xr3:uid="{DBFAE445-1F7E-45DD-9163-2896F6AAA63C}" name="Eiendomsskatt" totalsRowFunction="sum" dataDxfId="298" totalsRowDxfId="297" dataCellStyle="Background" totalsRowCellStyle="Backgroun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0466FF-717C-476E-A367-0A8996B5375E}" name="Table12" displayName="Table12" ref="A5:C281" totalsRowCount="1" headerRowDxfId="296" dataDxfId="295" headerRowCellStyle="Background" dataCellStyle="Background">
  <autoFilter ref="A5:C280" xr:uid="{F60466FF-717C-476E-A367-0A8996B5375E}"/>
  <sortState xmlns:xlrd2="http://schemas.microsoft.com/office/spreadsheetml/2017/richdata2" ref="A6:C280">
    <sortCondition descending="1" ref="C5:C280"/>
  </sortState>
  <tableColumns count="3">
    <tableColumn id="1" xr3:uid="{1423B9A4-3268-4B94-8B14-A3BF4B806935}" name="Kommunenr" totalsRowLabel="Total" dataDxfId="294" totalsRowDxfId="293" dataCellStyle="Background" totalsRowCellStyle="Background"/>
    <tableColumn id="2" xr3:uid="{F4CBAC26-AC9F-47E9-8726-34455293EAAE}" name="Kommunenavn" dataDxfId="292" totalsRowDxfId="291" dataCellStyle="Background" totalsRowCellStyle="Background"/>
    <tableColumn id="3" xr3:uid="{20DAE80A-B4C8-4E8A-8B1A-5D3118F6363B}" name="Eiendomsskatt" totalsRowFunction="sum" dataDxfId="290" totalsRowDxfId="289" dataCellStyle="Background" totalsRowCellStyle="Background"/>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4BFAEA-4A95-4C36-8CE9-C4F1BFE7E305}" name="Table14" displayName="Table14" ref="E5:F280" totalsRowShown="0" headerRowDxfId="288" dataDxfId="287" headerRowCellStyle="Background" dataCellStyle="Background">
  <autoFilter ref="E5:F280" xr:uid="{914BFAEA-4A95-4C36-8CE9-C4F1BFE7E305}"/>
  <tableColumns count="2">
    <tableColumn id="1" xr3:uid="{BCFD4D40-C637-44D1-92DB-00F64B153429}" name="Kommune" dataDxfId="286" dataCellStyle="Background"/>
    <tableColumn id="2" xr3:uid="{4E705778-330E-47ED-8EB6-0038397C5C62}" name="Eiendomsskatt" dataDxfId="285" dataCellStyle="Backgroun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5712CCA-1682-4CCF-B408-700A4B55F9DB}" name="Table18" displayName="Table18" ref="A4:B21" totalsRowShown="0" headerRowDxfId="284" dataDxfId="283" headerRowCellStyle="Background" dataCellStyle="Background">
  <autoFilter ref="A4:B21" xr:uid="{25712CCA-1682-4CCF-B408-700A4B55F9DB}"/>
  <tableColumns count="2">
    <tableColumn id="1" xr3:uid="{71CA28E3-9BDB-4C6E-94B6-AFE1FEE7AF27}" name="År" dataDxfId="282" dataCellStyle="Background"/>
    <tableColumn id="2" xr3:uid="{CF6B69A4-C243-4FD4-A4A2-1ABE90AEF694}" name="Eiendomsskatt" dataDxfId="281" dataCellStyle="Background"/>
  </tableColumns>
  <tableStyleInfo name="TableStyleMedium2" showFirstColumn="0" showLastColumn="0" showRowStripes="1" showColumnStripes="0"/>
</table>
</file>

<file path=xl/theme/theme1.xml><?xml version="1.0" encoding="utf-8"?>
<a:theme xmlns:a="http://schemas.openxmlformats.org/drawingml/2006/main" name="Theme_THEMA">
  <a:themeElements>
    <a:clrScheme name="THEMA_color_palette">
      <a:dk1>
        <a:srgbClr val="323232"/>
      </a:dk1>
      <a:lt1>
        <a:srgbClr val="FFFFFF"/>
      </a:lt1>
      <a:dk2>
        <a:srgbClr val="1E4B50"/>
      </a:dk2>
      <a:lt2>
        <a:srgbClr val="FFFFFF"/>
      </a:lt2>
      <a:accent1>
        <a:srgbClr val="72AEB8"/>
      </a:accent1>
      <a:accent2>
        <a:srgbClr val="CECECE"/>
      </a:accent2>
      <a:accent3>
        <a:srgbClr val="799232"/>
      </a:accent3>
      <a:accent4>
        <a:srgbClr val="285A64"/>
      </a:accent4>
      <a:accent5>
        <a:srgbClr val="FACD41"/>
      </a:accent5>
      <a:accent6>
        <a:srgbClr val="968C6D"/>
      </a:accent6>
      <a:hlink>
        <a:srgbClr val="7030A0"/>
      </a:hlink>
      <a:folHlink>
        <a:srgbClr val="7030A0"/>
      </a:folHlink>
    </a:clrScheme>
    <a:fontScheme name="Calibri / Calibri">
      <a:majorFont>
        <a:latin typeface="Calibri"/>
        <a:ea typeface=""/>
        <a:cs typeface=""/>
      </a:majorFont>
      <a:minorFont>
        <a:latin typeface="Calibri"/>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182563" indent="-182563">
          <a:buFont typeface="Wingdings" panose="05000000000000000000" pitchFamily="2" charset="2"/>
          <a:buChar char="§"/>
          <a:defRPr sz="1800" dirty="0" err="1" smtClean="0"/>
        </a:defPPr>
      </a:lstStyle>
      <a:style>
        <a:lnRef idx="1">
          <a:schemeClr val="accent1"/>
        </a:lnRef>
        <a:fillRef idx="2">
          <a:schemeClr val="accent1"/>
        </a:fillRef>
        <a:effectRef idx="1">
          <a:schemeClr val="accent1"/>
        </a:effectRef>
        <a:fontRef idx="minor">
          <a:schemeClr val="dk1"/>
        </a:fontRef>
      </a:style>
    </a:spDef>
    <a:lnDef>
      <a:spPr bwMode="auto">
        <a:ln>
          <a:headEnd type="none" w="med" len="med"/>
          <a:tailEnd type="none" w="med" len="med"/>
        </a:ln>
      </a:spPr>
      <a:bodyPr/>
      <a:lstStyle/>
      <a:style>
        <a:lnRef idx="3">
          <a:schemeClr val="dk1"/>
        </a:lnRef>
        <a:fillRef idx="0">
          <a:schemeClr val="dk1"/>
        </a:fillRef>
        <a:effectRef idx="2">
          <a:schemeClr val="dk1"/>
        </a:effectRef>
        <a:fontRef idx="minor">
          <a:schemeClr val="tx1"/>
        </a:fontRef>
      </a:style>
    </a:lnDef>
    <a:txDef>
      <a:spPr>
        <a:noFill/>
      </a:spPr>
      <a:bodyPr wrap="square" rtlCol="0">
        <a:spAutoFit/>
      </a:bodyPr>
      <a:lstStyle>
        <a:defPPr marL="182563" indent="-182563">
          <a:buFont typeface="Wingdings" panose="05000000000000000000" pitchFamily="2" charset="2"/>
          <a:buChar char="§"/>
          <a:defRPr sz="1800" dirty="0" smtClean="0"/>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
      <a:clrScheme name="Blank Presentation 13">
        <a:dk1>
          <a:srgbClr val="4C4C4C"/>
        </a:dk1>
        <a:lt1>
          <a:srgbClr val="FFFFFF"/>
        </a:lt1>
        <a:dk2>
          <a:srgbClr val="4C4C4C"/>
        </a:dk2>
        <a:lt2>
          <a:srgbClr val="B3B3B3"/>
        </a:lt2>
        <a:accent1>
          <a:srgbClr val="BBE0E3"/>
        </a:accent1>
        <a:accent2>
          <a:srgbClr val="333399"/>
        </a:accent2>
        <a:accent3>
          <a:srgbClr val="FFFFFF"/>
        </a:accent3>
        <a:accent4>
          <a:srgbClr val="40404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THEMA MAL Powerpoint presentasjon ENG v007" id="{FB29EC9D-4C72-4451-86C0-D08864F14A65}" vid="{3F81A7D2-C70C-4889-A10A-3D987AFFE7BF}"/>
    </a:ext>
  </a:extLst>
</a:theme>
</file>

<file path=xl/threadedComments/threadedComment1.xml><?xml version="1.0" encoding="utf-8"?>
<ThreadedComments xmlns="http://schemas.microsoft.com/office/spreadsheetml/2018/threadedcomments" xmlns:x="http://schemas.openxmlformats.org/spreadsheetml/2006/main">
  <threadedComment ref="C280" dT="2023-12-14T12:43:42.98" personId="{7CA71906-B0E3-422C-8333-9EE389DBF4DA}" id="{AEAD1951-9CD6-4DAC-80A0-1FA735B5B8CC}">
    <text>PS: NVE har Oppdal 5021 som negativ installert effekt som gir de negativ eiendomsskatt ettersom vi delvis har fordelt skatteinntekter etter installert effekt. Dette er jo ikke reelt, men beløpet er så lite at det har svært lite påvirkning på estimatet på andre kommuner enn Oppdal selv</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chn@thema.no"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customProperty" Target="../customProperty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3.vml"/><Relationship Id="rId1" Type="http://schemas.openxmlformats.org/officeDocument/2006/relationships/customProperty" Target="../customProperty6.bin"/><Relationship Id="rId4" Type="http://schemas.openxmlformats.org/officeDocument/2006/relationships/comments" Target="../comments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table" Target="../tables/table28.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customProperty" Target="../customProperty7.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2"/>
  <sheetViews>
    <sheetView showGridLines="0" tabSelected="1" zoomScaleNormal="100" workbookViewId="0">
      <selection activeCell="N8" sqref="N8"/>
    </sheetView>
  </sheetViews>
  <sheetFormatPr baseColWidth="10" defaultColWidth="0" defaultRowHeight="0" customHeight="1" zeroHeight="1" x14ac:dyDescent="0.2"/>
  <cols>
    <col min="1" max="1" width="4.85546875" style="1" customWidth="1"/>
    <col min="2" max="2" width="18.28515625" style="1" customWidth="1"/>
    <col min="3" max="3" width="4.140625" style="1" customWidth="1"/>
    <col min="4" max="4" width="15.85546875" style="1" customWidth="1"/>
    <col min="5" max="5" width="13.7109375" style="1" customWidth="1"/>
    <col min="6" max="13" width="9.140625" style="1" customWidth="1"/>
    <col min="14" max="14" width="7.85546875" style="1" customWidth="1"/>
    <col min="15" max="15" width="6.85546875" style="1" hidden="1" customWidth="1"/>
    <col min="16" max="16384" width="9.140625" style="1" hidden="1"/>
  </cols>
  <sheetData>
    <row r="1" spans="1:15" ht="12.75" x14ac:dyDescent="0.2">
      <c r="A1" s="20"/>
      <c r="B1" s="20"/>
      <c r="C1" s="20"/>
      <c r="D1" s="20"/>
      <c r="E1" s="20"/>
      <c r="F1" s="20"/>
      <c r="G1" s="20"/>
      <c r="H1" s="20"/>
      <c r="I1" s="20"/>
      <c r="J1" s="20"/>
      <c r="K1" s="20"/>
      <c r="L1" s="23"/>
      <c r="M1" s="20"/>
      <c r="N1" s="20"/>
      <c r="O1" s="2"/>
    </row>
    <row r="2" spans="1:15" ht="12.75" x14ac:dyDescent="0.2">
      <c r="A2" s="20"/>
      <c r="B2" s="20"/>
      <c r="C2" s="20"/>
      <c r="D2" s="20"/>
      <c r="E2" s="20"/>
      <c r="F2" s="20"/>
      <c r="G2" s="20"/>
      <c r="H2" s="20"/>
      <c r="I2" s="20"/>
      <c r="J2" s="20"/>
      <c r="K2" s="20"/>
      <c r="L2" s="24"/>
      <c r="M2" s="20"/>
      <c r="N2" s="20"/>
      <c r="O2" s="2"/>
    </row>
    <row r="3" spans="1:15" ht="23.25" x14ac:dyDescent="0.35">
      <c r="A3" s="20"/>
      <c r="B3" s="15" t="s">
        <v>19</v>
      </c>
      <c r="C3" s="20"/>
      <c r="D3" s="20"/>
      <c r="E3" s="20"/>
      <c r="F3" s="20"/>
      <c r="G3" s="20"/>
      <c r="H3" s="20"/>
      <c r="I3" s="20"/>
      <c r="J3" s="20"/>
      <c r="K3" s="20"/>
      <c r="L3" s="22"/>
      <c r="M3" s="20"/>
      <c r="N3" s="20"/>
      <c r="O3" s="2"/>
    </row>
    <row r="4" spans="1:15" ht="15" customHeight="1" x14ac:dyDescent="0.35">
      <c r="A4" s="20"/>
      <c r="B4" s="21"/>
      <c r="C4" s="20"/>
      <c r="D4" s="20"/>
      <c r="E4" s="20"/>
      <c r="F4" s="20"/>
      <c r="G4" s="20"/>
      <c r="H4" s="20"/>
      <c r="I4" s="20"/>
      <c r="J4" s="20"/>
      <c r="K4" s="20"/>
      <c r="L4" s="20"/>
      <c r="M4" s="20"/>
      <c r="N4" s="20"/>
      <c r="O4" s="2"/>
    </row>
    <row r="5" spans="1:15" ht="12.75" x14ac:dyDescent="0.2">
      <c r="A5" s="20"/>
      <c r="B5" s="7" t="s">
        <v>0</v>
      </c>
      <c r="C5" s="8"/>
      <c r="D5" s="9" t="s">
        <v>12</v>
      </c>
      <c r="N5" s="20"/>
      <c r="O5" s="2"/>
    </row>
    <row r="6" spans="1:15" ht="12.75" x14ac:dyDescent="0.2">
      <c r="A6" s="20"/>
      <c r="B6" s="7" t="s">
        <v>1</v>
      </c>
      <c r="C6" s="8"/>
      <c r="D6" s="9" t="s">
        <v>13</v>
      </c>
      <c r="N6" s="20"/>
      <c r="O6" s="2"/>
    </row>
    <row r="7" spans="1:15" ht="12.75" x14ac:dyDescent="0.2">
      <c r="A7" s="20"/>
      <c r="B7" s="7" t="s">
        <v>2</v>
      </c>
      <c r="C7" s="8"/>
      <c r="D7" s="9" t="s">
        <v>14</v>
      </c>
      <c r="N7" s="20"/>
      <c r="O7" s="2"/>
    </row>
    <row r="8" spans="1:15" ht="12.75" x14ac:dyDescent="0.2">
      <c r="A8" s="20"/>
      <c r="B8" s="10" t="s">
        <v>3</v>
      </c>
      <c r="C8" s="17"/>
      <c r="D8" s="11">
        <f ca="1">TODAY()</f>
        <v>45322</v>
      </c>
      <c r="E8" s="5"/>
      <c r="F8" s="5"/>
      <c r="G8" s="5"/>
      <c r="H8" s="5"/>
      <c r="I8" s="5"/>
      <c r="J8" s="5"/>
      <c r="K8" s="5"/>
      <c r="L8" s="5"/>
      <c r="M8" s="5"/>
      <c r="N8" s="20"/>
      <c r="O8" s="2"/>
    </row>
    <row r="9" spans="1:15" ht="12.75" x14ac:dyDescent="0.2">
      <c r="A9" s="20"/>
      <c r="B9" s="26"/>
      <c r="C9" s="25"/>
      <c r="D9" s="20"/>
      <c r="E9" s="20"/>
      <c r="F9" s="20"/>
      <c r="G9" s="20"/>
      <c r="H9" s="20"/>
      <c r="I9" s="20"/>
      <c r="J9" s="20"/>
      <c r="K9" s="20"/>
      <c r="L9" s="20"/>
      <c r="M9" s="20"/>
      <c r="N9" s="20"/>
      <c r="O9" s="2"/>
    </row>
    <row r="10" spans="1:15" ht="15" x14ac:dyDescent="0.25">
      <c r="A10" s="20"/>
      <c r="B10" s="16" t="s">
        <v>4</v>
      </c>
      <c r="C10" s="18"/>
      <c r="D10" s="19" t="s">
        <v>5</v>
      </c>
      <c r="E10" s="18"/>
      <c r="F10" s="18"/>
      <c r="G10" s="18"/>
      <c r="H10" s="18"/>
      <c r="I10" s="18"/>
      <c r="J10" s="18"/>
      <c r="K10" s="18"/>
      <c r="L10" s="18"/>
      <c r="M10" s="18"/>
      <c r="N10" s="20"/>
      <c r="O10" s="2"/>
    </row>
    <row r="11" spans="1:15" ht="39.950000000000003" customHeight="1" x14ac:dyDescent="0.2">
      <c r="A11" s="20"/>
      <c r="B11" s="28"/>
      <c r="C11" s="5"/>
      <c r="D11" s="56" t="s">
        <v>47</v>
      </c>
      <c r="E11" s="56"/>
      <c r="F11" s="56"/>
      <c r="G11" s="56"/>
      <c r="H11" s="56"/>
      <c r="I11" s="56"/>
      <c r="J11" s="56"/>
      <c r="K11" s="56"/>
      <c r="L11" s="56"/>
      <c r="M11" s="56"/>
      <c r="N11" s="20"/>
      <c r="O11" s="2"/>
    </row>
    <row r="12" spans="1:15" ht="39.950000000000003" customHeight="1" x14ac:dyDescent="0.2">
      <c r="A12" s="20"/>
      <c r="B12" s="29"/>
      <c r="C12" s="6"/>
      <c r="D12" s="55" t="s">
        <v>15</v>
      </c>
      <c r="E12" s="55"/>
      <c r="F12" s="55"/>
      <c r="G12" s="55"/>
      <c r="H12" s="55"/>
      <c r="I12" s="55"/>
      <c r="J12" s="55"/>
      <c r="K12" s="55"/>
      <c r="L12" s="55"/>
      <c r="M12" s="55"/>
      <c r="N12" s="20"/>
      <c r="O12" s="2"/>
    </row>
    <row r="13" spans="1:15" ht="39.950000000000003" customHeight="1" x14ac:dyDescent="0.2">
      <c r="A13" s="20"/>
      <c r="B13" s="30"/>
      <c r="C13" s="4"/>
      <c r="D13" s="55" t="s">
        <v>16</v>
      </c>
      <c r="E13" s="55"/>
      <c r="F13" s="55"/>
      <c r="G13" s="55"/>
      <c r="H13" s="55"/>
      <c r="I13" s="55"/>
      <c r="J13" s="55"/>
      <c r="K13" s="55"/>
      <c r="L13" s="55"/>
      <c r="M13" s="55"/>
      <c r="N13" s="20"/>
      <c r="O13" s="2"/>
    </row>
    <row r="14" spans="1:15" ht="39.950000000000003" customHeight="1" x14ac:dyDescent="0.2">
      <c r="A14" s="20"/>
      <c r="B14" s="31"/>
      <c r="C14" s="4"/>
      <c r="D14" s="55" t="s">
        <v>17</v>
      </c>
      <c r="E14" s="55"/>
      <c r="F14" s="55"/>
      <c r="G14" s="55"/>
      <c r="H14" s="55"/>
      <c r="I14" s="55"/>
      <c r="J14" s="55"/>
      <c r="K14" s="55"/>
      <c r="L14" s="55"/>
      <c r="M14" s="55"/>
      <c r="N14" s="20"/>
      <c r="O14" s="2"/>
    </row>
    <row r="15" spans="1:15" ht="39.950000000000003" customHeight="1" x14ac:dyDescent="0.2">
      <c r="A15" s="20"/>
      <c r="B15" s="32"/>
      <c r="C15" s="4"/>
      <c r="D15" s="55" t="s">
        <v>18</v>
      </c>
      <c r="E15" s="55"/>
      <c r="F15" s="55"/>
      <c r="G15" s="55"/>
      <c r="H15" s="55"/>
      <c r="I15" s="55"/>
      <c r="J15" s="55"/>
      <c r="K15" s="55"/>
      <c r="L15" s="55"/>
      <c r="M15" s="55"/>
      <c r="N15" s="20"/>
      <c r="O15" s="2"/>
    </row>
    <row r="16" spans="1:15" ht="12.75" x14ac:dyDescent="0.2">
      <c r="A16" s="20"/>
      <c r="B16" s="25"/>
      <c r="C16" s="20"/>
      <c r="D16" s="20"/>
      <c r="E16" s="20"/>
      <c r="F16" s="20"/>
      <c r="G16" s="20"/>
      <c r="H16" s="20"/>
      <c r="I16" s="20"/>
      <c r="J16" s="20"/>
      <c r="K16" s="20"/>
      <c r="L16" s="20"/>
      <c r="M16" s="20"/>
      <c r="N16" s="20"/>
      <c r="O16" s="2"/>
    </row>
    <row r="17" spans="1:15" ht="12.75" x14ac:dyDescent="0.2">
      <c r="A17" s="20"/>
      <c r="B17" s="20"/>
      <c r="C17" s="20"/>
      <c r="D17" s="20"/>
      <c r="E17" s="20"/>
      <c r="F17" s="20"/>
      <c r="G17" s="20"/>
      <c r="H17" s="20"/>
      <c r="I17" s="20"/>
      <c r="J17" s="20"/>
      <c r="K17" s="20"/>
      <c r="L17" s="20"/>
      <c r="M17" s="20"/>
      <c r="N17" s="20"/>
      <c r="O17" s="2"/>
    </row>
    <row r="18" spans="1:15" ht="15.75" customHeight="1" x14ac:dyDescent="0.25">
      <c r="A18" s="20"/>
      <c r="B18" s="57" t="s">
        <v>6</v>
      </c>
      <c r="C18" s="58"/>
      <c r="D18" s="58"/>
      <c r="E18" s="58"/>
      <c r="F18" s="58"/>
      <c r="G18" s="58"/>
      <c r="H18" s="58"/>
      <c r="I18" s="58"/>
      <c r="J18" s="58"/>
      <c r="K18" s="58"/>
      <c r="L18" s="58"/>
      <c r="M18" s="59"/>
      <c r="N18" s="20"/>
      <c r="O18" s="2"/>
    </row>
    <row r="19" spans="1:15" ht="154.5" customHeight="1" x14ac:dyDescent="0.2">
      <c r="A19" s="20"/>
      <c r="B19" s="60" t="s">
        <v>7</v>
      </c>
      <c r="C19" s="61"/>
      <c r="D19" s="61"/>
      <c r="E19" s="61"/>
      <c r="F19" s="61"/>
      <c r="G19" s="61"/>
      <c r="H19" s="61"/>
      <c r="I19" s="61"/>
      <c r="J19" s="61"/>
      <c r="K19" s="61"/>
      <c r="L19" s="61"/>
      <c r="M19" s="62"/>
      <c r="N19" s="20"/>
      <c r="O19" s="2"/>
    </row>
    <row r="20" spans="1:15" ht="12.75" x14ac:dyDescent="0.2">
      <c r="A20" s="20"/>
      <c r="B20" s="20"/>
      <c r="C20" s="20"/>
      <c r="D20" s="20"/>
      <c r="E20" s="20"/>
      <c r="F20" s="20"/>
      <c r="G20" s="20"/>
      <c r="H20" s="20"/>
      <c r="I20" s="20"/>
      <c r="J20" s="20"/>
      <c r="K20" s="20"/>
      <c r="L20" s="20"/>
      <c r="M20" s="20"/>
      <c r="N20" s="20"/>
      <c r="O20" s="2"/>
    </row>
    <row r="21" spans="1:15" ht="12.75" x14ac:dyDescent="0.2">
      <c r="A21" s="20"/>
      <c r="B21" s="20"/>
      <c r="C21" s="20"/>
      <c r="D21" s="20"/>
      <c r="E21" s="20"/>
      <c r="F21" s="20"/>
      <c r="G21" s="20"/>
      <c r="H21" s="20"/>
      <c r="I21" s="20"/>
      <c r="J21" s="20"/>
      <c r="K21" s="20"/>
      <c r="L21" s="20"/>
      <c r="M21" s="20"/>
      <c r="N21" s="20"/>
      <c r="O21" s="2"/>
    </row>
    <row r="22" spans="1:15" ht="12.75" x14ac:dyDescent="0.2">
      <c r="A22" s="20"/>
      <c r="B22" s="20"/>
      <c r="C22" s="20"/>
      <c r="D22" s="20"/>
      <c r="E22" s="20"/>
      <c r="F22" s="20"/>
      <c r="G22" s="20"/>
      <c r="H22" s="20"/>
      <c r="I22" s="20"/>
      <c r="J22" s="20"/>
      <c r="K22" s="20"/>
      <c r="L22" s="20"/>
      <c r="M22" s="20"/>
      <c r="N22" s="20"/>
      <c r="O22" s="2"/>
    </row>
    <row r="23" spans="1:15" ht="12.75" x14ac:dyDescent="0.2">
      <c r="A23" s="20"/>
      <c r="B23" s="20"/>
      <c r="C23" s="20"/>
      <c r="D23" s="20"/>
      <c r="E23" s="20"/>
      <c r="F23" s="20"/>
      <c r="G23" s="20"/>
      <c r="H23" s="20"/>
      <c r="I23" s="20"/>
      <c r="J23" s="20"/>
      <c r="K23" s="20"/>
      <c r="L23" s="20"/>
      <c r="M23" s="20"/>
      <c r="N23" s="20"/>
      <c r="O23" s="2"/>
    </row>
    <row r="24" spans="1:15" ht="12.75" customHeight="1" x14ac:dyDescent="0.2">
      <c r="A24" s="20"/>
      <c r="B24" s="12" t="s">
        <v>8</v>
      </c>
      <c r="C24" s="13"/>
      <c r="D24" s="13" t="s">
        <v>1297</v>
      </c>
      <c r="E24" s="13"/>
      <c r="F24" s="2"/>
      <c r="G24" s="3"/>
      <c r="H24" s="2"/>
      <c r="I24" s="2"/>
      <c r="J24" s="2"/>
      <c r="K24" s="2"/>
      <c r="L24" s="2"/>
      <c r="M24" s="2"/>
      <c r="N24" s="20"/>
      <c r="O24" s="2"/>
    </row>
    <row r="25" spans="1:15" ht="12.75" x14ac:dyDescent="0.2">
      <c r="A25" s="20"/>
      <c r="B25" s="12" t="s">
        <v>9</v>
      </c>
      <c r="C25" s="13"/>
      <c r="D25" s="51" t="s">
        <v>1298</v>
      </c>
      <c r="E25" s="14"/>
      <c r="F25" s="2"/>
      <c r="G25" s="2"/>
      <c r="H25" s="2"/>
      <c r="I25" s="2"/>
      <c r="J25" s="2"/>
      <c r="K25" s="2"/>
      <c r="L25" s="2"/>
      <c r="M25" s="2"/>
      <c r="N25" s="20"/>
      <c r="O25" s="2"/>
    </row>
    <row r="26" spans="1:15" ht="12.75" x14ac:dyDescent="0.2">
      <c r="A26" s="20"/>
      <c r="B26" s="12" t="s">
        <v>10</v>
      </c>
      <c r="C26" s="13"/>
      <c r="D26" s="14" t="s">
        <v>1299</v>
      </c>
      <c r="E26" s="14"/>
      <c r="F26" s="2"/>
      <c r="G26" s="2"/>
      <c r="H26" s="2"/>
      <c r="I26" s="2"/>
      <c r="J26" s="2"/>
      <c r="K26" s="2"/>
      <c r="L26" s="2"/>
      <c r="M26" s="2"/>
      <c r="N26" s="20"/>
      <c r="O26" s="2"/>
    </row>
    <row r="27" spans="1:15" ht="12.75" x14ac:dyDescent="0.2">
      <c r="A27" s="20"/>
      <c r="B27" s="20"/>
      <c r="C27" s="20"/>
      <c r="D27" s="20"/>
      <c r="E27" s="20"/>
      <c r="F27" s="20"/>
      <c r="G27" s="20"/>
      <c r="H27" s="20"/>
      <c r="I27" s="20"/>
      <c r="J27" s="20"/>
      <c r="K27" s="20"/>
      <c r="L27" s="20"/>
      <c r="M27" s="20"/>
      <c r="N27" s="20"/>
      <c r="O27" s="2"/>
    </row>
    <row r="28" spans="1:15" ht="12.75" x14ac:dyDescent="0.2">
      <c r="A28" s="20"/>
      <c r="B28" s="20"/>
      <c r="C28" s="20"/>
      <c r="D28" s="20"/>
      <c r="E28" s="20"/>
      <c r="F28" s="20"/>
      <c r="G28" s="20"/>
      <c r="H28" s="20"/>
      <c r="I28" s="20"/>
      <c r="J28" s="20"/>
      <c r="K28" s="20"/>
      <c r="L28" s="20"/>
      <c r="M28" s="20"/>
      <c r="N28" s="20"/>
      <c r="O28" s="2"/>
    </row>
    <row r="29" spans="1:15" ht="12.75" x14ac:dyDescent="0.2">
      <c r="A29" s="20"/>
      <c r="B29" s="20"/>
      <c r="C29" s="20"/>
      <c r="D29" s="20"/>
      <c r="E29" s="20"/>
      <c r="F29" s="20"/>
      <c r="G29" s="20"/>
      <c r="H29" s="20"/>
      <c r="I29" s="20"/>
      <c r="J29" s="20"/>
      <c r="K29" s="20"/>
      <c r="L29" s="20"/>
      <c r="M29" s="20"/>
      <c r="N29" s="20"/>
      <c r="O29" s="2"/>
    </row>
    <row r="30" spans="1:15" ht="12.75" x14ac:dyDescent="0.2">
      <c r="A30" s="20"/>
      <c r="B30" s="20"/>
      <c r="C30" s="20"/>
      <c r="D30" s="20"/>
      <c r="E30" s="20"/>
      <c r="F30" s="20"/>
      <c r="G30" s="20"/>
      <c r="H30" s="20"/>
      <c r="I30" s="20"/>
      <c r="J30" s="20"/>
      <c r="K30" s="20"/>
      <c r="L30" s="20"/>
      <c r="M30" s="20"/>
      <c r="N30" s="20"/>
      <c r="O30" s="2"/>
    </row>
    <row r="31" spans="1:15" ht="12.75" hidden="1" x14ac:dyDescent="0.2"/>
    <row r="32" spans="1:15" ht="12.75" hidden="1" x14ac:dyDescent="0.2"/>
    <row r="33" ht="12.75" hidden="1" x14ac:dyDescent="0.2"/>
    <row r="34" ht="12.75" hidden="1" x14ac:dyDescent="0.2"/>
    <row r="35" ht="12.75" hidden="1" x14ac:dyDescent="0.2"/>
    <row r="36" ht="12.75" hidden="1" x14ac:dyDescent="0.2"/>
    <row r="37" ht="12.75" hidden="1" x14ac:dyDescent="0.2"/>
    <row r="38" ht="12.75" hidden="1" x14ac:dyDescent="0.2"/>
    <row r="39" ht="12.75" hidden="1" x14ac:dyDescent="0.2"/>
    <row r="40" ht="12.75" hidden="1" x14ac:dyDescent="0.2"/>
    <row r="41" ht="12.75" hidden="1" x14ac:dyDescent="0.2"/>
    <row r="42" ht="12.75" hidden="1" x14ac:dyDescent="0.2"/>
  </sheetData>
  <mergeCells count="7">
    <mergeCell ref="D12:M12"/>
    <mergeCell ref="D11:M11"/>
    <mergeCell ref="B18:M18"/>
    <mergeCell ref="B19:M19"/>
    <mergeCell ref="D14:M14"/>
    <mergeCell ref="D13:M13"/>
    <mergeCell ref="D15:M15"/>
  </mergeCells>
  <hyperlinks>
    <hyperlink ref="D25" r:id="rId1" xr:uid="{B2CE2DDE-205E-4FC5-A74A-3F521E7ADFE0}"/>
  </hyperlinks>
  <pageMargins left="0.7" right="0.7" top="0.75" bottom="0.75" header="0.3" footer="0.3"/>
  <pageSetup paperSize="9" orientation="portrait" r:id="rId2"/>
  <customProperties>
    <customPr name="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55B9-312C-43B2-AD1D-FC609239F5E9}">
  <sheetPr>
    <tabColor theme="6"/>
  </sheetPr>
  <dimension ref="A1:C51"/>
  <sheetViews>
    <sheetView showGridLines="0" zoomScaleNormal="100" workbookViewId="0">
      <selection activeCell="A5" sqref="A5:C5"/>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9.140625" style="27"/>
    <col min="5" max="5" width="13" style="27" customWidth="1"/>
    <col min="6" max="6" width="15" style="27" customWidth="1"/>
    <col min="7" max="7" width="12" style="27" customWidth="1"/>
    <col min="8" max="16384" width="9.140625" style="27"/>
  </cols>
  <sheetData>
    <row r="1" spans="1:3" ht="21" x14ac:dyDescent="0.35">
      <c r="A1" s="35" t="s">
        <v>712</v>
      </c>
    </row>
    <row r="2" spans="1:3" x14ac:dyDescent="0.2">
      <c r="A2" s="27" t="s">
        <v>711</v>
      </c>
    </row>
    <row r="4" spans="1:3" x14ac:dyDescent="0.2">
      <c r="A4" s="34" t="s">
        <v>713</v>
      </c>
    </row>
    <row r="5" spans="1:3" x14ac:dyDescent="0.2">
      <c r="A5" s="46" t="s">
        <v>402</v>
      </c>
      <c r="B5" s="46" t="s">
        <v>403</v>
      </c>
      <c r="C5" s="46" t="s">
        <v>699</v>
      </c>
    </row>
    <row r="6" spans="1:3" x14ac:dyDescent="0.2">
      <c r="A6" s="27">
        <v>5058</v>
      </c>
      <c r="B6" s="27" t="s">
        <v>560</v>
      </c>
      <c r="C6" s="27">
        <v>59.759</v>
      </c>
    </row>
    <row r="7" spans="1:3" x14ac:dyDescent="0.2">
      <c r="A7" s="27">
        <v>5401</v>
      </c>
      <c r="B7" s="27" t="s">
        <v>539</v>
      </c>
      <c r="C7" s="27">
        <v>19.698</v>
      </c>
    </row>
    <row r="8" spans="1:3" x14ac:dyDescent="0.2">
      <c r="A8" s="27">
        <v>1114</v>
      </c>
      <c r="B8" s="27" t="s">
        <v>580</v>
      </c>
      <c r="C8" s="27">
        <v>19.606999999999999</v>
      </c>
    </row>
    <row r="9" spans="1:3" x14ac:dyDescent="0.2">
      <c r="A9" s="27">
        <v>3414</v>
      </c>
      <c r="B9" s="27" t="s">
        <v>649</v>
      </c>
      <c r="C9" s="27">
        <v>19.584</v>
      </c>
    </row>
    <row r="10" spans="1:3" x14ac:dyDescent="0.2">
      <c r="A10" s="27">
        <v>4228</v>
      </c>
      <c r="B10" s="27" t="s">
        <v>422</v>
      </c>
      <c r="C10" s="27">
        <v>14.581</v>
      </c>
    </row>
    <row r="11" spans="1:3" x14ac:dyDescent="0.2">
      <c r="A11" s="27">
        <v>1824</v>
      </c>
      <c r="B11" s="27" t="s">
        <v>536</v>
      </c>
      <c r="C11" s="27">
        <v>13.6</v>
      </c>
    </row>
    <row r="12" spans="1:3" x14ac:dyDescent="0.2">
      <c r="A12" s="27">
        <v>5059</v>
      </c>
      <c r="B12" s="27" t="s">
        <v>522</v>
      </c>
      <c r="C12" s="27">
        <v>12.641999999999999</v>
      </c>
    </row>
    <row r="13" spans="1:3" x14ac:dyDescent="0.2">
      <c r="A13" s="27">
        <v>1111</v>
      </c>
      <c r="B13" s="27" t="s">
        <v>604</v>
      </c>
      <c r="C13" s="27">
        <v>11.200000000000001</v>
      </c>
    </row>
    <row r="14" spans="1:3" x14ac:dyDescent="0.2">
      <c r="A14" s="27">
        <v>4227</v>
      </c>
      <c r="B14" s="27" t="s">
        <v>455</v>
      </c>
      <c r="C14" s="27">
        <v>11.172000000000001</v>
      </c>
    </row>
    <row r="15" spans="1:3" x14ac:dyDescent="0.2">
      <c r="A15" s="27">
        <v>4602</v>
      </c>
      <c r="B15" s="27" t="s">
        <v>543</v>
      </c>
      <c r="C15" s="27">
        <v>11.135000000000002</v>
      </c>
    </row>
    <row r="16" spans="1:3" x14ac:dyDescent="0.2">
      <c r="A16" s="27">
        <v>1573</v>
      </c>
      <c r="B16" s="27" t="s">
        <v>700</v>
      </c>
      <c r="C16" s="27">
        <v>10.528</v>
      </c>
    </row>
    <row r="17" spans="1:3" x14ac:dyDescent="0.2">
      <c r="A17" s="27">
        <v>5056</v>
      </c>
      <c r="B17" s="27" t="s">
        <v>701</v>
      </c>
      <c r="C17" s="27">
        <v>10.416</v>
      </c>
    </row>
    <row r="18" spans="1:3" x14ac:dyDescent="0.2">
      <c r="A18" s="27">
        <v>5049</v>
      </c>
      <c r="B18" s="27" t="s">
        <v>621</v>
      </c>
      <c r="C18" s="27">
        <v>9.1140000000000008</v>
      </c>
    </row>
    <row r="19" spans="1:3" x14ac:dyDescent="0.2">
      <c r="A19" s="27">
        <v>4615</v>
      </c>
      <c r="B19" s="27" t="s">
        <v>626</v>
      </c>
      <c r="C19" s="27">
        <v>8.9760000000000009</v>
      </c>
    </row>
    <row r="20" spans="1:3" x14ac:dyDescent="0.2">
      <c r="A20" s="27">
        <v>1101</v>
      </c>
      <c r="B20" s="27" t="s">
        <v>553</v>
      </c>
      <c r="C20" s="27">
        <v>8.1066000000000003</v>
      </c>
    </row>
    <row r="21" spans="1:3" x14ac:dyDescent="0.2">
      <c r="A21" s="27">
        <v>3422</v>
      </c>
      <c r="B21" s="27" t="s">
        <v>490</v>
      </c>
      <c r="C21" s="27">
        <v>7.8120000000000003</v>
      </c>
    </row>
    <row r="22" spans="1:3" x14ac:dyDescent="0.2">
      <c r="A22" s="27">
        <v>4646</v>
      </c>
      <c r="B22" s="27" t="s">
        <v>567</v>
      </c>
      <c r="C22" s="27">
        <v>7.1820000000000004</v>
      </c>
    </row>
    <row r="23" spans="1:3" x14ac:dyDescent="0.2">
      <c r="A23" s="27">
        <v>1875</v>
      </c>
      <c r="B23" s="27" t="s">
        <v>505</v>
      </c>
      <c r="C23" s="27">
        <v>6.923</v>
      </c>
    </row>
    <row r="24" spans="1:3" x14ac:dyDescent="0.2">
      <c r="A24" s="27">
        <v>5440</v>
      </c>
      <c r="B24" s="27" t="s">
        <v>702</v>
      </c>
      <c r="C24" s="27">
        <v>6.7620000000000005</v>
      </c>
    </row>
    <row r="25" spans="1:3" x14ac:dyDescent="0.2">
      <c r="A25" s="27">
        <v>5060</v>
      </c>
      <c r="B25" s="27" t="s">
        <v>688</v>
      </c>
      <c r="C25" s="27">
        <v>6.5869999999999997</v>
      </c>
    </row>
    <row r="26" spans="1:3" x14ac:dyDescent="0.2">
      <c r="A26" s="27">
        <v>5032</v>
      </c>
      <c r="B26" s="27" t="s">
        <v>493</v>
      </c>
      <c r="C26" s="27">
        <v>6.1740000000000004</v>
      </c>
    </row>
    <row r="27" spans="1:3" x14ac:dyDescent="0.2">
      <c r="A27" s="27">
        <v>1146</v>
      </c>
      <c r="B27" s="27" t="s">
        <v>581</v>
      </c>
      <c r="C27" s="27">
        <v>5.0749999999999993</v>
      </c>
    </row>
    <row r="28" spans="1:3" x14ac:dyDescent="0.2">
      <c r="A28" s="27">
        <v>5014</v>
      </c>
      <c r="B28" s="27" t="s">
        <v>703</v>
      </c>
      <c r="C28" s="27">
        <v>4.1159999999999997</v>
      </c>
    </row>
    <row r="29" spans="1:3" x14ac:dyDescent="0.2">
      <c r="A29" s="27">
        <v>4206</v>
      </c>
      <c r="B29" s="27" t="s">
        <v>704</v>
      </c>
      <c r="C29" s="27">
        <v>3.9215</v>
      </c>
    </row>
    <row r="30" spans="1:3" x14ac:dyDescent="0.2">
      <c r="A30" s="27">
        <v>3419</v>
      </c>
      <c r="B30" s="27" t="s">
        <v>603</v>
      </c>
      <c r="C30" s="27">
        <v>3.9130000000000003</v>
      </c>
    </row>
    <row r="31" spans="1:3" x14ac:dyDescent="0.2">
      <c r="A31" s="27">
        <v>5423</v>
      </c>
      <c r="B31" s="27" t="s">
        <v>705</v>
      </c>
      <c r="C31" s="27">
        <v>3.7800000000000002</v>
      </c>
    </row>
    <row r="32" spans="1:3" x14ac:dyDescent="0.2">
      <c r="A32" s="27">
        <v>3013</v>
      </c>
      <c r="B32" s="27" t="s">
        <v>583</v>
      </c>
      <c r="C32" s="27">
        <v>3.7800000000000002</v>
      </c>
    </row>
    <row r="33" spans="1:3" x14ac:dyDescent="0.2">
      <c r="A33" s="27">
        <v>4648</v>
      </c>
      <c r="B33" s="27" t="s">
        <v>450</v>
      </c>
      <c r="C33" s="27">
        <v>3.528</v>
      </c>
    </row>
    <row r="34" spans="1:3" x14ac:dyDescent="0.2">
      <c r="A34" s="27">
        <v>5438</v>
      </c>
      <c r="B34" s="27" t="s">
        <v>535</v>
      </c>
      <c r="C34" s="27">
        <v>2.7370000000000001</v>
      </c>
    </row>
    <row r="35" spans="1:3" x14ac:dyDescent="0.2">
      <c r="A35" s="27">
        <v>5443</v>
      </c>
      <c r="B35" s="27" t="s">
        <v>706</v>
      </c>
      <c r="C35" s="27">
        <v>2.5874999999999999</v>
      </c>
    </row>
    <row r="36" spans="1:3" x14ac:dyDescent="0.2">
      <c r="A36" s="27">
        <v>1121</v>
      </c>
      <c r="B36" s="27" t="s">
        <v>707</v>
      </c>
      <c r="C36" s="27">
        <v>2.2560000000000002</v>
      </c>
    </row>
    <row r="37" spans="1:3" x14ac:dyDescent="0.2">
      <c r="A37" s="27">
        <v>1806</v>
      </c>
      <c r="B37" s="27" t="s">
        <v>442</v>
      </c>
      <c r="C37" s="27">
        <v>2.254</v>
      </c>
    </row>
    <row r="38" spans="1:3" x14ac:dyDescent="0.2">
      <c r="A38" s="27">
        <v>1108</v>
      </c>
      <c r="B38" s="27" t="s">
        <v>433</v>
      </c>
      <c r="C38" s="27">
        <v>2.1070000000000002</v>
      </c>
    </row>
    <row r="39" spans="1:3" x14ac:dyDescent="0.2">
      <c r="A39" s="27">
        <v>1870</v>
      </c>
      <c r="B39" s="27" t="s">
        <v>708</v>
      </c>
      <c r="C39" s="27">
        <v>2.016</v>
      </c>
    </row>
    <row r="40" spans="1:3" x14ac:dyDescent="0.2">
      <c r="A40" s="27">
        <v>5057</v>
      </c>
      <c r="B40" s="27" t="s">
        <v>687</v>
      </c>
      <c r="C40" s="27">
        <v>1.6870000000000001</v>
      </c>
    </row>
    <row r="41" spans="1:3" x14ac:dyDescent="0.2">
      <c r="A41" s="27">
        <v>5434</v>
      </c>
      <c r="B41" s="27" t="s">
        <v>694</v>
      </c>
      <c r="C41" s="27">
        <v>1.6320000000000001</v>
      </c>
    </row>
    <row r="42" spans="1:3" x14ac:dyDescent="0.2">
      <c r="A42" s="27">
        <v>1507</v>
      </c>
      <c r="B42" s="27" t="s">
        <v>642</v>
      </c>
      <c r="C42" s="27">
        <v>1.419</v>
      </c>
    </row>
    <row r="43" spans="1:3" x14ac:dyDescent="0.2">
      <c r="A43" s="27">
        <v>1122</v>
      </c>
      <c r="B43" s="27" t="s">
        <v>540</v>
      </c>
      <c r="C43" s="27">
        <v>0.86250000000000004</v>
      </c>
    </row>
    <row r="44" spans="1:3" x14ac:dyDescent="0.2">
      <c r="A44" s="27">
        <v>1149</v>
      </c>
      <c r="B44" s="27" t="s">
        <v>709</v>
      </c>
      <c r="C44" s="27">
        <v>0.60899999999999999</v>
      </c>
    </row>
    <row r="45" spans="1:3" x14ac:dyDescent="0.2">
      <c r="A45" s="27">
        <v>4205</v>
      </c>
      <c r="B45" s="27" t="s">
        <v>518</v>
      </c>
      <c r="C45" s="27">
        <v>0.39599999999999996</v>
      </c>
    </row>
    <row r="46" spans="1:3" x14ac:dyDescent="0.2">
      <c r="A46" s="27">
        <v>1151</v>
      </c>
      <c r="B46" s="27" t="s">
        <v>710</v>
      </c>
      <c r="C46" s="27">
        <v>8.4000000000000005E-2</v>
      </c>
    </row>
    <row r="47" spans="1:3" x14ac:dyDescent="0.2">
      <c r="A47" s="27">
        <v>5001</v>
      </c>
      <c r="B47" s="27" t="s">
        <v>513</v>
      </c>
      <c r="C47" s="27">
        <v>7.4250000000000002E-3</v>
      </c>
    </row>
    <row r="48" spans="1:3" x14ac:dyDescent="0.2">
      <c r="A48" s="27">
        <v>5433</v>
      </c>
      <c r="B48" s="27" t="s">
        <v>693</v>
      </c>
      <c r="C48" s="27">
        <v>0</v>
      </c>
    </row>
    <row r="49" spans="1:3" x14ac:dyDescent="0.2">
      <c r="A49" s="27">
        <v>4649</v>
      </c>
      <c r="B49" s="27" t="s">
        <v>685</v>
      </c>
      <c r="C49" s="27">
        <v>0</v>
      </c>
    </row>
    <row r="50" spans="1:3" x14ac:dyDescent="0.2">
      <c r="A50" s="27">
        <v>1119</v>
      </c>
      <c r="B50" s="27" t="s">
        <v>654</v>
      </c>
      <c r="C50" s="27">
        <v>0</v>
      </c>
    </row>
    <row r="51" spans="1:3" x14ac:dyDescent="0.2">
      <c r="A51" s="40" t="s">
        <v>11</v>
      </c>
      <c r="B51" s="40"/>
      <c r="C51" s="40">
        <f>SUBTOTAL(109,Table1618[2022/2024])</f>
        <v>330.32652499999989</v>
      </c>
    </row>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FF183-78E4-4909-8489-62D6AE67798A}">
  <sheetPr>
    <tabColor theme="6"/>
  </sheetPr>
  <dimension ref="A1:E51"/>
  <sheetViews>
    <sheetView showGridLines="0" zoomScaleNormal="100" workbookViewId="0">
      <selection activeCell="A5" sqref="A5"/>
    </sheetView>
  </sheetViews>
  <sheetFormatPr baseColWidth="10" defaultColWidth="9.140625" defaultRowHeight="12.75" x14ac:dyDescent="0.2"/>
  <cols>
    <col min="1" max="1" width="12.5703125" style="27" customWidth="1"/>
    <col min="2" max="2" width="21.5703125" style="27" customWidth="1"/>
    <col min="3" max="3" width="24.140625" style="27" customWidth="1"/>
    <col min="4" max="4" width="16.5703125" style="27" customWidth="1"/>
    <col min="5" max="5" width="13" style="27" customWidth="1"/>
    <col min="6" max="6" width="15" style="27" customWidth="1"/>
    <col min="7" max="7" width="12" style="27" customWidth="1"/>
    <col min="8" max="8" width="9.140625" style="27"/>
    <col min="9" max="9" width="10" style="27" bestFit="1" customWidth="1"/>
    <col min="10" max="16384" width="9.140625" style="27"/>
  </cols>
  <sheetData>
    <row r="1" spans="1:5" ht="21" x14ac:dyDescent="0.35">
      <c r="A1" s="35" t="s">
        <v>717</v>
      </c>
    </row>
    <row r="2" spans="1:5" x14ac:dyDescent="0.2">
      <c r="A2" s="27" t="s">
        <v>399</v>
      </c>
    </row>
    <row r="4" spans="1:5" x14ac:dyDescent="0.2">
      <c r="A4" s="49" t="s">
        <v>20</v>
      </c>
      <c r="B4" s="46" t="s">
        <v>714</v>
      </c>
      <c r="C4" s="46" t="s">
        <v>715</v>
      </c>
      <c r="D4" s="46" t="s">
        <v>716</v>
      </c>
      <c r="E4" s="46" t="s">
        <v>45</v>
      </c>
    </row>
    <row r="5" spans="1:5" x14ac:dyDescent="0.2">
      <c r="A5" s="27">
        <v>2013</v>
      </c>
      <c r="B5" s="33">
        <v>199058000.00000003</v>
      </c>
      <c r="C5" s="33">
        <v>85700000.000000045</v>
      </c>
      <c r="D5" s="33">
        <v>163906999.99999997</v>
      </c>
      <c r="E5" s="33">
        <f>SUM(Table20[[#This Row],[Lokalt distribusjonsnett]:[Transmisjonsnett]])</f>
        <v>448665000</v>
      </c>
    </row>
    <row r="6" spans="1:5" x14ac:dyDescent="0.2">
      <c r="A6" s="27">
        <v>2014</v>
      </c>
      <c r="B6" s="33">
        <v>214911000.00000009</v>
      </c>
      <c r="C6" s="33">
        <v>86325000.000000089</v>
      </c>
      <c r="D6" s="33">
        <v>183541999.99999994</v>
      </c>
      <c r="E6" s="33">
        <f>SUM(Table20[[#This Row],[Lokalt distribusjonsnett]:[Transmisjonsnett]])</f>
        <v>484778000.00000012</v>
      </c>
    </row>
    <row r="7" spans="1:5" x14ac:dyDescent="0.2">
      <c r="A7" s="27">
        <v>2015</v>
      </c>
      <c r="B7" s="33">
        <v>229438000.00000033</v>
      </c>
      <c r="C7" s="33">
        <v>98710000.000000045</v>
      </c>
      <c r="D7" s="33">
        <v>215103000.00000018</v>
      </c>
      <c r="E7" s="33">
        <f>SUM(Table20[[#This Row],[Lokalt distribusjonsnett]:[Transmisjonsnett]])</f>
        <v>543251000.00000048</v>
      </c>
    </row>
    <row r="8" spans="1:5" x14ac:dyDescent="0.2">
      <c r="A8" s="27">
        <v>2016</v>
      </c>
      <c r="B8" s="33">
        <v>245676000</v>
      </c>
      <c r="C8" s="33">
        <v>106643000</v>
      </c>
      <c r="D8" s="33">
        <v>226138999.99999991</v>
      </c>
      <c r="E8" s="33">
        <f>SUM(Table20[[#This Row],[Lokalt distribusjonsnett]:[Transmisjonsnett]])</f>
        <v>578457999.99999988</v>
      </c>
    </row>
    <row r="9" spans="1:5" x14ac:dyDescent="0.2">
      <c r="A9" s="27">
        <v>2017</v>
      </c>
      <c r="B9" s="33">
        <v>267465000.00000015</v>
      </c>
      <c r="C9" s="33">
        <v>120699000.00000003</v>
      </c>
      <c r="D9" s="33">
        <v>250053000.00000024</v>
      </c>
      <c r="E9" s="33">
        <f>SUM(Table20[[#This Row],[Lokalt distribusjonsnett]:[Transmisjonsnett]])</f>
        <v>638217000.00000048</v>
      </c>
    </row>
    <row r="10" spans="1:5" x14ac:dyDescent="0.2">
      <c r="A10" s="27">
        <v>2018</v>
      </c>
      <c r="B10" s="33">
        <v>279148000.00000018</v>
      </c>
      <c r="C10" s="33">
        <v>112159999.99999994</v>
      </c>
      <c r="D10" s="33">
        <v>270795000.00000012</v>
      </c>
      <c r="E10" s="33">
        <f>SUM(Table20[[#This Row],[Lokalt distribusjonsnett]:[Transmisjonsnett]])</f>
        <v>662103000.00000024</v>
      </c>
    </row>
    <row r="11" spans="1:5" x14ac:dyDescent="0.2">
      <c r="A11" s="27">
        <v>2019</v>
      </c>
      <c r="B11" s="33">
        <v>269741999.99999982</v>
      </c>
      <c r="C11" s="33">
        <v>111876999.99999991</v>
      </c>
      <c r="D11" s="33">
        <v>309834999.9999997</v>
      </c>
      <c r="E11" s="33">
        <f>SUM(Table20[[#This Row],[Lokalt distribusjonsnett]:[Transmisjonsnett]])</f>
        <v>691453999.99999952</v>
      </c>
    </row>
    <row r="12" spans="1:5" x14ac:dyDescent="0.2">
      <c r="A12" s="27">
        <v>2020</v>
      </c>
      <c r="B12" s="33">
        <v>294740999.99999982</v>
      </c>
      <c r="C12" s="33">
        <v>131894999.99999994</v>
      </c>
      <c r="D12" s="33">
        <v>345370999.99999946</v>
      </c>
      <c r="E12" s="33">
        <f>SUM(Table20[[#This Row],[Lokalt distribusjonsnett]:[Transmisjonsnett]])</f>
        <v>772006999.99999928</v>
      </c>
    </row>
    <row r="13" spans="1:5" x14ac:dyDescent="0.2">
      <c r="A13" s="27">
        <v>2021</v>
      </c>
      <c r="B13" s="33">
        <v>313270000.00000012</v>
      </c>
      <c r="C13" s="33">
        <v>140613000.00000006</v>
      </c>
      <c r="D13" s="33">
        <v>385137000.00000024</v>
      </c>
      <c r="E13" s="33">
        <f>SUM(Table20[[#This Row],[Lokalt distribusjonsnett]:[Transmisjonsnett]])</f>
        <v>839020000.00000048</v>
      </c>
    </row>
    <row r="51" spans="1:3" x14ac:dyDescent="0.2">
      <c r="A51" s="40"/>
      <c r="B51" s="40"/>
      <c r="C51" s="40"/>
    </row>
  </sheetData>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9B01-C7DA-4F44-BE64-3D4947473B79}">
  <sheetPr>
    <tabColor theme="6"/>
  </sheetPr>
  <dimension ref="A1:C361"/>
  <sheetViews>
    <sheetView showGridLines="0" zoomScaleNormal="100" workbookViewId="0">
      <selection activeCell="A4" sqref="A4:B4"/>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9.140625" style="27"/>
    <col min="5" max="5" width="13" style="27" customWidth="1"/>
    <col min="6" max="6" width="15" style="27" customWidth="1"/>
    <col min="7" max="7" width="12" style="27" customWidth="1"/>
    <col min="8" max="16384" width="9.140625" style="27"/>
  </cols>
  <sheetData>
    <row r="1" spans="1:2" ht="21" x14ac:dyDescent="0.35">
      <c r="A1" s="35" t="s">
        <v>796</v>
      </c>
    </row>
    <row r="2" spans="1:2" x14ac:dyDescent="0.2">
      <c r="A2" s="27" t="s">
        <v>399</v>
      </c>
    </row>
    <row r="4" spans="1:2" x14ac:dyDescent="0.2">
      <c r="A4" s="49" t="s">
        <v>52</v>
      </c>
      <c r="B4" s="46" t="s">
        <v>37</v>
      </c>
    </row>
    <row r="5" spans="1:2" x14ac:dyDescent="0.2">
      <c r="A5" s="27" t="s">
        <v>643</v>
      </c>
      <c r="B5" s="33">
        <v>114077630.51151136</v>
      </c>
    </row>
    <row r="6" spans="1:2" x14ac:dyDescent="0.2">
      <c r="A6" s="27" t="s">
        <v>611</v>
      </c>
      <c r="B6" s="33">
        <v>48357376.283685327</v>
      </c>
    </row>
    <row r="7" spans="1:2" x14ac:dyDescent="0.2">
      <c r="A7" s="27" t="s">
        <v>513</v>
      </c>
      <c r="B7" s="33">
        <v>33173385.676773384</v>
      </c>
    </row>
    <row r="8" spans="1:2" x14ac:dyDescent="0.2">
      <c r="A8" s="27" t="s">
        <v>653</v>
      </c>
      <c r="B8" s="33">
        <v>25584174.89387618</v>
      </c>
    </row>
    <row r="9" spans="1:2" x14ac:dyDescent="0.2">
      <c r="A9" s="27" t="s">
        <v>680</v>
      </c>
      <c r="B9" s="33">
        <v>17858522.603599787</v>
      </c>
    </row>
    <row r="10" spans="1:2" x14ac:dyDescent="0.2">
      <c r="A10" s="27" t="s">
        <v>539</v>
      </c>
      <c r="B10" s="33">
        <v>16687631.7086417</v>
      </c>
    </row>
    <row r="11" spans="1:2" x14ac:dyDescent="0.2">
      <c r="A11" s="27" t="s">
        <v>669</v>
      </c>
      <c r="B11" s="33">
        <v>14886046.907124732</v>
      </c>
    </row>
    <row r="12" spans="1:2" x14ac:dyDescent="0.2">
      <c r="A12" s="27" t="s">
        <v>718</v>
      </c>
      <c r="B12" s="33">
        <v>13025987.173873834</v>
      </c>
    </row>
    <row r="13" spans="1:2" x14ac:dyDescent="0.2">
      <c r="A13" s="27" t="s">
        <v>433</v>
      </c>
      <c r="B13" s="33">
        <v>12136332.855350386</v>
      </c>
    </row>
    <row r="14" spans="1:2" x14ac:dyDescent="0.2">
      <c r="A14" s="27" t="s">
        <v>642</v>
      </c>
      <c r="B14" s="33">
        <v>11958123.539589819</v>
      </c>
    </row>
    <row r="15" spans="1:2" x14ac:dyDescent="0.2">
      <c r="A15" s="27" t="s">
        <v>548</v>
      </c>
      <c r="B15" s="33">
        <v>11061507.919669475</v>
      </c>
    </row>
    <row r="16" spans="1:2" x14ac:dyDescent="0.2">
      <c r="A16" s="27" t="s">
        <v>551</v>
      </c>
      <c r="B16" s="33">
        <v>9347635.5157534089</v>
      </c>
    </row>
    <row r="17" spans="1:2" x14ac:dyDescent="0.2">
      <c r="A17" s="27" t="s">
        <v>719</v>
      </c>
      <c r="B17" s="33">
        <v>9216763.0494917464</v>
      </c>
    </row>
    <row r="18" spans="1:2" x14ac:dyDescent="0.2">
      <c r="A18" s="27" t="s">
        <v>591</v>
      </c>
      <c r="B18" s="33">
        <v>9174995.2411103658</v>
      </c>
    </row>
    <row r="19" spans="1:2" x14ac:dyDescent="0.2">
      <c r="A19" s="27" t="s">
        <v>519</v>
      </c>
      <c r="B19" s="33">
        <v>8690488.6638863254</v>
      </c>
    </row>
    <row r="20" spans="1:2" x14ac:dyDescent="0.2">
      <c r="A20" s="27" t="s">
        <v>664</v>
      </c>
      <c r="B20" s="33">
        <v>8604168.526564803</v>
      </c>
    </row>
    <row r="21" spans="1:2" x14ac:dyDescent="0.2">
      <c r="A21" s="27" t="s">
        <v>439</v>
      </c>
      <c r="B21" s="33">
        <v>8496964.4850525875</v>
      </c>
    </row>
    <row r="22" spans="1:2" x14ac:dyDescent="0.2">
      <c r="A22" s="27" t="s">
        <v>679</v>
      </c>
      <c r="B22" s="33">
        <v>7628194.0707198307</v>
      </c>
    </row>
    <row r="23" spans="1:2" x14ac:dyDescent="0.2">
      <c r="A23" s="27" t="s">
        <v>432</v>
      </c>
      <c r="B23" s="33">
        <v>7472260.9194293367</v>
      </c>
    </row>
    <row r="24" spans="1:2" x14ac:dyDescent="0.2">
      <c r="A24" s="27" t="s">
        <v>579</v>
      </c>
      <c r="B24" s="33">
        <v>6888903.8623693585</v>
      </c>
    </row>
    <row r="25" spans="1:2" x14ac:dyDescent="0.2">
      <c r="A25" s="27" t="s">
        <v>720</v>
      </c>
      <c r="B25" s="33">
        <v>6787268.8619746622</v>
      </c>
    </row>
    <row r="26" spans="1:2" x14ac:dyDescent="0.2">
      <c r="A26" s="27" t="s">
        <v>709</v>
      </c>
      <c r="B26" s="33">
        <v>6763600.4372252077</v>
      </c>
    </row>
    <row r="27" spans="1:2" x14ac:dyDescent="0.2">
      <c r="A27" s="27" t="s">
        <v>721</v>
      </c>
      <c r="B27" s="33">
        <v>6745501.0535932863</v>
      </c>
    </row>
    <row r="28" spans="1:2" x14ac:dyDescent="0.2">
      <c r="A28" s="27" t="s">
        <v>480</v>
      </c>
      <c r="B28" s="33">
        <v>6403005.0248659439</v>
      </c>
    </row>
    <row r="29" spans="1:2" x14ac:dyDescent="0.2">
      <c r="A29" s="27" t="s">
        <v>584</v>
      </c>
      <c r="B29" s="33">
        <v>6240110.5721785501</v>
      </c>
    </row>
    <row r="30" spans="1:2" x14ac:dyDescent="0.2">
      <c r="A30" s="27" t="s">
        <v>722</v>
      </c>
      <c r="B30" s="33">
        <v>6195558.24323841</v>
      </c>
    </row>
    <row r="31" spans="1:2" x14ac:dyDescent="0.2">
      <c r="A31" s="27" t="s">
        <v>510</v>
      </c>
      <c r="B31" s="33">
        <v>6194165.9829590302</v>
      </c>
    </row>
    <row r="32" spans="1:2" x14ac:dyDescent="0.2">
      <c r="A32" s="27" t="s">
        <v>442</v>
      </c>
      <c r="B32" s="33">
        <v>6185812.4212827524</v>
      </c>
    </row>
    <row r="33" spans="1:2" x14ac:dyDescent="0.2">
      <c r="A33" s="27" t="s">
        <v>723</v>
      </c>
      <c r="B33" s="33">
        <v>6123160.7087106798</v>
      </c>
    </row>
    <row r="34" spans="1:2" x14ac:dyDescent="0.2">
      <c r="A34" s="27" t="s">
        <v>489</v>
      </c>
      <c r="B34" s="33">
        <v>5882299.6803780403</v>
      </c>
    </row>
    <row r="35" spans="1:2" x14ac:dyDescent="0.2">
      <c r="A35" s="27" t="s">
        <v>663</v>
      </c>
      <c r="B35" s="33">
        <v>5809902.145850312</v>
      </c>
    </row>
    <row r="36" spans="1:2" x14ac:dyDescent="0.2">
      <c r="A36" s="27" t="s">
        <v>724</v>
      </c>
      <c r="B36" s="33">
        <v>5595494.06282588</v>
      </c>
    </row>
    <row r="37" spans="1:2" x14ac:dyDescent="0.2">
      <c r="A37" s="27" t="s">
        <v>610</v>
      </c>
      <c r="B37" s="33">
        <v>5346279.4728169646</v>
      </c>
    </row>
    <row r="38" spans="1:2" x14ac:dyDescent="0.2">
      <c r="A38" s="27" t="s">
        <v>470</v>
      </c>
      <c r="B38" s="33">
        <v>5311472.9658324784</v>
      </c>
    </row>
    <row r="39" spans="1:2" x14ac:dyDescent="0.2">
      <c r="A39" s="27" t="s">
        <v>597</v>
      </c>
      <c r="B39" s="33">
        <v>5193130.8420852292</v>
      </c>
    </row>
    <row r="40" spans="1:2" x14ac:dyDescent="0.2">
      <c r="A40" s="27" t="s">
        <v>684</v>
      </c>
      <c r="B40" s="33">
        <v>4914678.7862093449</v>
      </c>
    </row>
    <row r="41" spans="1:2" x14ac:dyDescent="0.2">
      <c r="A41" s="27" t="s">
        <v>515</v>
      </c>
      <c r="B41" s="33">
        <v>4808867.0049765091</v>
      </c>
    </row>
    <row r="42" spans="1:2" x14ac:dyDescent="0.2">
      <c r="A42" s="27" t="s">
        <v>725</v>
      </c>
      <c r="B42" s="33">
        <v>4545729.8121737987</v>
      </c>
    </row>
    <row r="43" spans="1:2" x14ac:dyDescent="0.2">
      <c r="A43" s="27" t="s">
        <v>474</v>
      </c>
      <c r="B43" s="33">
        <v>4158681.4545063213</v>
      </c>
    </row>
    <row r="44" spans="1:2" x14ac:dyDescent="0.2">
      <c r="A44" s="27" t="s">
        <v>568</v>
      </c>
      <c r="B44" s="33">
        <v>3965157.275672582</v>
      </c>
    </row>
    <row r="45" spans="1:2" x14ac:dyDescent="0.2">
      <c r="A45" s="27" t="s">
        <v>625</v>
      </c>
      <c r="B45" s="33">
        <v>3923389.4672911987</v>
      </c>
    </row>
    <row r="46" spans="1:2" x14ac:dyDescent="0.2">
      <c r="A46" s="27" t="s">
        <v>518</v>
      </c>
      <c r="B46" s="33">
        <v>3898328.78226237</v>
      </c>
    </row>
    <row r="47" spans="1:2" x14ac:dyDescent="0.2">
      <c r="A47" s="27" t="s">
        <v>595</v>
      </c>
      <c r="B47" s="33">
        <v>3891367.4808654729</v>
      </c>
    </row>
    <row r="48" spans="1:2" x14ac:dyDescent="0.2">
      <c r="A48" s="27" t="s">
        <v>522</v>
      </c>
      <c r="B48" s="33">
        <v>3812008.6449408452</v>
      </c>
    </row>
    <row r="49" spans="1:3" x14ac:dyDescent="0.2">
      <c r="A49" s="27" t="s">
        <v>590</v>
      </c>
      <c r="B49" s="33">
        <v>3773025.3571182219</v>
      </c>
    </row>
    <row r="50" spans="1:3" x14ac:dyDescent="0.2">
      <c r="A50" s="27" t="s">
        <v>726</v>
      </c>
      <c r="B50" s="33">
        <v>3752141.4529275312</v>
      </c>
    </row>
    <row r="51" spans="1:3" x14ac:dyDescent="0.2">
      <c r="A51" s="40" t="s">
        <v>596</v>
      </c>
      <c r="B51" s="33">
        <v>3697843.3020317345</v>
      </c>
      <c r="C51" s="40"/>
    </row>
    <row r="52" spans="1:3" x14ac:dyDescent="0.2">
      <c r="A52" s="27" t="s">
        <v>648</v>
      </c>
      <c r="B52" s="33">
        <v>3617092.2058277265</v>
      </c>
    </row>
    <row r="53" spans="1:3" x14ac:dyDescent="0.2">
      <c r="A53" s="27" t="s">
        <v>727</v>
      </c>
      <c r="B53" s="33">
        <v>3612915.4249895895</v>
      </c>
    </row>
    <row r="54" spans="1:3" x14ac:dyDescent="0.2">
      <c r="A54" s="27" t="s">
        <v>445</v>
      </c>
      <c r="B54" s="33">
        <v>3601777.3427545535</v>
      </c>
    </row>
    <row r="55" spans="1:3" x14ac:dyDescent="0.2">
      <c r="A55" s="27" t="s">
        <v>689</v>
      </c>
      <c r="B55" s="33">
        <v>3423568.026993989</v>
      </c>
    </row>
    <row r="56" spans="1:3" x14ac:dyDescent="0.2">
      <c r="A56" s="27" t="s">
        <v>508</v>
      </c>
      <c r="B56" s="33">
        <v>3399899.6022445383</v>
      </c>
    </row>
    <row r="57" spans="1:3" x14ac:dyDescent="0.2">
      <c r="A57" s="27" t="s">
        <v>728</v>
      </c>
      <c r="B57" s="33">
        <v>3387369.2597301239</v>
      </c>
    </row>
    <row r="58" spans="1:3" x14ac:dyDescent="0.2">
      <c r="A58" s="27" t="s">
        <v>707</v>
      </c>
      <c r="B58" s="33">
        <v>3370662.1363775712</v>
      </c>
    </row>
    <row r="59" spans="1:3" x14ac:dyDescent="0.2">
      <c r="A59" s="27" t="s">
        <v>543</v>
      </c>
      <c r="B59" s="33">
        <v>3366485.3555394323</v>
      </c>
    </row>
    <row r="60" spans="1:3" x14ac:dyDescent="0.2">
      <c r="A60" s="27" t="s">
        <v>464</v>
      </c>
      <c r="B60" s="33">
        <v>3239789.6701159053</v>
      </c>
    </row>
    <row r="61" spans="1:3" x14ac:dyDescent="0.2">
      <c r="A61" s="27" t="s">
        <v>555</v>
      </c>
      <c r="B61" s="33">
        <v>3196629.6014551437</v>
      </c>
    </row>
    <row r="62" spans="1:3" x14ac:dyDescent="0.2">
      <c r="A62" s="27" t="s">
        <v>607</v>
      </c>
      <c r="B62" s="33">
        <v>3188276.0397788668</v>
      </c>
    </row>
    <row r="63" spans="1:3" x14ac:dyDescent="0.2">
      <c r="A63" s="27" t="s">
        <v>511</v>
      </c>
      <c r="B63" s="33">
        <v>3113093.9846923784</v>
      </c>
    </row>
    <row r="64" spans="1:3" x14ac:dyDescent="0.2">
      <c r="A64" s="27" t="s">
        <v>536</v>
      </c>
      <c r="B64" s="33">
        <v>3067149.3954728534</v>
      </c>
    </row>
    <row r="65" spans="1:2" x14ac:dyDescent="0.2">
      <c r="A65" s="27" t="s">
        <v>729</v>
      </c>
      <c r="B65" s="33">
        <v>2990575.0801069895</v>
      </c>
    </row>
    <row r="66" spans="1:2" x14ac:dyDescent="0.2">
      <c r="A66" s="27" t="s">
        <v>730</v>
      </c>
      <c r="B66" s="33">
        <v>2876409.7371978769</v>
      </c>
    </row>
    <row r="67" spans="1:2" x14ac:dyDescent="0.2">
      <c r="A67" s="27" t="s">
        <v>541</v>
      </c>
      <c r="B67" s="33">
        <v>2735791.4489805559</v>
      </c>
    </row>
    <row r="68" spans="1:2" x14ac:dyDescent="0.2">
      <c r="A68" s="27" t="s">
        <v>440</v>
      </c>
      <c r="B68" s="33">
        <v>2720476.5859073829</v>
      </c>
    </row>
    <row r="69" spans="1:2" x14ac:dyDescent="0.2">
      <c r="A69" s="27" t="s">
        <v>641</v>
      </c>
      <c r="B69" s="33">
        <v>2674531.9966878616</v>
      </c>
    </row>
    <row r="70" spans="1:2" x14ac:dyDescent="0.2">
      <c r="A70" s="27" t="s">
        <v>731</v>
      </c>
      <c r="B70" s="33">
        <v>2674531.9966878602</v>
      </c>
    </row>
    <row r="71" spans="1:2" x14ac:dyDescent="0.2">
      <c r="A71" s="27" t="s">
        <v>600</v>
      </c>
      <c r="B71" s="33">
        <v>2659217.1336146882</v>
      </c>
    </row>
    <row r="72" spans="1:2" x14ac:dyDescent="0.2">
      <c r="A72" s="27" t="s">
        <v>687</v>
      </c>
      <c r="B72" s="33">
        <v>2627195.1471889615</v>
      </c>
    </row>
    <row r="73" spans="1:2" x14ac:dyDescent="0.2">
      <c r="A73" s="27" t="s">
        <v>587</v>
      </c>
      <c r="B73" s="33">
        <v>2623018.3663508235</v>
      </c>
    </row>
    <row r="74" spans="1:2" x14ac:dyDescent="0.2">
      <c r="A74" s="27" t="s">
        <v>430</v>
      </c>
      <c r="B74" s="33">
        <v>2577073.7771313014</v>
      </c>
    </row>
    <row r="75" spans="1:2" x14ac:dyDescent="0.2">
      <c r="A75" s="27" t="s">
        <v>695</v>
      </c>
      <c r="B75" s="33">
        <v>2574289.2565725436</v>
      </c>
    </row>
    <row r="76" spans="1:2" x14ac:dyDescent="0.2">
      <c r="A76" s="27" t="s">
        <v>423</v>
      </c>
      <c r="B76" s="33">
        <v>2564543.4346168884</v>
      </c>
    </row>
    <row r="77" spans="1:2" x14ac:dyDescent="0.2">
      <c r="A77" s="27" t="s">
        <v>638</v>
      </c>
      <c r="B77" s="33">
        <v>2535305.9687499199</v>
      </c>
    </row>
    <row r="78" spans="1:2" x14ac:dyDescent="0.2">
      <c r="A78" s="27" t="s">
        <v>553</v>
      </c>
      <c r="B78" s="33">
        <v>2443416.7903108783</v>
      </c>
    </row>
    <row r="79" spans="1:2" x14ac:dyDescent="0.2">
      <c r="A79" s="27" t="s">
        <v>520</v>
      </c>
      <c r="B79" s="33">
        <v>2442024.5300314985</v>
      </c>
    </row>
    <row r="80" spans="1:2" x14ac:dyDescent="0.2">
      <c r="A80" s="27" t="s">
        <v>462</v>
      </c>
      <c r="B80" s="33">
        <v>2432278.7080758428</v>
      </c>
    </row>
    <row r="81" spans="1:2" x14ac:dyDescent="0.2">
      <c r="A81" s="27" t="s">
        <v>453</v>
      </c>
      <c r="B81" s="33">
        <v>2391903.1599738402</v>
      </c>
    </row>
    <row r="82" spans="1:2" x14ac:dyDescent="0.2">
      <c r="A82" s="27" t="s">
        <v>588</v>
      </c>
      <c r="B82" s="33">
        <v>2390510.89969446</v>
      </c>
    </row>
    <row r="83" spans="1:2" x14ac:dyDescent="0.2">
      <c r="A83" s="27" t="s">
        <v>629</v>
      </c>
      <c r="B83" s="33">
        <v>2308367.5432110745</v>
      </c>
    </row>
    <row r="84" spans="1:2" x14ac:dyDescent="0.2">
      <c r="A84" s="27" t="s">
        <v>578</v>
      </c>
      <c r="B84" s="33">
        <v>2222047.4058895507</v>
      </c>
    </row>
    <row r="85" spans="1:2" x14ac:dyDescent="0.2">
      <c r="A85" s="27" t="s">
        <v>457</v>
      </c>
      <c r="B85" s="33">
        <v>2199771.2414194802</v>
      </c>
    </row>
    <row r="86" spans="1:2" x14ac:dyDescent="0.2">
      <c r="A86" s="27" t="s">
        <v>732</v>
      </c>
      <c r="B86" s="33">
        <v>2176102.8166700299</v>
      </c>
    </row>
    <row r="87" spans="1:2" x14ac:dyDescent="0.2">
      <c r="A87" s="27" t="s">
        <v>565</v>
      </c>
      <c r="B87" s="33">
        <v>2153826.6521999594</v>
      </c>
    </row>
    <row r="88" spans="1:2" x14ac:dyDescent="0.2">
      <c r="A88" s="27" t="s">
        <v>424</v>
      </c>
      <c r="B88" s="33">
        <v>2142688.5699649248</v>
      </c>
    </row>
    <row r="89" spans="1:2" x14ac:dyDescent="0.2">
      <c r="A89" s="27" t="s">
        <v>528</v>
      </c>
      <c r="B89" s="33">
        <v>2131550.4877298884</v>
      </c>
    </row>
    <row r="90" spans="1:2" x14ac:dyDescent="0.2">
      <c r="A90" s="27" t="s">
        <v>612</v>
      </c>
      <c r="B90" s="33">
        <v>2116235.6246567154</v>
      </c>
    </row>
    <row r="91" spans="1:2" x14ac:dyDescent="0.2">
      <c r="A91" s="27" t="s">
        <v>473</v>
      </c>
      <c r="B91" s="33">
        <v>2105097.5424216809</v>
      </c>
    </row>
    <row r="92" spans="1:2" x14ac:dyDescent="0.2">
      <c r="A92" s="27" t="s">
        <v>733</v>
      </c>
      <c r="B92" s="33">
        <v>2086998.1587897469</v>
      </c>
    </row>
    <row r="93" spans="1:2" x14ac:dyDescent="0.2">
      <c r="A93" s="27" t="s">
        <v>544</v>
      </c>
      <c r="B93" s="33">
        <v>2075860.0765547119</v>
      </c>
    </row>
    <row r="94" spans="1:2" x14ac:dyDescent="0.2">
      <c r="A94" s="27" t="s">
        <v>572</v>
      </c>
      <c r="B94" s="33">
        <v>2050799.3915258825</v>
      </c>
    </row>
    <row r="95" spans="1:2" x14ac:dyDescent="0.2">
      <c r="A95" s="27" t="s">
        <v>564</v>
      </c>
      <c r="B95" s="33">
        <v>2050799.3915258823</v>
      </c>
    </row>
    <row r="96" spans="1:2" x14ac:dyDescent="0.2">
      <c r="A96" s="27" t="s">
        <v>734</v>
      </c>
      <c r="B96" s="33">
        <v>2035484.5284527089</v>
      </c>
    </row>
    <row r="97" spans="1:2" x14ac:dyDescent="0.2">
      <c r="A97" s="27" t="s">
        <v>469</v>
      </c>
      <c r="B97" s="33">
        <v>2014600.6242620172</v>
      </c>
    </row>
    <row r="98" spans="1:2" x14ac:dyDescent="0.2">
      <c r="A98" s="27" t="s">
        <v>527</v>
      </c>
      <c r="B98" s="33">
        <v>1979794.1172775319</v>
      </c>
    </row>
    <row r="99" spans="1:2" x14ac:dyDescent="0.2">
      <c r="A99" s="27" t="s">
        <v>559</v>
      </c>
      <c r="B99" s="33">
        <v>1979794.1172775319</v>
      </c>
    </row>
    <row r="100" spans="1:2" x14ac:dyDescent="0.2">
      <c r="A100" s="27" t="s">
        <v>609</v>
      </c>
      <c r="B100" s="33">
        <v>1953341.1719693234</v>
      </c>
    </row>
    <row r="101" spans="1:2" x14ac:dyDescent="0.2">
      <c r="A101" s="27" t="s">
        <v>476</v>
      </c>
      <c r="B101" s="33">
        <v>1949164.391131185</v>
      </c>
    </row>
    <row r="102" spans="1:2" x14ac:dyDescent="0.2">
      <c r="A102" s="27" t="s">
        <v>575</v>
      </c>
      <c r="B102" s="33">
        <v>1897650.7607941465</v>
      </c>
    </row>
    <row r="103" spans="1:2" x14ac:dyDescent="0.2">
      <c r="A103" s="27" t="s">
        <v>581</v>
      </c>
      <c r="B103" s="33">
        <v>1892081.7196766301</v>
      </c>
    </row>
    <row r="104" spans="1:2" x14ac:dyDescent="0.2">
      <c r="A104" s="27" t="s">
        <v>540</v>
      </c>
      <c r="B104" s="33">
        <v>1873982.3360446962</v>
      </c>
    </row>
    <row r="105" spans="1:2" x14ac:dyDescent="0.2">
      <c r="A105" s="27" t="s">
        <v>704</v>
      </c>
      <c r="B105" s="33">
        <v>1807153.8426344804</v>
      </c>
    </row>
    <row r="106" spans="1:2" x14ac:dyDescent="0.2">
      <c r="A106" s="27" t="s">
        <v>427</v>
      </c>
      <c r="B106" s="33">
        <v>1796015.7603994489</v>
      </c>
    </row>
    <row r="107" spans="1:2" x14ac:dyDescent="0.2">
      <c r="A107" s="27" t="s">
        <v>482</v>
      </c>
      <c r="B107" s="33">
        <v>1751463.4314593077</v>
      </c>
    </row>
    <row r="108" spans="1:2" x14ac:dyDescent="0.2">
      <c r="A108" s="27" t="s">
        <v>492</v>
      </c>
      <c r="B108" s="33">
        <v>1716656.9244748224</v>
      </c>
    </row>
    <row r="109" spans="1:2" x14ac:dyDescent="0.2">
      <c r="A109" s="27" t="s">
        <v>735</v>
      </c>
      <c r="B109" s="33">
        <v>1712480.1436366839</v>
      </c>
    </row>
    <row r="110" spans="1:2" x14ac:dyDescent="0.2">
      <c r="A110" s="27" t="s">
        <v>736</v>
      </c>
      <c r="B110" s="33">
        <v>1698557.5408428898</v>
      </c>
    </row>
    <row r="111" spans="1:2" x14ac:dyDescent="0.2">
      <c r="A111" s="27" t="s">
        <v>523</v>
      </c>
      <c r="B111" s="33">
        <v>1686027.1983284745</v>
      </c>
    </row>
    <row r="112" spans="1:2" x14ac:dyDescent="0.2">
      <c r="A112" s="27" t="s">
        <v>737</v>
      </c>
      <c r="B112" s="33">
        <v>1674889.1160934395</v>
      </c>
    </row>
    <row r="113" spans="1:2" x14ac:dyDescent="0.2">
      <c r="A113" s="27" t="s">
        <v>608</v>
      </c>
      <c r="B113" s="33">
        <v>1667927.8146965425</v>
      </c>
    </row>
    <row r="114" spans="1:2" x14ac:dyDescent="0.2">
      <c r="A114" s="27" t="s">
        <v>738</v>
      </c>
      <c r="B114" s="33">
        <v>1656789.7324615072</v>
      </c>
    </row>
    <row r="115" spans="1:2" x14ac:dyDescent="0.2">
      <c r="A115" s="27" t="s">
        <v>552</v>
      </c>
      <c r="B115" s="33">
        <v>1651220.6913439895</v>
      </c>
    </row>
    <row r="116" spans="1:2" x14ac:dyDescent="0.2">
      <c r="A116" s="27" t="s">
        <v>739</v>
      </c>
      <c r="B116" s="33">
        <v>1642867.1296677133</v>
      </c>
    </row>
    <row r="117" spans="1:2" x14ac:dyDescent="0.2">
      <c r="A117" s="27" t="s">
        <v>478</v>
      </c>
      <c r="B117" s="33">
        <v>1619198.7049182628</v>
      </c>
    </row>
    <row r="118" spans="1:2" x14ac:dyDescent="0.2">
      <c r="A118" s="27" t="s">
        <v>463</v>
      </c>
      <c r="B118" s="33">
        <v>1596922.5404481925</v>
      </c>
    </row>
    <row r="119" spans="1:2" x14ac:dyDescent="0.2">
      <c r="A119" s="27" t="s">
        <v>438</v>
      </c>
      <c r="B119" s="33">
        <v>1591353.4993306748</v>
      </c>
    </row>
    <row r="120" spans="1:2" x14ac:dyDescent="0.2">
      <c r="A120" s="27" t="s">
        <v>562</v>
      </c>
      <c r="B120" s="33">
        <v>1589961.239051295</v>
      </c>
    </row>
    <row r="121" spans="1:2" x14ac:dyDescent="0.2">
      <c r="A121" s="27" t="s">
        <v>456</v>
      </c>
      <c r="B121" s="33">
        <v>1584392.1979337775</v>
      </c>
    </row>
    <row r="122" spans="1:2" x14ac:dyDescent="0.2">
      <c r="A122" s="27" t="s">
        <v>441</v>
      </c>
      <c r="B122" s="33">
        <v>1489718.498935977</v>
      </c>
    </row>
    <row r="123" spans="1:2" x14ac:dyDescent="0.2">
      <c r="A123" s="27" t="s">
        <v>526</v>
      </c>
      <c r="B123" s="33">
        <v>1486933.9783772174</v>
      </c>
    </row>
    <row r="124" spans="1:2" x14ac:dyDescent="0.2">
      <c r="A124" s="27" t="s">
        <v>561</v>
      </c>
      <c r="B124" s="33">
        <v>1484149.4578184593</v>
      </c>
    </row>
    <row r="125" spans="1:2" x14ac:dyDescent="0.2">
      <c r="A125" s="27" t="s">
        <v>740</v>
      </c>
      <c r="B125" s="33">
        <v>1460481.033069009</v>
      </c>
    </row>
    <row r="126" spans="1:2" x14ac:dyDescent="0.2">
      <c r="A126" s="27" t="s">
        <v>662</v>
      </c>
      <c r="B126" s="33">
        <v>1449342.9508339742</v>
      </c>
    </row>
    <row r="127" spans="1:2" x14ac:dyDescent="0.2">
      <c r="A127" s="27" t="s">
        <v>481</v>
      </c>
      <c r="B127" s="33">
        <v>1438204.8685989387</v>
      </c>
    </row>
    <row r="128" spans="1:2" x14ac:dyDescent="0.2">
      <c r="A128" s="27" t="s">
        <v>496</v>
      </c>
      <c r="B128" s="33">
        <v>1414536.4438494886</v>
      </c>
    </row>
    <row r="129" spans="1:2" x14ac:dyDescent="0.2">
      <c r="A129" s="27" t="s">
        <v>675</v>
      </c>
      <c r="B129" s="33">
        <v>1385298.9779825206</v>
      </c>
    </row>
    <row r="130" spans="1:2" x14ac:dyDescent="0.2">
      <c r="A130" s="27" t="s">
        <v>623</v>
      </c>
      <c r="B130" s="33">
        <v>1379729.9368650028</v>
      </c>
    </row>
    <row r="131" spans="1:2" x14ac:dyDescent="0.2">
      <c r="A131" s="27" t="s">
        <v>701</v>
      </c>
      <c r="B131" s="33">
        <v>1375553.1560268644</v>
      </c>
    </row>
    <row r="132" spans="1:2" x14ac:dyDescent="0.2">
      <c r="A132" s="27" t="s">
        <v>633</v>
      </c>
      <c r="B132" s="33">
        <v>1356061.512115553</v>
      </c>
    </row>
    <row r="133" spans="1:2" x14ac:dyDescent="0.2">
      <c r="A133" s="27" t="s">
        <v>741</v>
      </c>
      <c r="B133" s="33">
        <v>1354669.2518361735</v>
      </c>
    </row>
    <row r="134" spans="1:2" x14ac:dyDescent="0.2">
      <c r="A134" s="27" t="s">
        <v>592</v>
      </c>
      <c r="B134" s="33">
        <v>1333785.3476454823</v>
      </c>
    </row>
    <row r="135" spans="1:2" x14ac:dyDescent="0.2">
      <c r="A135" s="27" t="s">
        <v>577</v>
      </c>
      <c r="B135" s="33">
        <v>1326824.0462485855</v>
      </c>
    </row>
    <row r="136" spans="1:2" x14ac:dyDescent="0.2">
      <c r="A136" s="27" t="s">
        <v>506</v>
      </c>
      <c r="B136" s="33">
        <v>1317078.2242929293</v>
      </c>
    </row>
    <row r="137" spans="1:2" x14ac:dyDescent="0.2">
      <c r="A137" s="27" t="s">
        <v>620</v>
      </c>
      <c r="B137" s="33">
        <v>1311509.1831754118</v>
      </c>
    </row>
    <row r="138" spans="1:2" x14ac:dyDescent="0.2">
      <c r="A138" s="27" t="s">
        <v>742</v>
      </c>
      <c r="B138" s="33">
        <v>1308724.6626166527</v>
      </c>
    </row>
    <row r="139" spans="1:2" x14ac:dyDescent="0.2">
      <c r="A139" s="27" t="s">
        <v>743</v>
      </c>
      <c r="B139" s="33">
        <v>1301763.3612197556</v>
      </c>
    </row>
    <row r="140" spans="1:2" x14ac:dyDescent="0.2">
      <c r="A140" s="27" t="s">
        <v>490</v>
      </c>
      <c r="B140" s="33">
        <v>1300371.1009403763</v>
      </c>
    </row>
    <row r="141" spans="1:2" x14ac:dyDescent="0.2">
      <c r="A141" s="27" t="s">
        <v>632</v>
      </c>
      <c r="B141" s="33">
        <v>1289233.018705341</v>
      </c>
    </row>
    <row r="142" spans="1:2" x14ac:dyDescent="0.2">
      <c r="A142" s="27" t="s">
        <v>550</v>
      </c>
      <c r="B142" s="33">
        <v>1272525.8953527878</v>
      </c>
    </row>
    <row r="143" spans="1:2" x14ac:dyDescent="0.2">
      <c r="A143" s="27" t="s">
        <v>690</v>
      </c>
      <c r="B143" s="33">
        <v>1257211.0322796141</v>
      </c>
    </row>
    <row r="144" spans="1:2" x14ac:dyDescent="0.2">
      <c r="A144" s="27" t="s">
        <v>744</v>
      </c>
      <c r="B144" s="33">
        <v>1244680.6897651993</v>
      </c>
    </row>
    <row r="145" spans="1:2" x14ac:dyDescent="0.2">
      <c r="A145" s="27" t="s">
        <v>599</v>
      </c>
      <c r="B145" s="33">
        <v>1236327.1280889232</v>
      </c>
    </row>
    <row r="146" spans="1:2" x14ac:dyDescent="0.2">
      <c r="A146" s="27" t="s">
        <v>437</v>
      </c>
      <c r="B146" s="33">
        <v>1225189.0458538877</v>
      </c>
    </row>
    <row r="147" spans="1:2" x14ac:dyDescent="0.2">
      <c r="A147" s="27" t="s">
        <v>557</v>
      </c>
      <c r="B147" s="33">
        <v>1216835.4841776113</v>
      </c>
    </row>
    <row r="148" spans="1:2" x14ac:dyDescent="0.2">
      <c r="A148" s="27" t="s">
        <v>635</v>
      </c>
      <c r="B148" s="33">
        <v>1215443.2238982318</v>
      </c>
    </row>
    <row r="149" spans="1:2" x14ac:dyDescent="0.2">
      <c r="A149" s="27" t="s">
        <v>745</v>
      </c>
      <c r="B149" s="33">
        <v>1204305.1416631965</v>
      </c>
    </row>
    <row r="150" spans="1:2" x14ac:dyDescent="0.2">
      <c r="A150" s="27" t="s">
        <v>688</v>
      </c>
      <c r="B150" s="33">
        <v>1204305.1416631965</v>
      </c>
    </row>
    <row r="151" spans="1:2" x14ac:dyDescent="0.2">
      <c r="A151" s="27" t="s">
        <v>570</v>
      </c>
      <c r="B151" s="33">
        <v>1190382.5388694024</v>
      </c>
    </row>
    <row r="152" spans="1:2" x14ac:dyDescent="0.2">
      <c r="A152" s="27" t="s">
        <v>703</v>
      </c>
      <c r="B152" s="33">
        <v>1180636.7169137462</v>
      </c>
    </row>
    <row r="153" spans="1:2" x14ac:dyDescent="0.2">
      <c r="A153" s="27" t="s">
        <v>525</v>
      </c>
      <c r="B153" s="33">
        <v>1161145.0730024346</v>
      </c>
    </row>
    <row r="154" spans="1:2" x14ac:dyDescent="0.2">
      <c r="A154" s="27" t="s">
        <v>586</v>
      </c>
      <c r="B154" s="33">
        <v>1159752.8127230548</v>
      </c>
    </row>
    <row r="155" spans="1:2" x14ac:dyDescent="0.2">
      <c r="A155" s="27" t="s">
        <v>576</v>
      </c>
      <c r="B155" s="33">
        <v>1156968.2921642964</v>
      </c>
    </row>
    <row r="156" spans="1:2" x14ac:dyDescent="0.2">
      <c r="A156" s="27" t="s">
        <v>455</v>
      </c>
      <c r="B156" s="33">
        <v>1141653.4290911227</v>
      </c>
    </row>
    <row r="157" spans="1:2" x14ac:dyDescent="0.2">
      <c r="A157" s="27" t="s">
        <v>472</v>
      </c>
      <c r="B157" s="33">
        <v>1137476.6482529845</v>
      </c>
    </row>
    <row r="158" spans="1:2" x14ac:dyDescent="0.2">
      <c r="A158" s="27" t="s">
        <v>460</v>
      </c>
      <c r="B158" s="33">
        <v>1134692.1276942256</v>
      </c>
    </row>
    <row r="159" spans="1:2" x14ac:dyDescent="0.2">
      <c r="A159" s="27" t="s">
        <v>535</v>
      </c>
      <c r="B159" s="33">
        <v>1124946.3057385697</v>
      </c>
    </row>
    <row r="160" spans="1:2" x14ac:dyDescent="0.2">
      <c r="A160" s="27" t="s">
        <v>582</v>
      </c>
      <c r="B160" s="33">
        <v>1102670.141268499</v>
      </c>
    </row>
    <row r="161" spans="1:2" x14ac:dyDescent="0.2">
      <c r="A161" s="27" t="s">
        <v>422</v>
      </c>
      <c r="B161" s="33">
        <v>1092924.3193128428</v>
      </c>
    </row>
    <row r="162" spans="1:2" x14ac:dyDescent="0.2">
      <c r="A162" s="27" t="s">
        <v>516</v>
      </c>
      <c r="B162" s="33">
        <v>1080393.9767984282</v>
      </c>
    </row>
    <row r="163" spans="1:2" x14ac:dyDescent="0.2">
      <c r="A163" s="27" t="s">
        <v>560</v>
      </c>
      <c r="B163" s="33">
        <v>1074824.9356809105</v>
      </c>
    </row>
    <row r="164" spans="1:2" x14ac:dyDescent="0.2">
      <c r="A164" s="27" t="s">
        <v>505</v>
      </c>
      <c r="B164" s="33">
        <v>1059510.072607737</v>
      </c>
    </row>
    <row r="165" spans="1:2" x14ac:dyDescent="0.2">
      <c r="A165" s="27" t="s">
        <v>631</v>
      </c>
      <c r="B165" s="33">
        <v>1053941.0314902193</v>
      </c>
    </row>
    <row r="166" spans="1:2" x14ac:dyDescent="0.2">
      <c r="A166" s="27" t="s">
        <v>554</v>
      </c>
      <c r="B166" s="33">
        <v>1051156.5109314604</v>
      </c>
    </row>
    <row r="167" spans="1:2" x14ac:dyDescent="0.2">
      <c r="A167" s="27" t="s">
        <v>746</v>
      </c>
      <c r="B167" s="33">
        <v>1049764.2506520811</v>
      </c>
    </row>
    <row r="168" spans="1:2" x14ac:dyDescent="0.2">
      <c r="A168" s="27" t="s">
        <v>547</v>
      </c>
      <c r="B168" s="33">
        <v>1037233.9081376663</v>
      </c>
    </row>
    <row r="169" spans="1:2" x14ac:dyDescent="0.2">
      <c r="A169" s="27" t="s">
        <v>747</v>
      </c>
      <c r="B169" s="33">
        <v>1035841.6478582867</v>
      </c>
    </row>
    <row r="170" spans="1:2" x14ac:dyDescent="0.2">
      <c r="A170" s="27" t="s">
        <v>425</v>
      </c>
      <c r="B170" s="33">
        <v>1027488.0861820104</v>
      </c>
    </row>
    <row r="171" spans="1:2" x14ac:dyDescent="0.2">
      <c r="A171" s="27" t="s">
        <v>448</v>
      </c>
      <c r="B171" s="33">
        <v>1016350.0039469735</v>
      </c>
    </row>
    <row r="172" spans="1:2" x14ac:dyDescent="0.2">
      <c r="A172" s="27" t="s">
        <v>471</v>
      </c>
      <c r="B172" s="33">
        <v>1012173.2231088367</v>
      </c>
    </row>
    <row r="173" spans="1:2" x14ac:dyDescent="0.2">
      <c r="A173" s="27" t="s">
        <v>748</v>
      </c>
      <c r="B173" s="33">
        <v>1010780.9628294572</v>
      </c>
    </row>
    <row r="174" spans="1:2" x14ac:dyDescent="0.2">
      <c r="A174" s="27" t="s">
        <v>605</v>
      </c>
      <c r="B174" s="33">
        <v>1007996.4422706985</v>
      </c>
    </row>
    <row r="175" spans="1:2" x14ac:dyDescent="0.2">
      <c r="A175" s="27" t="s">
        <v>436</v>
      </c>
      <c r="B175" s="33">
        <v>995466.09975628369</v>
      </c>
    </row>
    <row r="176" spans="1:2" x14ac:dyDescent="0.2">
      <c r="A176" s="27" t="s">
        <v>429</v>
      </c>
      <c r="B176" s="33">
        <v>991289.31891814549</v>
      </c>
    </row>
    <row r="177" spans="1:2" x14ac:dyDescent="0.2">
      <c r="A177" s="27" t="s">
        <v>485</v>
      </c>
      <c r="B177" s="33">
        <v>984328.0175212482</v>
      </c>
    </row>
    <row r="178" spans="1:2" x14ac:dyDescent="0.2">
      <c r="A178" s="27" t="s">
        <v>549</v>
      </c>
      <c r="B178" s="33">
        <v>967620.89416869543</v>
      </c>
    </row>
    <row r="179" spans="1:2" x14ac:dyDescent="0.2">
      <c r="A179" s="27" t="s">
        <v>421</v>
      </c>
      <c r="B179" s="33">
        <v>959267.33249241905</v>
      </c>
    </row>
    <row r="180" spans="1:2" x14ac:dyDescent="0.2">
      <c r="A180" s="27" t="s">
        <v>626</v>
      </c>
      <c r="B180" s="33">
        <v>955090.55165428075</v>
      </c>
    </row>
    <row r="181" spans="1:2" x14ac:dyDescent="0.2">
      <c r="A181" s="27" t="s">
        <v>444</v>
      </c>
      <c r="B181" s="33">
        <v>949521.5105367637</v>
      </c>
    </row>
    <row r="182" spans="1:2" x14ac:dyDescent="0.2">
      <c r="A182" s="27" t="s">
        <v>614</v>
      </c>
      <c r="B182" s="33">
        <v>949521.51053676289</v>
      </c>
    </row>
    <row r="183" spans="1:2" x14ac:dyDescent="0.2">
      <c r="A183" s="27" t="s">
        <v>749</v>
      </c>
      <c r="B183" s="33">
        <v>935598.90774296876</v>
      </c>
    </row>
    <row r="184" spans="1:2" x14ac:dyDescent="0.2">
      <c r="A184" s="27" t="s">
        <v>484</v>
      </c>
      <c r="B184" s="33">
        <v>917499.52411103644</v>
      </c>
    </row>
    <row r="185" spans="1:2" x14ac:dyDescent="0.2">
      <c r="A185" s="27" t="s">
        <v>750</v>
      </c>
      <c r="B185" s="33">
        <v>900792.40075848333</v>
      </c>
    </row>
    <row r="186" spans="1:2" x14ac:dyDescent="0.2">
      <c r="A186" s="27" t="s">
        <v>494</v>
      </c>
      <c r="B186" s="33">
        <v>892438.83908220683</v>
      </c>
    </row>
    <row r="187" spans="1:2" x14ac:dyDescent="0.2">
      <c r="A187" s="27" t="s">
        <v>751</v>
      </c>
      <c r="B187" s="33">
        <v>889654.31852344808</v>
      </c>
    </row>
    <row r="188" spans="1:2" x14ac:dyDescent="0.2">
      <c r="A188" s="27" t="s">
        <v>752</v>
      </c>
      <c r="B188" s="33">
        <v>881300.75684717146</v>
      </c>
    </row>
    <row r="189" spans="1:2" x14ac:dyDescent="0.2">
      <c r="A189" s="27" t="s">
        <v>649</v>
      </c>
      <c r="B189" s="33">
        <v>852063.29098020366</v>
      </c>
    </row>
    <row r="190" spans="1:2" x14ac:dyDescent="0.2">
      <c r="A190" s="27" t="s">
        <v>753</v>
      </c>
      <c r="B190" s="33">
        <v>850671.03070082446</v>
      </c>
    </row>
    <row r="191" spans="1:2" x14ac:dyDescent="0.2">
      <c r="A191" s="27" t="s">
        <v>493</v>
      </c>
      <c r="B191" s="33">
        <v>838140.68818640953</v>
      </c>
    </row>
    <row r="192" spans="1:2" x14ac:dyDescent="0.2">
      <c r="A192" s="27" t="s">
        <v>573</v>
      </c>
      <c r="B192" s="33">
        <v>828394.8662307536</v>
      </c>
    </row>
    <row r="193" spans="1:2" x14ac:dyDescent="0.2">
      <c r="A193" s="27" t="s">
        <v>431</v>
      </c>
      <c r="B193" s="33">
        <v>822825.82511323586</v>
      </c>
    </row>
    <row r="194" spans="1:2" x14ac:dyDescent="0.2">
      <c r="A194" s="27" t="s">
        <v>618</v>
      </c>
      <c r="B194" s="33">
        <v>817256.78399571823</v>
      </c>
    </row>
    <row r="195" spans="1:2" x14ac:dyDescent="0.2">
      <c r="A195" s="27" t="s">
        <v>521</v>
      </c>
      <c r="B195" s="33">
        <v>813080.00315757992</v>
      </c>
    </row>
    <row r="196" spans="1:2" x14ac:dyDescent="0.2">
      <c r="A196" s="27" t="s">
        <v>754</v>
      </c>
      <c r="B196" s="33">
        <v>808903.22231944173</v>
      </c>
    </row>
    <row r="197" spans="1:2" x14ac:dyDescent="0.2">
      <c r="A197" s="27" t="s">
        <v>546</v>
      </c>
      <c r="B197" s="33">
        <v>801941.92092254467</v>
      </c>
    </row>
    <row r="198" spans="1:2" x14ac:dyDescent="0.2">
      <c r="A198" s="27" t="s">
        <v>443</v>
      </c>
      <c r="B198" s="33">
        <v>796372.87980502751</v>
      </c>
    </row>
    <row r="199" spans="1:2" x14ac:dyDescent="0.2">
      <c r="A199" s="27" t="s">
        <v>571</v>
      </c>
      <c r="B199" s="33">
        <v>783842.53729061224</v>
      </c>
    </row>
    <row r="200" spans="1:2" x14ac:dyDescent="0.2">
      <c r="A200" s="27" t="s">
        <v>705</v>
      </c>
      <c r="B200" s="33">
        <v>778273.49617309461</v>
      </c>
    </row>
    <row r="201" spans="1:2" x14ac:dyDescent="0.2">
      <c r="A201" s="27" t="s">
        <v>589</v>
      </c>
      <c r="B201" s="33">
        <v>776881.23589371517</v>
      </c>
    </row>
    <row r="202" spans="1:2" x14ac:dyDescent="0.2">
      <c r="A202" s="27" t="s">
        <v>498</v>
      </c>
      <c r="B202" s="33">
        <v>774096.7153349563</v>
      </c>
    </row>
    <row r="203" spans="1:2" x14ac:dyDescent="0.2">
      <c r="A203" s="27" t="s">
        <v>530</v>
      </c>
      <c r="B203" s="33">
        <v>774096.7153349563</v>
      </c>
    </row>
    <row r="204" spans="1:2" x14ac:dyDescent="0.2">
      <c r="A204" s="27" t="s">
        <v>450</v>
      </c>
      <c r="B204" s="33">
        <v>769919.93449681741</v>
      </c>
    </row>
    <row r="205" spans="1:2" x14ac:dyDescent="0.2">
      <c r="A205" s="27" t="s">
        <v>426</v>
      </c>
      <c r="B205" s="33">
        <v>762958.63309992093</v>
      </c>
    </row>
    <row r="206" spans="1:2" x14ac:dyDescent="0.2">
      <c r="A206" s="27" t="s">
        <v>495</v>
      </c>
      <c r="B206" s="33">
        <v>735113.42751233268</v>
      </c>
    </row>
    <row r="207" spans="1:2" x14ac:dyDescent="0.2">
      <c r="A207" s="27" t="s">
        <v>706</v>
      </c>
      <c r="B207" s="33">
        <v>728152.1261154355</v>
      </c>
    </row>
    <row r="208" spans="1:2" x14ac:dyDescent="0.2">
      <c r="A208" s="27" t="s">
        <v>755</v>
      </c>
      <c r="B208" s="33">
        <v>728152.12611543492</v>
      </c>
    </row>
    <row r="209" spans="1:2" x14ac:dyDescent="0.2">
      <c r="A209" s="27" t="s">
        <v>447</v>
      </c>
      <c r="B209" s="33">
        <v>719798.56443915912</v>
      </c>
    </row>
    <row r="210" spans="1:2" x14ac:dyDescent="0.2">
      <c r="A210" s="27" t="s">
        <v>613</v>
      </c>
      <c r="B210" s="33">
        <v>712837.26304226194</v>
      </c>
    </row>
    <row r="211" spans="1:2" x14ac:dyDescent="0.2">
      <c r="A211" s="27" t="s">
        <v>756</v>
      </c>
      <c r="B211" s="33">
        <v>710052.74248350319</v>
      </c>
    </row>
    <row r="212" spans="1:2" x14ac:dyDescent="0.2">
      <c r="A212" s="27" t="s">
        <v>601</v>
      </c>
      <c r="B212" s="33">
        <v>694737.87941032951</v>
      </c>
    </row>
    <row r="213" spans="1:2" x14ac:dyDescent="0.2">
      <c r="A213" s="27" t="s">
        <v>475</v>
      </c>
      <c r="B213" s="33">
        <v>694737.87941032951</v>
      </c>
    </row>
    <row r="214" spans="1:2" x14ac:dyDescent="0.2">
      <c r="A214" s="27" t="s">
        <v>466</v>
      </c>
      <c r="B214" s="33">
        <v>689168.83829281188</v>
      </c>
    </row>
    <row r="215" spans="1:2" x14ac:dyDescent="0.2">
      <c r="A215" s="27" t="s">
        <v>639</v>
      </c>
      <c r="B215" s="33">
        <v>684992.05745467357</v>
      </c>
    </row>
    <row r="216" spans="1:2" x14ac:dyDescent="0.2">
      <c r="A216" s="27" t="s">
        <v>637</v>
      </c>
      <c r="B216" s="33">
        <v>678030.75605777651</v>
      </c>
    </row>
    <row r="217" spans="1:2" x14ac:dyDescent="0.2">
      <c r="A217" s="27" t="s">
        <v>583</v>
      </c>
      <c r="B217" s="33">
        <v>678030.75605777651</v>
      </c>
    </row>
    <row r="218" spans="1:2" x14ac:dyDescent="0.2">
      <c r="A218" s="27" t="s">
        <v>603</v>
      </c>
      <c r="B218" s="33">
        <v>673853.9752196382</v>
      </c>
    </row>
    <row r="219" spans="1:2" x14ac:dyDescent="0.2">
      <c r="A219" s="27" t="s">
        <v>636</v>
      </c>
      <c r="B219" s="33">
        <v>673853.9752196382</v>
      </c>
    </row>
    <row r="220" spans="1:2" x14ac:dyDescent="0.2">
      <c r="A220" s="27" t="s">
        <v>486</v>
      </c>
      <c r="B220" s="33">
        <v>669677.19438150001</v>
      </c>
    </row>
    <row r="221" spans="1:2" x14ac:dyDescent="0.2">
      <c r="A221" s="27" t="s">
        <v>501</v>
      </c>
      <c r="B221" s="33">
        <v>662715.89298460295</v>
      </c>
    </row>
    <row r="222" spans="1:2" x14ac:dyDescent="0.2">
      <c r="A222" s="27" t="s">
        <v>502</v>
      </c>
      <c r="B222" s="33">
        <v>662715.89298460283</v>
      </c>
    </row>
    <row r="223" spans="1:2" x14ac:dyDescent="0.2">
      <c r="A223" s="27" t="s">
        <v>757</v>
      </c>
      <c r="B223" s="33">
        <v>657146.85186708521</v>
      </c>
    </row>
    <row r="224" spans="1:2" x14ac:dyDescent="0.2">
      <c r="A224" s="27" t="s">
        <v>758</v>
      </c>
      <c r="B224" s="33">
        <v>655754.59158770577</v>
      </c>
    </row>
    <row r="225" spans="1:2" x14ac:dyDescent="0.2">
      <c r="A225" s="27" t="s">
        <v>534</v>
      </c>
      <c r="B225" s="33">
        <v>654362.33130832633</v>
      </c>
    </row>
    <row r="226" spans="1:2" x14ac:dyDescent="0.2">
      <c r="A226" s="27" t="s">
        <v>617</v>
      </c>
      <c r="B226" s="33">
        <v>639047.46823515277</v>
      </c>
    </row>
    <row r="227" spans="1:2" x14ac:dyDescent="0.2">
      <c r="A227" s="27" t="s">
        <v>545</v>
      </c>
      <c r="B227" s="33">
        <v>637655.20795577334</v>
      </c>
    </row>
    <row r="228" spans="1:2" x14ac:dyDescent="0.2">
      <c r="A228" s="27" t="s">
        <v>504</v>
      </c>
      <c r="B228" s="33">
        <v>634870.68739701447</v>
      </c>
    </row>
    <row r="229" spans="1:2" x14ac:dyDescent="0.2">
      <c r="A229" s="27" t="s">
        <v>630</v>
      </c>
      <c r="B229" s="33">
        <v>627909.38600011752</v>
      </c>
    </row>
    <row r="230" spans="1:2" x14ac:dyDescent="0.2">
      <c r="A230" s="27" t="s">
        <v>449</v>
      </c>
      <c r="B230" s="33">
        <v>622340.34488259966</v>
      </c>
    </row>
    <row r="231" spans="1:2" x14ac:dyDescent="0.2">
      <c r="A231" s="27" t="s">
        <v>602</v>
      </c>
      <c r="B231" s="33">
        <v>615379.04348570248</v>
      </c>
    </row>
    <row r="232" spans="1:2" x14ac:dyDescent="0.2">
      <c r="A232" s="27" t="s">
        <v>759</v>
      </c>
      <c r="B232" s="33">
        <v>601456.44069190859</v>
      </c>
    </row>
    <row r="233" spans="1:2" x14ac:dyDescent="0.2">
      <c r="A233" s="27" t="s">
        <v>580</v>
      </c>
      <c r="B233" s="33">
        <v>600064.18041252904</v>
      </c>
    </row>
    <row r="234" spans="1:2" x14ac:dyDescent="0.2">
      <c r="A234" s="27" t="s">
        <v>567</v>
      </c>
      <c r="B234" s="33">
        <v>590318.3584568731</v>
      </c>
    </row>
    <row r="235" spans="1:2" x14ac:dyDescent="0.2">
      <c r="A235" s="27" t="s">
        <v>461</v>
      </c>
      <c r="B235" s="33">
        <v>588926.09817749378</v>
      </c>
    </row>
    <row r="236" spans="1:2" x14ac:dyDescent="0.2">
      <c r="A236" s="27" t="s">
        <v>574</v>
      </c>
      <c r="B236" s="33">
        <v>572218.97482494055</v>
      </c>
    </row>
    <row r="237" spans="1:2" x14ac:dyDescent="0.2">
      <c r="A237" s="27" t="s">
        <v>760</v>
      </c>
      <c r="B237" s="33">
        <v>565257.67342804396</v>
      </c>
    </row>
    <row r="238" spans="1:2" x14ac:dyDescent="0.2">
      <c r="A238" s="27" t="s">
        <v>465</v>
      </c>
      <c r="B238" s="33">
        <v>562473.15286928485</v>
      </c>
    </row>
    <row r="239" spans="1:2" x14ac:dyDescent="0.2">
      <c r="A239" s="27" t="s">
        <v>645</v>
      </c>
      <c r="B239" s="33">
        <v>559091.94933364901</v>
      </c>
    </row>
    <row r="240" spans="1:2" x14ac:dyDescent="0.2">
      <c r="A240" s="27" t="s">
        <v>604</v>
      </c>
      <c r="B240" s="33">
        <v>558296.37203114643</v>
      </c>
    </row>
    <row r="241" spans="1:2" x14ac:dyDescent="0.2">
      <c r="A241" s="27" t="s">
        <v>532</v>
      </c>
      <c r="B241" s="33">
        <v>556904.11175176711</v>
      </c>
    </row>
    <row r="242" spans="1:2" x14ac:dyDescent="0.2">
      <c r="A242" s="27" t="s">
        <v>477</v>
      </c>
      <c r="B242" s="33">
        <v>552727.33091362892</v>
      </c>
    </row>
    <row r="243" spans="1:2" x14ac:dyDescent="0.2">
      <c r="A243" s="27" t="s">
        <v>556</v>
      </c>
      <c r="B243" s="33">
        <v>551335.07063424948</v>
      </c>
    </row>
    <row r="244" spans="1:2" x14ac:dyDescent="0.2">
      <c r="A244" s="27" t="s">
        <v>434</v>
      </c>
      <c r="B244" s="33">
        <v>545766.02951673174</v>
      </c>
    </row>
    <row r="245" spans="1:2" x14ac:dyDescent="0.2">
      <c r="A245" s="27" t="s">
        <v>507</v>
      </c>
      <c r="B245" s="33">
        <v>544373.76923735242</v>
      </c>
    </row>
    <row r="246" spans="1:2" x14ac:dyDescent="0.2">
      <c r="A246" s="27" t="s">
        <v>566</v>
      </c>
      <c r="B246" s="33">
        <v>542981.50895797298</v>
      </c>
    </row>
    <row r="247" spans="1:2" x14ac:dyDescent="0.2">
      <c r="A247" s="27" t="s">
        <v>700</v>
      </c>
      <c r="B247" s="33">
        <v>534627.94728169637</v>
      </c>
    </row>
    <row r="248" spans="1:2" x14ac:dyDescent="0.2">
      <c r="A248" s="27" t="s">
        <v>627</v>
      </c>
      <c r="B248" s="33">
        <v>529058.90616417886</v>
      </c>
    </row>
    <row r="249" spans="1:2" x14ac:dyDescent="0.2">
      <c r="A249" s="27" t="s">
        <v>458</v>
      </c>
      <c r="B249" s="33">
        <v>524882.12532604055</v>
      </c>
    </row>
    <row r="250" spans="1:2" x14ac:dyDescent="0.2">
      <c r="A250" s="27" t="s">
        <v>514</v>
      </c>
      <c r="B250" s="33">
        <v>508175.00197348749</v>
      </c>
    </row>
    <row r="251" spans="1:2" x14ac:dyDescent="0.2">
      <c r="A251" s="27" t="s">
        <v>487</v>
      </c>
      <c r="B251" s="33">
        <v>508175.00197348749</v>
      </c>
    </row>
    <row r="252" spans="1:2" x14ac:dyDescent="0.2">
      <c r="A252" s="27" t="s">
        <v>598</v>
      </c>
      <c r="B252" s="33">
        <v>505390.48141472862</v>
      </c>
    </row>
    <row r="253" spans="1:2" x14ac:dyDescent="0.2">
      <c r="A253" s="27" t="s">
        <v>593</v>
      </c>
      <c r="B253" s="33">
        <v>484506.57722403738</v>
      </c>
    </row>
    <row r="254" spans="1:2" x14ac:dyDescent="0.2">
      <c r="A254" s="27" t="s">
        <v>468</v>
      </c>
      <c r="B254" s="33">
        <v>481722.05666527851</v>
      </c>
    </row>
    <row r="255" spans="1:2" x14ac:dyDescent="0.2">
      <c r="A255" s="27" t="s">
        <v>509</v>
      </c>
      <c r="B255" s="33">
        <v>473368.49498900201</v>
      </c>
    </row>
    <row r="256" spans="1:2" x14ac:dyDescent="0.2">
      <c r="A256" s="27" t="s">
        <v>761</v>
      </c>
      <c r="B256" s="33">
        <v>471976.23470962257</v>
      </c>
    </row>
    <row r="257" spans="1:2" x14ac:dyDescent="0.2">
      <c r="A257" s="27" t="s">
        <v>762</v>
      </c>
      <c r="B257" s="33">
        <v>471976.23470962257</v>
      </c>
    </row>
    <row r="258" spans="1:2" x14ac:dyDescent="0.2">
      <c r="A258" s="27" t="s">
        <v>454</v>
      </c>
      <c r="B258" s="33">
        <v>470583.97443024325</v>
      </c>
    </row>
    <row r="259" spans="1:2" x14ac:dyDescent="0.2">
      <c r="A259" s="27" t="s">
        <v>763</v>
      </c>
      <c r="B259" s="33">
        <v>459445.89219520777</v>
      </c>
    </row>
    <row r="260" spans="1:2" x14ac:dyDescent="0.2">
      <c r="A260" s="27" t="s">
        <v>488</v>
      </c>
      <c r="B260" s="33">
        <v>452484.59079831076</v>
      </c>
    </row>
    <row r="261" spans="1:2" x14ac:dyDescent="0.2">
      <c r="A261" s="27" t="s">
        <v>646</v>
      </c>
      <c r="B261" s="33">
        <v>451092.33051893138</v>
      </c>
    </row>
    <row r="262" spans="1:2" x14ac:dyDescent="0.2">
      <c r="A262" s="27" t="s">
        <v>585</v>
      </c>
      <c r="B262" s="33">
        <v>446915.54968079313</v>
      </c>
    </row>
    <row r="263" spans="1:2" x14ac:dyDescent="0.2">
      <c r="A263" s="27" t="s">
        <v>652</v>
      </c>
      <c r="B263" s="33">
        <v>442738.76884265477</v>
      </c>
    </row>
    <row r="264" spans="1:2" x14ac:dyDescent="0.2">
      <c r="A264" s="27" t="s">
        <v>694</v>
      </c>
      <c r="B264" s="33">
        <v>434385.20716637827</v>
      </c>
    </row>
    <row r="265" spans="1:2" x14ac:dyDescent="0.2">
      <c r="A265" s="27" t="s">
        <v>616</v>
      </c>
      <c r="B265" s="33">
        <v>431600.68660761951</v>
      </c>
    </row>
    <row r="266" spans="1:2" x14ac:dyDescent="0.2">
      <c r="A266" s="27" t="s">
        <v>517</v>
      </c>
      <c r="B266" s="33">
        <v>430208.42632824014</v>
      </c>
    </row>
    <row r="267" spans="1:2" x14ac:dyDescent="0.2">
      <c r="A267" s="27" t="s">
        <v>764</v>
      </c>
      <c r="B267" s="33">
        <v>424639.38521072245</v>
      </c>
    </row>
    <row r="268" spans="1:2" x14ac:dyDescent="0.2">
      <c r="A268" s="27" t="s">
        <v>428</v>
      </c>
      <c r="B268" s="33">
        <v>423247.12493134302</v>
      </c>
    </row>
    <row r="269" spans="1:2" x14ac:dyDescent="0.2">
      <c r="A269" s="27" t="s">
        <v>451</v>
      </c>
      <c r="B269" s="33">
        <v>421854.86465196358</v>
      </c>
    </row>
    <row r="270" spans="1:2" x14ac:dyDescent="0.2">
      <c r="A270" s="27" t="s">
        <v>765</v>
      </c>
      <c r="B270" s="33">
        <v>417678.08381382539</v>
      </c>
    </row>
    <row r="271" spans="1:2" x14ac:dyDescent="0.2">
      <c r="A271" s="27" t="s">
        <v>622</v>
      </c>
      <c r="B271" s="33">
        <v>405147.74129941058</v>
      </c>
    </row>
    <row r="272" spans="1:2" x14ac:dyDescent="0.2">
      <c r="A272" s="27" t="s">
        <v>621</v>
      </c>
      <c r="B272" s="33">
        <v>402363.22074065183</v>
      </c>
    </row>
    <row r="273" spans="1:2" x14ac:dyDescent="0.2">
      <c r="A273" s="27" t="s">
        <v>766</v>
      </c>
      <c r="B273" s="33">
        <v>394009.65906437521</v>
      </c>
    </row>
    <row r="274" spans="1:2" x14ac:dyDescent="0.2">
      <c r="A274" s="27" t="s">
        <v>479</v>
      </c>
      <c r="B274" s="33">
        <v>389832.87822623696</v>
      </c>
    </row>
    <row r="275" spans="1:2" x14ac:dyDescent="0.2">
      <c r="A275" s="27" t="s">
        <v>542</v>
      </c>
      <c r="B275" s="33">
        <v>388440.61794685759</v>
      </c>
    </row>
    <row r="276" spans="1:2" x14ac:dyDescent="0.2">
      <c r="A276" s="27" t="s">
        <v>558</v>
      </c>
      <c r="B276" s="33">
        <v>384263.83710871928</v>
      </c>
    </row>
    <row r="277" spans="1:2" x14ac:dyDescent="0.2">
      <c r="A277" s="27" t="s">
        <v>459</v>
      </c>
      <c r="B277" s="33">
        <v>382871.5768293399</v>
      </c>
    </row>
    <row r="278" spans="1:2" x14ac:dyDescent="0.2">
      <c r="A278" s="27" t="s">
        <v>538</v>
      </c>
      <c r="B278" s="33">
        <v>377302.53571182222</v>
      </c>
    </row>
    <row r="279" spans="1:2" x14ac:dyDescent="0.2">
      <c r="A279" s="27" t="s">
        <v>537</v>
      </c>
      <c r="B279" s="33">
        <v>366164.45347678696</v>
      </c>
    </row>
    <row r="280" spans="1:2" x14ac:dyDescent="0.2">
      <c r="A280" s="27" t="s">
        <v>640</v>
      </c>
      <c r="B280" s="33">
        <v>360595.41235926922</v>
      </c>
    </row>
    <row r="281" spans="1:2" x14ac:dyDescent="0.2">
      <c r="A281" s="27" t="s">
        <v>446</v>
      </c>
      <c r="B281" s="33">
        <v>357810.89180051046</v>
      </c>
    </row>
    <row r="282" spans="1:2" x14ac:dyDescent="0.2">
      <c r="A282" s="27" t="s">
        <v>503</v>
      </c>
      <c r="B282" s="33">
        <v>356418.63152113097</v>
      </c>
    </row>
    <row r="283" spans="1:2" x14ac:dyDescent="0.2">
      <c r="A283" s="27" t="s">
        <v>563</v>
      </c>
      <c r="B283" s="33">
        <v>350849.59040361329</v>
      </c>
    </row>
    <row r="284" spans="1:2" x14ac:dyDescent="0.2">
      <c r="A284" s="27" t="s">
        <v>606</v>
      </c>
      <c r="B284" s="33">
        <v>346672.80956547498</v>
      </c>
    </row>
    <row r="285" spans="1:2" x14ac:dyDescent="0.2">
      <c r="A285" s="27" t="s">
        <v>531</v>
      </c>
      <c r="B285" s="33">
        <v>338319.2478891986</v>
      </c>
    </row>
    <row r="286" spans="1:2" x14ac:dyDescent="0.2">
      <c r="A286" s="27" t="s">
        <v>594</v>
      </c>
      <c r="B286" s="33">
        <v>338319.24788919848</v>
      </c>
    </row>
    <row r="287" spans="1:2" x14ac:dyDescent="0.2">
      <c r="A287" s="27" t="s">
        <v>767</v>
      </c>
      <c r="B287" s="33">
        <v>324396.6450954043</v>
      </c>
    </row>
    <row r="288" spans="1:2" x14ac:dyDescent="0.2">
      <c r="A288" s="27" t="s">
        <v>702</v>
      </c>
      <c r="B288" s="33">
        <v>314650.82313974848</v>
      </c>
    </row>
    <row r="289" spans="1:2" x14ac:dyDescent="0.2">
      <c r="A289" s="27" t="s">
        <v>644</v>
      </c>
      <c r="B289" s="33">
        <v>310474.04230161023</v>
      </c>
    </row>
    <row r="290" spans="1:2" x14ac:dyDescent="0.2">
      <c r="A290" s="27" t="s">
        <v>491</v>
      </c>
      <c r="B290" s="33">
        <v>310474.04230161023</v>
      </c>
    </row>
    <row r="291" spans="1:2" x14ac:dyDescent="0.2">
      <c r="A291" s="27" t="s">
        <v>499</v>
      </c>
      <c r="B291" s="33">
        <v>310474.04230161023</v>
      </c>
    </row>
    <row r="292" spans="1:2" x14ac:dyDescent="0.2">
      <c r="A292" s="27" t="s">
        <v>651</v>
      </c>
      <c r="B292" s="33">
        <v>307689.52174285136</v>
      </c>
    </row>
    <row r="293" spans="1:2" x14ac:dyDescent="0.2">
      <c r="A293" s="27" t="s">
        <v>628</v>
      </c>
      <c r="B293" s="33">
        <v>296551.43950781599</v>
      </c>
    </row>
    <row r="294" spans="1:2" x14ac:dyDescent="0.2">
      <c r="A294" s="27" t="s">
        <v>768</v>
      </c>
      <c r="B294" s="33">
        <v>282628.8367140218</v>
      </c>
    </row>
    <row r="295" spans="1:2" x14ac:dyDescent="0.2">
      <c r="A295" s="27" t="s">
        <v>512</v>
      </c>
      <c r="B295" s="33">
        <v>275667.53531712474</v>
      </c>
    </row>
    <row r="296" spans="1:2" x14ac:dyDescent="0.2">
      <c r="A296" s="27" t="s">
        <v>483</v>
      </c>
      <c r="B296" s="33">
        <v>265921.71336146881</v>
      </c>
    </row>
    <row r="297" spans="1:2" x14ac:dyDescent="0.2">
      <c r="A297" s="27" t="s">
        <v>647</v>
      </c>
      <c r="B297" s="33">
        <v>263137.19280270993</v>
      </c>
    </row>
    <row r="298" spans="1:2" x14ac:dyDescent="0.2">
      <c r="A298" s="27" t="s">
        <v>569</v>
      </c>
      <c r="B298" s="33">
        <v>256175.89140581287</v>
      </c>
    </row>
    <row r="299" spans="1:2" x14ac:dyDescent="0.2">
      <c r="A299" s="27" t="s">
        <v>467</v>
      </c>
      <c r="B299" s="33">
        <v>250606.85028829519</v>
      </c>
    </row>
    <row r="300" spans="1:2" x14ac:dyDescent="0.2">
      <c r="A300" s="27" t="s">
        <v>615</v>
      </c>
      <c r="B300" s="33">
        <v>245037.80917077756</v>
      </c>
    </row>
    <row r="301" spans="1:2" x14ac:dyDescent="0.2">
      <c r="A301" s="27" t="s">
        <v>769</v>
      </c>
      <c r="B301" s="33">
        <v>224153.90498008626</v>
      </c>
    </row>
    <row r="302" spans="1:2" x14ac:dyDescent="0.2">
      <c r="A302" s="27" t="s">
        <v>650</v>
      </c>
      <c r="B302" s="33">
        <v>215800.34330380976</v>
      </c>
    </row>
    <row r="303" spans="1:2" x14ac:dyDescent="0.2">
      <c r="A303" s="27" t="s">
        <v>497</v>
      </c>
      <c r="B303" s="33">
        <v>203270.00078939501</v>
      </c>
    </row>
    <row r="304" spans="1:2" x14ac:dyDescent="0.2">
      <c r="A304" s="27" t="s">
        <v>770</v>
      </c>
      <c r="B304" s="33">
        <v>172640.2746430478</v>
      </c>
    </row>
    <row r="305" spans="1:2" x14ac:dyDescent="0.2">
      <c r="A305" s="27" t="s">
        <v>771</v>
      </c>
      <c r="B305" s="33">
        <v>171248.01436366839</v>
      </c>
    </row>
    <row r="306" spans="1:2" x14ac:dyDescent="0.2">
      <c r="A306" s="27" t="s">
        <v>524</v>
      </c>
      <c r="B306" s="33">
        <v>140618.28821732121</v>
      </c>
    </row>
    <row r="307" spans="1:2" x14ac:dyDescent="0.2">
      <c r="A307" s="27" t="s">
        <v>772</v>
      </c>
      <c r="B307" s="33">
        <v>128087.94570290644</v>
      </c>
    </row>
    <row r="308" spans="1:2" x14ac:dyDescent="0.2">
      <c r="A308" s="27" t="s">
        <v>773</v>
      </c>
      <c r="B308" s="33">
        <v>128087.94570290644</v>
      </c>
    </row>
    <row r="309" spans="1:2" x14ac:dyDescent="0.2">
      <c r="A309" s="27" t="s">
        <v>774</v>
      </c>
      <c r="B309" s="33">
        <v>126695.68542352704</v>
      </c>
    </row>
    <row r="310" spans="1:2" x14ac:dyDescent="0.2">
      <c r="A310" s="27" t="s">
        <v>452</v>
      </c>
      <c r="B310" s="33">
        <v>112773.08262973287</v>
      </c>
    </row>
    <row r="311" spans="1:2" x14ac:dyDescent="0.2">
      <c r="A311" s="27" t="s">
        <v>710</v>
      </c>
      <c r="B311" s="33">
        <v>45944.589219520785</v>
      </c>
    </row>
    <row r="312" spans="1:2" x14ac:dyDescent="0.2">
      <c r="A312" s="27" t="s">
        <v>634</v>
      </c>
      <c r="B312" s="33">
        <v>0</v>
      </c>
    </row>
    <row r="313" spans="1:2" x14ac:dyDescent="0.2">
      <c r="A313" s="27" t="s">
        <v>775</v>
      </c>
      <c r="B313" s="33">
        <v>0</v>
      </c>
    </row>
    <row r="314" spans="1:2" x14ac:dyDescent="0.2">
      <c r="A314" s="27" t="s">
        <v>681</v>
      </c>
      <c r="B314" s="33">
        <v>0</v>
      </c>
    </row>
    <row r="315" spans="1:2" x14ac:dyDescent="0.2">
      <c r="A315" s="27" t="s">
        <v>682</v>
      </c>
      <c r="B315" s="33">
        <v>0</v>
      </c>
    </row>
    <row r="316" spans="1:2" x14ac:dyDescent="0.2">
      <c r="A316" s="27" t="s">
        <v>665</v>
      </c>
      <c r="B316" s="33">
        <v>0</v>
      </c>
    </row>
    <row r="317" spans="1:2" x14ac:dyDescent="0.2">
      <c r="A317" s="27" t="s">
        <v>672</v>
      </c>
      <c r="B317" s="33">
        <v>0</v>
      </c>
    </row>
    <row r="318" spans="1:2" x14ac:dyDescent="0.2">
      <c r="A318" s="27" t="s">
        <v>673</v>
      </c>
      <c r="B318" s="33">
        <v>0</v>
      </c>
    </row>
    <row r="319" spans="1:2" x14ac:dyDescent="0.2">
      <c r="A319" s="27" t="s">
        <v>674</v>
      </c>
      <c r="B319" s="33">
        <v>0</v>
      </c>
    </row>
    <row r="320" spans="1:2" x14ac:dyDescent="0.2">
      <c r="A320" s="27" t="s">
        <v>776</v>
      </c>
      <c r="B320" s="33">
        <v>0</v>
      </c>
    </row>
    <row r="321" spans="1:2" x14ac:dyDescent="0.2">
      <c r="A321" s="27" t="s">
        <v>676</v>
      </c>
      <c r="B321" s="33">
        <v>0</v>
      </c>
    </row>
    <row r="322" spans="1:2" x14ac:dyDescent="0.2">
      <c r="A322" s="27" t="s">
        <v>656</v>
      </c>
      <c r="B322" s="33">
        <v>0</v>
      </c>
    </row>
    <row r="323" spans="1:2" x14ac:dyDescent="0.2">
      <c r="A323" s="27" t="s">
        <v>657</v>
      </c>
      <c r="B323" s="33">
        <v>0</v>
      </c>
    </row>
    <row r="324" spans="1:2" x14ac:dyDescent="0.2">
      <c r="A324" s="27" t="s">
        <v>659</v>
      </c>
      <c r="B324" s="33">
        <v>0</v>
      </c>
    </row>
    <row r="325" spans="1:2" x14ac:dyDescent="0.2">
      <c r="A325" s="27" t="s">
        <v>660</v>
      </c>
      <c r="B325" s="33">
        <v>0</v>
      </c>
    </row>
    <row r="326" spans="1:2" x14ac:dyDescent="0.2">
      <c r="A326" s="27" t="s">
        <v>661</v>
      </c>
      <c r="B326" s="33">
        <v>0</v>
      </c>
    </row>
    <row r="327" spans="1:2" x14ac:dyDescent="0.2">
      <c r="A327" s="27" t="s">
        <v>777</v>
      </c>
      <c r="B327" s="33">
        <v>0</v>
      </c>
    </row>
    <row r="328" spans="1:2" x14ac:dyDescent="0.2">
      <c r="A328" s="27" t="s">
        <v>778</v>
      </c>
      <c r="B328" s="33">
        <v>0</v>
      </c>
    </row>
    <row r="329" spans="1:2" x14ac:dyDescent="0.2">
      <c r="A329" s="27" t="s">
        <v>779</v>
      </c>
      <c r="B329" s="33">
        <v>0</v>
      </c>
    </row>
    <row r="330" spans="1:2" x14ac:dyDescent="0.2">
      <c r="A330" s="27" t="s">
        <v>691</v>
      </c>
      <c r="B330" s="33">
        <v>0</v>
      </c>
    </row>
    <row r="331" spans="1:2" x14ac:dyDescent="0.2">
      <c r="A331" s="27" t="s">
        <v>692</v>
      </c>
      <c r="B331" s="33">
        <v>0</v>
      </c>
    </row>
    <row r="332" spans="1:2" x14ac:dyDescent="0.2">
      <c r="A332" s="27" t="s">
        <v>693</v>
      </c>
      <c r="B332" s="33">
        <v>0</v>
      </c>
    </row>
    <row r="333" spans="1:2" x14ac:dyDescent="0.2">
      <c r="A333" s="27" t="s">
        <v>780</v>
      </c>
      <c r="B333" s="33">
        <v>0</v>
      </c>
    </row>
    <row r="334" spans="1:2" x14ac:dyDescent="0.2">
      <c r="A334" s="27" t="s">
        <v>781</v>
      </c>
      <c r="B334" s="33">
        <v>0</v>
      </c>
    </row>
    <row r="335" spans="1:2" x14ac:dyDescent="0.2">
      <c r="A335" s="27" t="s">
        <v>782</v>
      </c>
      <c r="B335" s="33">
        <v>0</v>
      </c>
    </row>
    <row r="336" spans="1:2" x14ac:dyDescent="0.2">
      <c r="A336" s="27" t="s">
        <v>783</v>
      </c>
      <c r="B336" s="33">
        <v>0</v>
      </c>
    </row>
    <row r="337" spans="1:2" x14ac:dyDescent="0.2">
      <c r="A337" s="27" t="s">
        <v>666</v>
      </c>
      <c r="B337" s="33">
        <v>0</v>
      </c>
    </row>
    <row r="338" spans="1:2" x14ac:dyDescent="0.2">
      <c r="A338" s="27" t="s">
        <v>784</v>
      </c>
      <c r="B338" s="33">
        <v>0</v>
      </c>
    </row>
    <row r="339" spans="1:2" x14ac:dyDescent="0.2">
      <c r="A339" s="27" t="s">
        <v>667</v>
      </c>
      <c r="B339" s="33">
        <v>0</v>
      </c>
    </row>
    <row r="340" spans="1:2" x14ac:dyDescent="0.2">
      <c r="A340" s="27" t="s">
        <v>785</v>
      </c>
      <c r="B340" s="33">
        <v>0</v>
      </c>
    </row>
    <row r="341" spans="1:2" x14ac:dyDescent="0.2">
      <c r="A341" s="27" t="s">
        <v>668</v>
      </c>
      <c r="B341" s="33">
        <v>0</v>
      </c>
    </row>
    <row r="342" spans="1:2" x14ac:dyDescent="0.2">
      <c r="A342" s="27" t="s">
        <v>670</v>
      </c>
      <c r="B342" s="33">
        <v>0</v>
      </c>
    </row>
    <row r="343" spans="1:2" x14ac:dyDescent="0.2">
      <c r="A343" s="27" t="s">
        <v>671</v>
      </c>
      <c r="B343" s="33">
        <v>0</v>
      </c>
    </row>
    <row r="344" spans="1:2" x14ac:dyDescent="0.2">
      <c r="A344" s="27" t="s">
        <v>786</v>
      </c>
      <c r="B344" s="33">
        <v>0</v>
      </c>
    </row>
    <row r="345" spans="1:2" x14ac:dyDescent="0.2">
      <c r="A345" s="27" t="s">
        <v>787</v>
      </c>
      <c r="B345" s="33">
        <v>0</v>
      </c>
    </row>
    <row r="346" spans="1:2" x14ac:dyDescent="0.2">
      <c r="A346" s="27" t="s">
        <v>654</v>
      </c>
      <c r="B346" s="33">
        <v>0</v>
      </c>
    </row>
    <row r="347" spans="1:2" x14ac:dyDescent="0.2">
      <c r="A347" s="27" t="s">
        <v>788</v>
      </c>
      <c r="B347" s="33">
        <v>0</v>
      </c>
    </row>
    <row r="348" spans="1:2" x14ac:dyDescent="0.2">
      <c r="A348" s="27" t="s">
        <v>655</v>
      </c>
      <c r="B348" s="33">
        <v>0</v>
      </c>
    </row>
    <row r="349" spans="1:2" x14ac:dyDescent="0.2">
      <c r="A349" s="27" t="s">
        <v>686</v>
      </c>
      <c r="B349" s="33">
        <v>0</v>
      </c>
    </row>
    <row r="350" spans="1:2" x14ac:dyDescent="0.2">
      <c r="A350" s="27" t="s">
        <v>789</v>
      </c>
      <c r="B350" s="33">
        <v>0</v>
      </c>
    </row>
    <row r="351" spans="1:2" x14ac:dyDescent="0.2">
      <c r="A351" s="27" t="s">
        <v>677</v>
      </c>
      <c r="B351" s="33">
        <v>0</v>
      </c>
    </row>
    <row r="352" spans="1:2" x14ac:dyDescent="0.2">
      <c r="A352" s="27" t="s">
        <v>790</v>
      </c>
      <c r="B352" s="33">
        <v>0</v>
      </c>
    </row>
    <row r="353" spans="1:2" x14ac:dyDescent="0.2">
      <c r="A353" s="27" t="s">
        <v>791</v>
      </c>
      <c r="B353" s="33">
        <v>0</v>
      </c>
    </row>
    <row r="354" spans="1:2" x14ac:dyDescent="0.2">
      <c r="A354" s="27" t="s">
        <v>678</v>
      </c>
      <c r="B354" s="33">
        <v>0</v>
      </c>
    </row>
    <row r="355" spans="1:2" x14ac:dyDescent="0.2">
      <c r="A355" s="27" t="s">
        <v>792</v>
      </c>
      <c r="B355" s="33">
        <v>0</v>
      </c>
    </row>
    <row r="356" spans="1:2" x14ac:dyDescent="0.2">
      <c r="A356" s="27" t="s">
        <v>793</v>
      </c>
      <c r="B356" s="33">
        <v>0</v>
      </c>
    </row>
    <row r="357" spans="1:2" x14ac:dyDescent="0.2">
      <c r="A357" s="27" t="s">
        <v>683</v>
      </c>
      <c r="B357" s="33">
        <v>0</v>
      </c>
    </row>
    <row r="358" spans="1:2" x14ac:dyDescent="0.2">
      <c r="A358" s="27" t="s">
        <v>794</v>
      </c>
      <c r="B358" s="33">
        <v>0</v>
      </c>
    </row>
    <row r="359" spans="1:2" x14ac:dyDescent="0.2">
      <c r="A359" s="27" t="s">
        <v>795</v>
      </c>
      <c r="B359" s="33">
        <v>0</v>
      </c>
    </row>
    <row r="360" spans="1:2" x14ac:dyDescent="0.2">
      <c r="A360" s="27" t="s">
        <v>685</v>
      </c>
      <c r="B360" s="33">
        <v>0</v>
      </c>
    </row>
    <row r="361" spans="1:2" x14ac:dyDescent="0.2">
      <c r="A361" s="40" t="s">
        <v>11</v>
      </c>
      <c r="B361" s="42">
        <f>SUBTOTAL(109,Table21[Eiendomsskatt])</f>
        <v>839019999.99999988</v>
      </c>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B97E-F5D2-428A-B2AA-5031363AA454}">
  <sheetPr>
    <tabColor theme="6"/>
  </sheetPr>
  <dimension ref="A1:C52"/>
  <sheetViews>
    <sheetView showGridLines="0" zoomScaleNormal="100" workbookViewId="0">
      <selection activeCell="A4" sqref="A4:B4"/>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9.140625" style="27"/>
    <col min="5" max="5" width="13" style="27" customWidth="1"/>
    <col min="6" max="6" width="15" style="27" customWidth="1"/>
    <col min="7" max="7" width="12" style="27" customWidth="1"/>
    <col min="8" max="16384" width="9.140625" style="27"/>
  </cols>
  <sheetData>
    <row r="1" spans="1:2" ht="21" x14ac:dyDescent="0.35">
      <c r="A1" s="35" t="s">
        <v>797</v>
      </c>
    </row>
    <row r="2" spans="1:2" x14ac:dyDescent="0.2">
      <c r="A2" s="27" t="s">
        <v>399</v>
      </c>
    </row>
    <row r="4" spans="1:2" x14ac:dyDescent="0.2">
      <c r="A4" s="49" t="s">
        <v>20</v>
      </c>
      <c r="B4" s="46" t="s">
        <v>26</v>
      </c>
    </row>
    <row r="5" spans="1:2" x14ac:dyDescent="0.2">
      <c r="A5" s="27">
        <v>2008</v>
      </c>
      <c r="B5" s="33">
        <v>530284948</v>
      </c>
    </row>
    <row r="6" spans="1:2" x14ac:dyDescent="0.2">
      <c r="A6" s="27">
        <v>2009</v>
      </c>
      <c r="B6" s="33">
        <v>557126374</v>
      </c>
    </row>
    <row r="7" spans="1:2" x14ac:dyDescent="0.2">
      <c r="A7" s="27">
        <v>2010</v>
      </c>
      <c r="B7" s="33">
        <v>568559124</v>
      </c>
    </row>
    <row r="8" spans="1:2" x14ac:dyDescent="0.2">
      <c r="A8" s="27">
        <v>2011</v>
      </c>
      <c r="B8" s="33">
        <v>572596312</v>
      </c>
    </row>
    <row r="9" spans="1:2" x14ac:dyDescent="0.2">
      <c r="A9" s="27">
        <v>2012</v>
      </c>
      <c r="B9" s="33">
        <v>572596312</v>
      </c>
    </row>
    <row r="10" spans="1:2" x14ac:dyDescent="0.2">
      <c r="A10" s="27">
        <v>2013</v>
      </c>
      <c r="B10" s="33">
        <v>588408486</v>
      </c>
    </row>
    <row r="11" spans="1:2" x14ac:dyDescent="0.2">
      <c r="A11" s="27">
        <v>2014</v>
      </c>
      <c r="B11" s="33">
        <v>618551837</v>
      </c>
    </row>
    <row r="12" spans="1:2" x14ac:dyDescent="0.2">
      <c r="A12" s="27">
        <v>2015</v>
      </c>
      <c r="B12" s="33">
        <v>626569951</v>
      </c>
    </row>
    <row r="13" spans="1:2" x14ac:dyDescent="0.2">
      <c r="A13" s="27">
        <v>2016</v>
      </c>
      <c r="B13" s="33">
        <v>630666215</v>
      </c>
    </row>
    <row r="14" spans="1:2" x14ac:dyDescent="0.2">
      <c r="A14" s="27">
        <v>2017</v>
      </c>
      <c r="B14" s="33">
        <v>636411699</v>
      </c>
    </row>
    <row r="15" spans="1:2" x14ac:dyDescent="0.2">
      <c r="A15" s="27">
        <v>2018</v>
      </c>
      <c r="B15" s="33">
        <v>649517590</v>
      </c>
    </row>
    <row r="16" spans="1:2" x14ac:dyDescent="0.2">
      <c r="A16" s="27">
        <v>2019</v>
      </c>
      <c r="B16" s="33">
        <v>692807093</v>
      </c>
    </row>
    <row r="17" spans="1:2" x14ac:dyDescent="0.2">
      <c r="A17" s="27">
        <v>2020</v>
      </c>
      <c r="B17" s="33">
        <v>706444182</v>
      </c>
    </row>
    <row r="18" spans="1:2" x14ac:dyDescent="0.2">
      <c r="A18" s="27">
        <v>2021</v>
      </c>
      <c r="B18" s="33">
        <v>712721877</v>
      </c>
    </row>
    <row r="19" spans="1:2" x14ac:dyDescent="0.2">
      <c r="A19" s="27">
        <v>2022</v>
      </c>
      <c r="B19" s="33">
        <v>719162518</v>
      </c>
    </row>
    <row r="20" spans="1:2" x14ac:dyDescent="0.2">
      <c r="A20" s="40" t="s">
        <v>11</v>
      </c>
      <c r="B20" s="42">
        <f>SUBTOTAL(109,Table22[Konsesjonsavgift])</f>
        <v>9382424518</v>
      </c>
    </row>
    <row r="51" spans="1:3" x14ac:dyDescent="0.2">
      <c r="C51" s="40"/>
    </row>
    <row r="52" spans="1:3" x14ac:dyDescent="0.2">
      <c r="A52" s="40"/>
      <c r="B52" s="40"/>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723C-5B03-42D9-AEFB-F841034BBE09}">
  <sheetPr>
    <tabColor theme="6"/>
  </sheetPr>
  <dimension ref="A1:C244"/>
  <sheetViews>
    <sheetView showGridLines="0" zoomScaleNormal="100" workbookViewId="0">
      <selection activeCell="A4" sqref="A4:B4"/>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9.140625" style="27"/>
    <col min="5" max="5" width="13" style="27" customWidth="1"/>
    <col min="6" max="6" width="15" style="27" customWidth="1"/>
    <col min="7" max="7" width="12" style="27" customWidth="1"/>
    <col min="8" max="16384" width="9.140625" style="27"/>
  </cols>
  <sheetData>
    <row r="1" spans="1:2" ht="21" x14ac:dyDescent="0.35">
      <c r="A1" s="35" t="s">
        <v>810</v>
      </c>
    </row>
    <row r="2" spans="1:2" x14ac:dyDescent="0.2">
      <c r="A2" s="27" t="s">
        <v>399</v>
      </c>
    </row>
    <row r="4" spans="1:2" x14ac:dyDescent="0.2">
      <c r="A4" s="49" t="s">
        <v>52</v>
      </c>
      <c r="B4" s="46" t="s">
        <v>26</v>
      </c>
    </row>
    <row r="5" spans="1:2" x14ac:dyDescent="0.2">
      <c r="A5" s="27" t="s">
        <v>431</v>
      </c>
      <c r="B5" s="33">
        <v>38335048</v>
      </c>
    </row>
    <row r="6" spans="1:2" x14ac:dyDescent="0.2">
      <c r="A6" s="27" t="s">
        <v>423</v>
      </c>
      <c r="B6" s="33">
        <v>32823903</v>
      </c>
    </row>
    <row r="7" spans="1:2" x14ac:dyDescent="0.2">
      <c r="A7" s="27" t="s">
        <v>427</v>
      </c>
      <c r="B7" s="33">
        <v>28838464</v>
      </c>
    </row>
    <row r="8" spans="1:2" x14ac:dyDescent="0.2">
      <c r="A8" s="27" t="s">
        <v>421</v>
      </c>
      <c r="B8" s="33">
        <v>27280062</v>
      </c>
    </row>
    <row r="9" spans="1:2" x14ac:dyDescent="0.2">
      <c r="A9" s="27" t="s">
        <v>501</v>
      </c>
      <c r="B9" s="33">
        <v>24063785</v>
      </c>
    </row>
    <row r="10" spans="1:2" x14ac:dyDescent="0.2">
      <c r="A10" s="27" t="s">
        <v>438</v>
      </c>
      <c r="B10" s="33">
        <v>21367048</v>
      </c>
    </row>
    <row r="11" spans="1:2" x14ac:dyDescent="0.2">
      <c r="A11" s="27" t="s">
        <v>422</v>
      </c>
      <c r="B11" s="33">
        <v>20514379</v>
      </c>
    </row>
    <row r="12" spans="1:2" x14ac:dyDescent="0.2">
      <c r="A12" s="27" t="s">
        <v>440</v>
      </c>
      <c r="B12" s="33">
        <v>18420958</v>
      </c>
    </row>
    <row r="13" spans="1:2" x14ac:dyDescent="0.2">
      <c r="A13" s="27" t="s">
        <v>425</v>
      </c>
      <c r="B13" s="33">
        <v>17986325</v>
      </c>
    </row>
    <row r="14" spans="1:2" x14ac:dyDescent="0.2">
      <c r="A14" s="27" t="s">
        <v>426</v>
      </c>
      <c r="B14" s="33">
        <v>17388996</v>
      </c>
    </row>
    <row r="15" spans="1:2" x14ac:dyDescent="0.2">
      <c r="A15" s="27" t="s">
        <v>471</v>
      </c>
      <c r="B15" s="33">
        <v>15397441</v>
      </c>
    </row>
    <row r="16" spans="1:2" x14ac:dyDescent="0.2">
      <c r="A16" s="27" t="s">
        <v>435</v>
      </c>
      <c r="B16" s="33">
        <v>14343202</v>
      </c>
    </row>
    <row r="17" spans="1:2" x14ac:dyDescent="0.2">
      <c r="A17" s="27" t="s">
        <v>439</v>
      </c>
      <c r="B17" s="33">
        <v>13790160</v>
      </c>
    </row>
    <row r="18" spans="1:2" x14ac:dyDescent="0.2">
      <c r="A18" s="27" t="s">
        <v>446</v>
      </c>
      <c r="B18" s="33">
        <v>13637792</v>
      </c>
    </row>
    <row r="19" spans="1:2" x14ac:dyDescent="0.2">
      <c r="A19" s="27" t="s">
        <v>428</v>
      </c>
      <c r="B19" s="33">
        <v>12237460</v>
      </c>
    </row>
    <row r="20" spans="1:2" x14ac:dyDescent="0.2">
      <c r="A20" s="27" t="s">
        <v>429</v>
      </c>
      <c r="B20" s="33">
        <v>11727644</v>
      </c>
    </row>
    <row r="21" spans="1:2" x14ac:dyDescent="0.2">
      <c r="A21" s="27" t="s">
        <v>433</v>
      </c>
      <c r="B21" s="33">
        <v>11445561</v>
      </c>
    </row>
    <row r="22" spans="1:2" x14ac:dyDescent="0.2">
      <c r="A22" s="27" t="s">
        <v>442</v>
      </c>
      <c r="B22" s="33">
        <v>10651118</v>
      </c>
    </row>
    <row r="23" spans="1:2" x14ac:dyDescent="0.2">
      <c r="A23" s="27" t="s">
        <v>537</v>
      </c>
      <c r="B23" s="33">
        <v>10513244</v>
      </c>
    </row>
    <row r="24" spans="1:2" x14ac:dyDescent="0.2">
      <c r="A24" s="27" t="s">
        <v>430</v>
      </c>
      <c r="B24" s="33">
        <v>10406760</v>
      </c>
    </row>
    <row r="25" spans="1:2" x14ac:dyDescent="0.2">
      <c r="A25" s="27" t="s">
        <v>448</v>
      </c>
      <c r="B25" s="33">
        <v>9553705</v>
      </c>
    </row>
    <row r="26" spans="1:2" x14ac:dyDescent="0.2">
      <c r="A26" s="27" t="s">
        <v>510</v>
      </c>
      <c r="B26" s="33">
        <v>9499160</v>
      </c>
    </row>
    <row r="27" spans="1:2" x14ac:dyDescent="0.2">
      <c r="A27" s="27" t="s">
        <v>524</v>
      </c>
      <c r="B27" s="33">
        <v>9374183</v>
      </c>
    </row>
    <row r="28" spans="1:2" x14ac:dyDescent="0.2">
      <c r="A28" s="27" t="s">
        <v>465</v>
      </c>
      <c r="B28" s="33">
        <v>8319235</v>
      </c>
    </row>
    <row r="29" spans="1:2" x14ac:dyDescent="0.2">
      <c r="A29" s="27" t="s">
        <v>434</v>
      </c>
      <c r="B29" s="33">
        <v>8272209</v>
      </c>
    </row>
    <row r="30" spans="1:2" x14ac:dyDescent="0.2">
      <c r="A30" s="27" t="s">
        <v>449</v>
      </c>
      <c r="B30" s="33">
        <v>7833082</v>
      </c>
    </row>
    <row r="31" spans="1:2" x14ac:dyDescent="0.2">
      <c r="A31" s="27" t="s">
        <v>455</v>
      </c>
      <c r="B31" s="33">
        <v>7716201</v>
      </c>
    </row>
    <row r="32" spans="1:2" x14ac:dyDescent="0.2">
      <c r="A32" s="27" t="s">
        <v>443</v>
      </c>
      <c r="B32" s="33">
        <v>7633034</v>
      </c>
    </row>
    <row r="33" spans="1:2" x14ac:dyDescent="0.2">
      <c r="A33" s="27" t="s">
        <v>458</v>
      </c>
      <c r="B33" s="33">
        <v>7585660</v>
      </c>
    </row>
    <row r="34" spans="1:2" x14ac:dyDescent="0.2">
      <c r="A34" s="27" t="s">
        <v>424</v>
      </c>
      <c r="B34" s="33">
        <v>7579606</v>
      </c>
    </row>
    <row r="35" spans="1:2" x14ac:dyDescent="0.2">
      <c r="A35" s="27" t="s">
        <v>456</v>
      </c>
      <c r="B35" s="33">
        <v>7429840</v>
      </c>
    </row>
    <row r="36" spans="1:2" x14ac:dyDescent="0.2">
      <c r="A36" s="27" t="s">
        <v>444</v>
      </c>
      <c r="B36" s="33">
        <v>7401189</v>
      </c>
    </row>
    <row r="37" spans="1:2" x14ac:dyDescent="0.2">
      <c r="A37" s="27" t="s">
        <v>451</v>
      </c>
      <c r="B37" s="33">
        <v>6942583</v>
      </c>
    </row>
    <row r="38" spans="1:2" x14ac:dyDescent="0.2">
      <c r="A38" s="27" t="s">
        <v>798</v>
      </c>
      <c r="B38" s="33">
        <v>6737353</v>
      </c>
    </row>
    <row r="39" spans="1:2" x14ac:dyDescent="0.2">
      <c r="A39" s="27" t="s">
        <v>491</v>
      </c>
      <c r="B39" s="33">
        <v>6731356</v>
      </c>
    </row>
    <row r="40" spans="1:2" x14ac:dyDescent="0.2">
      <c r="A40" s="27" t="s">
        <v>799</v>
      </c>
      <c r="B40" s="33">
        <v>6654160</v>
      </c>
    </row>
    <row r="41" spans="1:2" x14ac:dyDescent="0.2">
      <c r="A41" s="27" t="s">
        <v>436</v>
      </c>
      <c r="B41" s="33">
        <v>6615179</v>
      </c>
    </row>
    <row r="42" spans="1:2" x14ac:dyDescent="0.2">
      <c r="A42" s="27" t="s">
        <v>450</v>
      </c>
      <c r="B42" s="33">
        <v>6120493</v>
      </c>
    </row>
    <row r="43" spans="1:2" x14ac:dyDescent="0.2">
      <c r="A43" s="27" t="s">
        <v>452</v>
      </c>
      <c r="B43" s="33">
        <v>6081969</v>
      </c>
    </row>
    <row r="44" spans="1:2" x14ac:dyDescent="0.2">
      <c r="A44" s="27" t="s">
        <v>573</v>
      </c>
      <c r="B44" s="33">
        <v>6034586</v>
      </c>
    </row>
    <row r="45" spans="1:2" x14ac:dyDescent="0.2">
      <c r="A45" s="27" t="s">
        <v>457</v>
      </c>
      <c r="B45" s="33">
        <v>5948626</v>
      </c>
    </row>
    <row r="46" spans="1:2" x14ac:dyDescent="0.2">
      <c r="A46" s="27" t="s">
        <v>459</v>
      </c>
      <c r="B46" s="33">
        <v>5912073</v>
      </c>
    </row>
    <row r="47" spans="1:2" x14ac:dyDescent="0.2">
      <c r="A47" s="27" t="s">
        <v>472</v>
      </c>
      <c r="B47" s="33">
        <v>5831498</v>
      </c>
    </row>
    <row r="48" spans="1:2" x14ac:dyDescent="0.2">
      <c r="A48" s="27" t="s">
        <v>532</v>
      </c>
      <c r="B48" s="33">
        <v>5321607</v>
      </c>
    </row>
    <row r="49" spans="1:3" x14ac:dyDescent="0.2">
      <c r="A49" s="27" t="s">
        <v>505</v>
      </c>
      <c r="B49" s="33">
        <v>5282935</v>
      </c>
    </row>
    <row r="50" spans="1:3" x14ac:dyDescent="0.2">
      <c r="A50" s="27" t="s">
        <v>460</v>
      </c>
      <c r="B50" s="33">
        <v>4832332</v>
      </c>
    </row>
    <row r="51" spans="1:3" x14ac:dyDescent="0.2">
      <c r="A51" s="40" t="s">
        <v>800</v>
      </c>
      <c r="B51" s="33">
        <v>4712327</v>
      </c>
      <c r="C51" s="40"/>
    </row>
    <row r="52" spans="1:3" x14ac:dyDescent="0.2">
      <c r="A52" s="27" t="s">
        <v>483</v>
      </c>
      <c r="B52" s="33">
        <v>4187692</v>
      </c>
    </row>
    <row r="53" spans="1:3" x14ac:dyDescent="0.2">
      <c r="A53" s="27" t="s">
        <v>550</v>
      </c>
      <c r="B53" s="33">
        <v>4014666</v>
      </c>
    </row>
    <row r="54" spans="1:3" x14ac:dyDescent="0.2">
      <c r="A54" s="27" t="s">
        <v>506</v>
      </c>
      <c r="B54" s="33">
        <v>4014612</v>
      </c>
    </row>
    <row r="55" spans="1:3" x14ac:dyDescent="0.2">
      <c r="A55" s="27" t="s">
        <v>437</v>
      </c>
      <c r="B55" s="33">
        <v>3655471</v>
      </c>
    </row>
    <row r="56" spans="1:3" x14ac:dyDescent="0.2">
      <c r="A56" s="27" t="s">
        <v>695</v>
      </c>
      <c r="B56" s="33">
        <v>3453829</v>
      </c>
    </row>
    <row r="57" spans="1:3" x14ac:dyDescent="0.2">
      <c r="A57" s="27" t="s">
        <v>466</v>
      </c>
      <c r="B57" s="33">
        <v>3427329</v>
      </c>
    </row>
    <row r="58" spans="1:3" x14ac:dyDescent="0.2">
      <c r="A58" s="27" t="s">
        <v>475</v>
      </c>
      <c r="B58" s="33">
        <v>3371394</v>
      </c>
    </row>
    <row r="59" spans="1:3" x14ac:dyDescent="0.2">
      <c r="A59" s="27" t="s">
        <v>490</v>
      </c>
      <c r="B59" s="33">
        <v>3370487</v>
      </c>
    </row>
    <row r="60" spans="1:3" x14ac:dyDescent="0.2">
      <c r="A60" s="27" t="s">
        <v>447</v>
      </c>
      <c r="B60" s="33">
        <v>3316209</v>
      </c>
    </row>
    <row r="61" spans="1:3" x14ac:dyDescent="0.2">
      <c r="A61" s="27" t="s">
        <v>531</v>
      </c>
      <c r="B61" s="33">
        <v>3260867</v>
      </c>
    </row>
    <row r="62" spans="1:3" x14ac:dyDescent="0.2">
      <c r="A62" s="27" t="s">
        <v>512</v>
      </c>
      <c r="B62" s="33">
        <v>3241420</v>
      </c>
    </row>
    <row r="63" spans="1:3" x14ac:dyDescent="0.2">
      <c r="A63" s="27" t="s">
        <v>454</v>
      </c>
      <c r="B63" s="33">
        <v>3199992</v>
      </c>
    </row>
    <row r="64" spans="1:3" x14ac:dyDescent="0.2">
      <c r="A64" s="27" t="s">
        <v>493</v>
      </c>
      <c r="B64" s="33">
        <v>3155229</v>
      </c>
    </row>
    <row r="65" spans="1:2" x14ac:dyDescent="0.2">
      <c r="A65" s="27" t="s">
        <v>467</v>
      </c>
      <c r="B65" s="33">
        <v>3128095</v>
      </c>
    </row>
    <row r="66" spans="1:2" x14ac:dyDescent="0.2">
      <c r="A66" s="27" t="s">
        <v>496</v>
      </c>
      <c r="B66" s="33">
        <v>3083546</v>
      </c>
    </row>
    <row r="67" spans="1:2" x14ac:dyDescent="0.2">
      <c r="A67" s="27" t="s">
        <v>566</v>
      </c>
      <c r="B67" s="33">
        <v>3024459</v>
      </c>
    </row>
    <row r="68" spans="1:2" x14ac:dyDescent="0.2">
      <c r="A68" s="27" t="s">
        <v>479</v>
      </c>
      <c r="B68" s="33">
        <v>2969511</v>
      </c>
    </row>
    <row r="69" spans="1:2" x14ac:dyDescent="0.2">
      <c r="A69" s="27" t="s">
        <v>552</v>
      </c>
      <c r="B69" s="33">
        <v>2953949</v>
      </c>
    </row>
    <row r="70" spans="1:2" x14ac:dyDescent="0.2">
      <c r="A70" s="27" t="s">
        <v>536</v>
      </c>
      <c r="B70" s="33">
        <v>2771951</v>
      </c>
    </row>
    <row r="71" spans="1:2" x14ac:dyDescent="0.2">
      <c r="A71" s="27" t="s">
        <v>463</v>
      </c>
      <c r="B71" s="33">
        <v>2757792</v>
      </c>
    </row>
    <row r="72" spans="1:2" x14ac:dyDescent="0.2">
      <c r="A72" s="27" t="s">
        <v>481</v>
      </c>
      <c r="B72" s="33">
        <v>2664822</v>
      </c>
    </row>
    <row r="73" spans="1:2" x14ac:dyDescent="0.2">
      <c r="A73" s="27" t="s">
        <v>462</v>
      </c>
      <c r="B73" s="33">
        <v>2623305</v>
      </c>
    </row>
    <row r="74" spans="1:2" x14ac:dyDescent="0.2">
      <c r="A74" s="27" t="s">
        <v>507</v>
      </c>
      <c r="B74" s="33">
        <v>2587498</v>
      </c>
    </row>
    <row r="75" spans="1:2" x14ac:dyDescent="0.2">
      <c r="A75" s="27" t="s">
        <v>476</v>
      </c>
      <c r="B75" s="33">
        <v>2583561</v>
      </c>
    </row>
    <row r="76" spans="1:2" x14ac:dyDescent="0.2">
      <c r="A76" s="27" t="s">
        <v>801</v>
      </c>
      <c r="B76" s="33">
        <v>2484017</v>
      </c>
    </row>
    <row r="77" spans="1:2" x14ac:dyDescent="0.2">
      <c r="A77" s="27" t="s">
        <v>486</v>
      </c>
      <c r="B77" s="33">
        <v>2419238</v>
      </c>
    </row>
    <row r="78" spans="1:2" x14ac:dyDescent="0.2">
      <c r="A78" s="27" t="s">
        <v>750</v>
      </c>
      <c r="B78" s="33">
        <v>2395468</v>
      </c>
    </row>
    <row r="79" spans="1:2" x14ac:dyDescent="0.2">
      <c r="A79" s="27" t="s">
        <v>478</v>
      </c>
      <c r="B79" s="33">
        <v>2356268</v>
      </c>
    </row>
    <row r="80" spans="1:2" x14ac:dyDescent="0.2">
      <c r="A80" s="27" t="s">
        <v>495</v>
      </c>
      <c r="B80" s="33">
        <v>2193566</v>
      </c>
    </row>
    <row r="81" spans="1:2" x14ac:dyDescent="0.2">
      <c r="A81" s="27" t="s">
        <v>492</v>
      </c>
      <c r="B81" s="33">
        <v>2072097</v>
      </c>
    </row>
    <row r="82" spans="1:2" x14ac:dyDescent="0.2">
      <c r="A82" s="27" t="s">
        <v>562</v>
      </c>
      <c r="B82" s="33">
        <v>2053994</v>
      </c>
    </row>
    <row r="83" spans="1:2" x14ac:dyDescent="0.2">
      <c r="A83" s="27" t="s">
        <v>511</v>
      </c>
      <c r="B83" s="33">
        <v>2039592</v>
      </c>
    </row>
    <row r="84" spans="1:2" x14ac:dyDescent="0.2">
      <c r="A84" s="27" t="s">
        <v>600</v>
      </c>
      <c r="B84" s="33">
        <v>1933128</v>
      </c>
    </row>
    <row r="85" spans="1:2" x14ac:dyDescent="0.2">
      <c r="A85" s="27" t="s">
        <v>522</v>
      </c>
      <c r="B85" s="33">
        <v>1893043</v>
      </c>
    </row>
    <row r="86" spans="1:2" x14ac:dyDescent="0.2">
      <c r="A86" s="27" t="s">
        <v>543</v>
      </c>
      <c r="B86" s="33">
        <v>1840952</v>
      </c>
    </row>
    <row r="87" spans="1:2" x14ac:dyDescent="0.2">
      <c r="A87" s="27" t="s">
        <v>572</v>
      </c>
      <c r="B87" s="33">
        <v>1724647</v>
      </c>
    </row>
    <row r="88" spans="1:2" x14ac:dyDescent="0.2">
      <c r="A88" s="27" t="s">
        <v>441</v>
      </c>
      <c r="B88" s="33">
        <v>1686547</v>
      </c>
    </row>
    <row r="89" spans="1:2" x14ac:dyDescent="0.2">
      <c r="A89" s="27" t="s">
        <v>517</v>
      </c>
      <c r="B89" s="33">
        <v>1651957</v>
      </c>
    </row>
    <row r="90" spans="1:2" x14ac:dyDescent="0.2">
      <c r="A90" s="27" t="s">
        <v>487</v>
      </c>
      <c r="B90" s="33">
        <v>1619179</v>
      </c>
    </row>
    <row r="91" spans="1:2" x14ac:dyDescent="0.2">
      <c r="A91" s="27" t="s">
        <v>534</v>
      </c>
      <c r="B91" s="33">
        <v>1582723</v>
      </c>
    </row>
    <row r="92" spans="1:2" x14ac:dyDescent="0.2">
      <c r="A92" s="27" t="s">
        <v>488</v>
      </c>
      <c r="B92" s="33">
        <v>1544048</v>
      </c>
    </row>
    <row r="93" spans="1:2" x14ac:dyDescent="0.2">
      <c r="A93" s="27" t="s">
        <v>520</v>
      </c>
      <c r="B93" s="33">
        <v>1485807</v>
      </c>
    </row>
    <row r="94" spans="1:2" x14ac:dyDescent="0.2">
      <c r="A94" s="27" t="s">
        <v>474</v>
      </c>
      <c r="B94" s="33">
        <v>1477334</v>
      </c>
    </row>
    <row r="95" spans="1:2" x14ac:dyDescent="0.2">
      <c r="A95" s="27" t="s">
        <v>515</v>
      </c>
      <c r="B95" s="33">
        <v>1415819</v>
      </c>
    </row>
    <row r="96" spans="1:2" x14ac:dyDescent="0.2">
      <c r="A96" s="27" t="s">
        <v>557</v>
      </c>
      <c r="B96" s="33">
        <v>1231459</v>
      </c>
    </row>
    <row r="97" spans="1:2" x14ac:dyDescent="0.2">
      <c r="A97" s="27" t="s">
        <v>468</v>
      </c>
      <c r="B97" s="33">
        <v>1194279</v>
      </c>
    </row>
    <row r="98" spans="1:2" x14ac:dyDescent="0.2">
      <c r="A98" s="27" t="s">
        <v>579</v>
      </c>
      <c r="B98" s="33">
        <v>1162604</v>
      </c>
    </row>
    <row r="99" spans="1:2" x14ac:dyDescent="0.2">
      <c r="A99" s="27" t="s">
        <v>528</v>
      </c>
      <c r="B99" s="33">
        <v>1141437</v>
      </c>
    </row>
    <row r="100" spans="1:2" x14ac:dyDescent="0.2">
      <c r="A100" s="27" t="s">
        <v>530</v>
      </c>
      <c r="B100" s="33">
        <v>1132907</v>
      </c>
    </row>
    <row r="101" spans="1:2" x14ac:dyDescent="0.2">
      <c r="A101" s="27" t="s">
        <v>509</v>
      </c>
      <c r="B101" s="33">
        <v>1107123</v>
      </c>
    </row>
    <row r="102" spans="1:2" x14ac:dyDescent="0.2">
      <c r="A102" s="27" t="s">
        <v>484</v>
      </c>
      <c r="B102" s="33">
        <v>1101393</v>
      </c>
    </row>
    <row r="103" spans="1:2" x14ac:dyDescent="0.2">
      <c r="A103" s="27" t="s">
        <v>545</v>
      </c>
      <c r="B103" s="33">
        <v>1061673</v>
      </c>
    </row>
    <row r="104" spans="1:2" x14ac:dyDescent="0.2">
      <c r="A104" s="27" t="s">
        <v>538</v>
      </c>
      <c r="B104" s="33">
        <v>1058731</v>
      </c>
    </row>
    <row r="105" spans="1:2" x14ac:dyDescent="0.2">
      <c r="A105" s="27" t="s">
        <v>542</v>
      </c>
      <c r="B105" s="33">
        <v>1052569</v>
      </c>
    </row>
    <row r="106" spans="1:2" x14ac:dyDescent="0.2">
      <c r="A106" s="27" t="s">
        <v>540</v>
      </c>
      <c r="B106" s="33">
        <v>1049505</v>
      </c>
    </row>
    <row r="107" spans="1:2" x14ac:dyDescent="0.2">
      <c r="A107" s="27" t="s">
        <v>503</v>
      </c>
      <c r="B107" s="33">
        <v>1011912</v>
      </c>
    </row>
    <row r="108" spans="1:2" x14ac:dyDescent="0.2">
      <c r="A108" s="27" t="s">
        <v>554</v>
      </c>
      <c r="B108" s="33">
        <v>994452</v>
      </c>
    </row>
    <row r="109" spans="1:2" x14ac:dyDescent="0.2">
      <c r="A109" s="27" t="s">
        <v>453</v>
      </c>
      <c r="B109" s="33">
        <v>949949</v>
      </c>
    </row>
    <row r="110" spans="1:2" x14ac:dyDescent="0.2">
      <c r="A110" s="27" t="s">
        <v>498</v>
      </c>
      <c r="B110" s="33">
        <v>934638</v>
      </c>
    </row>
    <row r="111" spans="1:2" x14ac:dyDescent="0.2">
      <c r="A111" s="27" t="s">
        <v>521</v>
      </c>
      <c r="B111" s="33">
        <v>891723</v>
      </c>
    </row>
    <row r="112" spans="1:2" x14ac:dyDescent="0.2">
      <c r="A112" s="27" t="s">
        <v>535</v>
      </c>
      <c r="B112" s="33">
        <v>876601</v>
      </c>
    </row>
    <row r="113" spans="1:2" x14ac:dyDescent="0.2">
      <c r="A113" s="27" t="s">
        <v>529</v>
      </c>
      <c r="B113" s="33">
        <v>847209</v>
      </c>
    </row>
    <row r="114" spans="1:2" x14ac:dyDescent="0.2">
      <c r="A114" s="27" t="s">
        <v>558</v>
      </c>
      <c r="B114" s="33">
        <v>839647</v>
      </c>
    </row>
    <row r="115" spans="1:2" x14ac:dyDescent="0.2">
      <c r="A115" s="27" t="s">
        <v>502</v>
      </c>
      <c r="B115" s="33">
        <v>783805</v>
      </c>
    </row>
    <row r="116" spans="1:2" x14ac:dyDescent="0.2">
      <c r="A116" s="27" t="s">
        <v>482</v>
      </c>
      <c r="B116" s="33">
        <v>767901</v>
      </c>
    </row>
    <row r="117" spans="1:2" x14ac:dyDescent="0.2">
      <c r="A117" s="27" t="s">
        <v>526</v>
      </c>
      <c r="B117" s="33">
        <v>752579</v>
      </c>
    </row>
    <row r="118" spans="1:2" x14ac:dyDescent="0.2">
      <c r="A118" s="27" t="s">
        <v>525</v>
      </c>
      <c r="B118" s="33">
        <v>727763</v>
      </c>
    </row>
    <row r="119" spans="1:2" x14ac:dyDescent="0.2">
      <c r="A119" s="27" t="s">
        <v>802</v>
      </c>
      <c r="B119" s="33">
        <v>620579</v>
      </c>
    </row>
    <row r="120" spans="1:2" x14ac:dyDescent="0.2">
      <c r="A120" s="27" t="s">
        <v>504</v>
      </c>
      <c r="B120" s="33">
        <v>586074</v>
      </c>
    </row>
    <row r="121" spans="1:2" x14ac:dyDescent="0.2">
      <c r="A121" s="27" t="s">
        <v>683</v>
      </c>
      <c r="B121" s="33">
        <v>573174</v>
      </c>
    </row>
    <row r="122" spans="1:2" x14ac:dyDescent="0.2">
      <c r="A122" s="27" t="s">
        <v>541</v>
      </c>
      <c r="B122" s="33">
        <v>543521</v>
      </c>
    </row>
    <row r="123" spans="1:2" x14ac:dyDescent="0.2">
      <c r="A123" s="27" t="s">
        <v>516</v>
      </c>
      <c r="B123" s="33">
        <v>526083</v>
      </c>
    </row>
    <row r="124" spans="1:2" x14ac:dyDescent="0.2">
      <c r="A124" s="27" t="s">
        <v>494</v>
      </c>
      <c r="B124" s="33">
        <v>517338</v>
      </c>
    </row>
    <row r="125" spans="1:2" x14ac:dyDescent="0.2">
      <c r="A125" s="27" t="s">
        <v>728</v>
      </c>
      <c r="B125" s="33">
        <v>512434</v>
      </c>
    </row>
    <row r="126" spans="1:2" x14ac:dyDescent="0.2">
      <c r="A126" s="27" t="s">
        <v>546</v>
      </c>
      <c r="B126" s="33">
        <v>503562</v>
      </c>
    </row>
    <row r="127" spans="1:2" x14ac:dyDescent="0.2">
      <c r="A127" s="27" t="s">
        <v>518</v>
      </c>
      <c r="B127" s="33">
        <v>480207</v>
      </c>
    </row>
    <row r="128" spans="1:2" x14ac:dyDescent="0.2">
      <c r="A128" s="27" t="s">
        <v>513</v>
      </c>
      <c r="B128" s="33">
        <v>467912</v>
      </c>
    </row>
    <row r="129" spans="1:2" x14ac:dyDescent="0.2">
      <c r="A129" s="27" t="s">
        <v>544</v>
      </c>
      <c r="B129" s="33">
        <v>455641</v>
      </c>
    </row>
    <row r="130" spans="1:2" x14ac:dyDescent="0.2">
      <c r="A130" s="27" t="s">
        <v>776</v>
      </c>
      <c r="B130" s="33">
        <v>455495</v>
      </c>
    </row>
    <row r="131" spans="1:2" x14ac:dyDescent="0.2">
      <c r="A131" s="27" t="s">
        <v>636</v>
      </c>
      <c r="B131" s="33">
        <v>442194</v>
      </c>
    </row>
    <row r="132" spans="1:2" x14ac:dyDescent="0.2">
      <c r="A132" s="27" t="s">
        <v>575</v>
      </c>
      <c r="B132" s="33">
        <v>437037</v>
      </c>
    </row>
    <row r="133" spans="1:2" x14ac:dyDescent="0.2">
      <c r="A133" s="27" t="s">
        <v>570</v>
      </c>
      <c r="B133" s="33">
        <v>435825</v>
      </c>
    </row>
    <row r="134" spans="1:2" x14ac:dyDescent="0.2">
      <c r="A134" s="27" t="s">
        <v>803</v>
      </c>
      <c r="B134" s="33">
        <v>435208</v>
      </c>
    </row>
    <row r="135" spans="1:2" x14ac:dyDescent="0.2">
      <c r="A135" s="27" t="s">
        <v>671</v>
      </c>
      <c r="B135" s="33">
        <v>434468</v>
      </c>
    </row>
    <row r="136" spans="1:2" x14ac:dyDescent="0.2">
      <c r="A136" s="27" t="s">
        <v>596</v>
      </c>
      <c r="B136" s="33">
        <v>429417</v>
      </c>
    </row>
    <row r="137" spans="1:2" x14ac:dyDescent="0.2">
      <c r="A137" s="27" t="s">
        <v>464</v>
      </c>
      <c r="B137" s="33">
        <v>425868</v>
      </c>
    </row>
    <row r="138" spans="1:2" x14ac:dyDescent="0.2">
      <c r="A138" s="27" t="s">
        <v>804</v>
      </c>
      <c r="B138" s="33">
        <v>416225</v>
      </c>
    </row>
    <row r="139" spans="1:2" x14ac:dyDescent="0.2">
      <c r="A139" s="27" t="s">
        <v>549</v>
      </c>
      <c r="B139" s="33">
        <v>413432</v>
      </c>
    </row>
    <row r="140" spans="1:2" x14ac:dyDescent="0.2">
      <c r="A140" s="27" t="s">
        <v>519</v>
      </c>
      <c r="B140" s="33">
        <v>404804</v>
      </c>
    </row>
    <row r="141" spans="1:2" x14ac:dyDescent="0.2">
      <c r="A141" s="27" t="s">
        <v>587</v>
      </c>
      <c r="B141" s="33">
        <v>382026</v>
      </c>
    </row>
    <row r="142" spans="1:2" x14ac:dyDescent="0.2">
      <c r="A142" s="27" t="s">
        <v>485</v>
      </c>
      <c r="B142" s="33">
        <v>358548</v>
      </c>
    </row>
    <row r="143" spans="1:2" x14ac:dyDescent="0.2">
      <c r="A143" s="27" t="s">
        <v>584</v>
      </c>
      <c r="B143" s="33">
        <v>351086</v>
      </c>
    </row>
    <row r="144" spans="1:2" x14ac:dyDescent="0.2">
      <c r="A144" s="27" t="s">
        <v>571</v>
      </c>
      <c r="B144" s="33">
        <v>334200</v>
      </c>
    </row>
    <row r="145" spans="1:2" x14ac:dyDescent="0.2">
      <c r="A145" s="27" t="s">
        <v>612</v>
      </c>
      <c r="B145" s="33">
        <v>328412</v>
      </c>
    </row>
    <row r="146" spans="1:2" x14ac:dyDescent="0.2">
      <c r="A146" s="27" t="s">
        <v>469</v>
      </c>
      <c r="B146" s="33">
        <v>323891</v>
      </c>
    </row>
    <row r="147" spans="1:2" x14ac:dyDescent="0.2">
      <c r="A147" s="27" t="s">
        <v>592</v>
      </c>
      <c r="B147" s="33">
        <v>323097</v>
      </c>
    </row>
    <row r="148" spans="1:2" x14ac:dyDescent="0.2">
      <c r="A148" s="27" t="s">
        <v>568</v>
      </c>
      <c r="B148" s="33">
        <v>304584</v>
      </c>
    </row>
    <row r="149" spans="1:2" x14ac:dyDescent="0.2">
      <c r="A149" s="27" t="s">
        <v>661</v>
      </c>
      <c r="B149" s="33">
        <v>297298</v>
      </c>
    </row>
    <row r="150" spans="1:2" x14ac:dyDescent="0.2">
      <c r="A150" s="27" t="s">
        <v>470</v>
      </c>
      <c r="B150" s="33">
        <v>294959</v>
      </c>
    </row>
    <row r="151" spans="1:2" x14ac:dyDescent="0.2">
      <c r="A151" s="27" t="s">
        <v>676</v>
      </c>
      <c r="B151" s="33">
        <v>293185</v>
      </c>
    </row>
    <row r="152" spans="1:2" x14ac:dyDescent="0.2">
      <c r="A152" s="27" t="s">
        <v>805</v>
      </c>
      <c r="B152" s="33">
        <v>287733</v>
      </c>
    </row>
    <row r="153" spans="1:2" x14ac:dyDescent="0.2">
      <c r="A153" s="27" t="s">
        <v>656</v>
      </c>
      <c r="B153" s="33">
        <v>287430</v>
      </c>
    </row>
    <row r="154" spans="1:2" x14ac:dyDescent="0.2">
      <c r="A154" s="27" t="s">
        <v>686</v>
      </c>
      <c r="B154" s="33">
        <v>283672</v>
      </c>
    </row>
    <row r="155" spans="1:2" x14ac:dyDescent="0.2">
      <c r="A155" s="27" t="s">
        <v>574</v>
      </c>
      <c r="B155" s="33">
        <v>277558</v>
      </c>
    </row>
    <row r="156" spans="1:2" x14ac:dyDescent="0.2">
      <c r="A156" s="27" t="s">
        <v>589</v>
      </c>
      <c r="B156" s="33">
        <v>262018</v>
      </c>
    </row>
    <row r="157" spans="1:2" x14ac:dyDescent="0.2">
      <c r="A157" s="27" t="s">
        <v>765</v>
      </c>
      <c r="B157" s="33">
        <v>260768</v>
      </c>
    </row>
    <row r="158" spans="1:2" x14ac:dyDescent="0.2">
      <c r="A158" s="27" t="s">
        <v>489</v>
      </c>
      <c r="B158" s="33">
        <v>254305</v>
      </c>
    </row>
    <row r="159" spans="1:2" x14ac:dyDescent="0.2">
      <c r="A159" s="27" t="s">
        <v>547</v>
      </c>
      <c r="B159" s="33">
        <v>250372</v>
      </c>
    </row>
    <row r="160" spans="1:2" x14ac:dyDescent="0.2">
      <c r="A160" s="27" t="s">
        <v>555</v>
      </c>
      <c r="B160" s="33">
        <v>245065</v>
      </c>
    </row>
    <row r="161" spans="1:2" x14ac:dyDescent="0.2">
      <c r="A161" s="27" t="s">
        <v>523</v>
      </c>
      <c r="B161" s="33">
        <v>240076</v>
      </c>
    </row>
    <row r="162" spans="1:2" x14ac:dyDescent="0.2">
      <c r="A162" s="27" t="s">
        <v>595</v>
      </c>
      <c r="B162" s="33">
        <v>237001</v>
      </c>
    </row>
    <row r="163" spans="1:2" x14ac:dyDescent="0.2">
      <c r="A163" s="27" t="s">
        <v>556</v>
      </c>
      <c r="B163" s="33">
        <v>236735</v>
      </c>
    </row>
    <row r="164" spans="1:2" x14ac:dyDescent="0.2">
      <c r="A164" s="27" t="s">
        <v>548</v>
      </c>
      <c r="B164" s="33">
        <v>230526</v>
      </c>
    </row>
    <row r="165" spans="1:2" x14ac:dyDescent="0.2">
      <c r="A165" s="27" t="s">
        <v>508</v>
      </c>
      <c r="B165" s="33">
        <v>230051</v>
      </c>
    </row>
    <row r="166" spans="1:2" x14ac:dyDescent="0.2">
      <c r="A166" s="27" t="s">
        <v>565</v>
      </c>
      <c r="B166" s="33">
        <v>227921</v>
      </c>
    </row>
    <row r="167" spans="1:2" x14ac:dyDescent="0.2">
      <c r="A167" s="27" t="s">
        <v>560</v>
      </c>
      <c r="B167" s="33">
        <v>208558</v>
      </c>
    </row>
    <row r="168" spans="1:2" x14ac:dyDescent="0.2">
      <c r="A168" s="27" t="s">
        <v>497</v>
      </c>
      <c r="B168" s="33">
        <v>176559</v>
      </c>
    </row>
    <row r="169" spans="1:2" x14ac:dyDescent="0.2">
      <c r="A169" s="27" t="s">
        <v>806</v>
      </c>
      <c r="B169" s="33">
        <v>170147</v>
      </c>
    </row>
    <row r="170" spans="1:2" x14ac:dyDescent="0.2">
      <c r="A170" s="27" t="s">
        <v>553</v>
      </c>
      <c r="B170" s="33">
        <v>163388</v>
      </c>
    </row>
    <row r="171" spans="1:2" x14ac:dyDescent="0.2">
      <c r="A171" s="27" t="s">
        <v>586</v>
      </c>
      <c r="B171" s="33">
        <v>151034</v>
      </c>
    </row>
    <row r="172" spans="1:2" x14ac:dyDescent="0.2">
      <c r="A172" s="27" t="s">
        <v>807</v>
      </c>
      <c r="B172" s="33">
        <v>149225</v>
      </c>
    </row>
    <row r="173" spans="1:2" x14ac:dyDescent="0.2">
      <c r="A173" s="27" t="s">
        <v>594</v>
      </c>
      <c r="B173" s="33">
        <v>144065</v>
      </c>
    </row>
    <row r="174" spans="1:2" x14ac:dyDescent="0.2">
      <c r="A174" s="27" t="s">
        <v>527</v>
      </c>
      <c r="B174" s="33">
        <v>138187</v>
      </c>
    </row>
    <row r="175" spans="1:2" x14ac:dyDescent="0.2">
      <c r="A175" s="27" t="s">
        <v>582</v>
      </c>
      <c r="B175" s="33">
        <v>137411</v>
      </c>
    </row>
    <row r="176" spans="1:2" x14ac:dyDescent="0.2">
      <c r="A176" s="27" t="s">
        <v>669</v>
      </c>
      <c r="B176" s="33">
        <v>134895</v>
      </c>
    </row>
    <row r="177" spans="1:2" x14ac:dyDescent="0.2">
      <c r="A177" s="27" t="s">
        <v>432</v>
      </c>
      <c r="B177" s="33">
        <v>128381</v>
      </c>
    </row>
    <row r="178" spans="1:2" x14ac:dyDescent="0.2">
      <c r="A178" s="27" t="s">
        <v>477</v>
      </c>
      <c r="B178" s="33">
        <v>125726</v>
      </c>
    </row>
    <row r="179" spans="1:2" x14ac:dyDescent="0.2">
      <c r="A179" s="27" t="s">
        <v>599</v>
      </c>
      <c r="B179" s="33">
        <v>124939</v>
      </c>
    </row>
    <row r="180" spans="1:2" x14ac:dyDescent="0.2">
      <c r="A180" s="27" t="s">
        <v>702</v>
      </c>
      <c r="B180" s="33">
        <v>117636</v>
      </c>
    </row>
    <row r="181" spans="1:2" x14ac:dyDescent="0.2">
      <c r="A181" s="27" t="s">
        <v>680</v>
      </c>
      <c r="B181" s="33">
        <v>105934</v>
      </c>
    </row>
    <row r="182" spans="1:2" x14ac:dyDescent="0.2">
      <c r="A182" s="27" t="s">
        <v>668</v>
      </c>
      <c r="B182" s="33">
        <v>101855</v>
      </c>
    </row>
    <row r="183" spans="1:2" x14ac:dyDescent="0.2">
      <c r="A183" s="27" t="s">
        <v>480</v>
      </c>
      <c r="B183" s="33">
        <v>99815</v>
      </c>
    </row>
    <row r="184" spans="1:2" x14ac:dyDescent="0.2">
      <c r="A184" s="27" t="s">
        <v>763</v>
      </c>
      <c r="B184" s="33">
        <v>96044</v>
      </c>
    </row>
    <row r="185" spans="1:2" x14ac:dyDescent="0.2">
      <c r="A185" s="27" t="s">
        <v>576</v>
      </c>
      <c r="B185" s="33">
        <v>94127</v>
      </c>
    </row>
    <row r="186" spans="1:2" x14ac:dyDescent="0.2">
      <c r="A186" s="27" t="s">
        <v>564</v>
      </c>
      <c r="B186" s="33">
        <v>86225</v>
      </c>
    </row>
    <row r="187" spans="1:2" x14ac:dyDescent="0.2">
      <c r="A187" s="27" t="s">
        <v>724</v>
      </c>
      <c r="B187" s="33">
        <v>85405</v>
      </c>
    </row>
    <row r="188" spans="1:2" x14ac:dyDescent="0.2">
      <c r="A188" s="27" t="s">
        <v>627</v>
      </c>
      <c r="B188" s="33">
        <v>81851</v>
      </c>
    </row>
    <row r="189" spans="1:2" x14ac:dyDescent="0.2">
      <c r="A189" s="27" t="s">
        <v>605</v>
      </c>
      <c r="B189" s="33">
        <v>80961</v>
      </c>
    </row>
    <row r="190" spans="1:2" x14ac:dyDescent="0.2">
      <c r="A190" s="27" t="s">
        <v>647</v>
      </c>
      <c r="B190" s="33">
        <v>78577</v>
      </c>
    </row>
    <row r="191" spans="1:2" x14ac:dyDescent="0.2">
      <c r="A191" s="27" t="s">
        <v>808</v>
      </c>
      <c r="B191" s="33">
        <v>78350</v>
      </c>
    </row>
    <row r="192" spans="1:2" x14ac:dyDescent="0.2">
      <c r="A192" s="27" t="s">
        <v>580</v>
      </c>
      <c r="B192" s="33">
        <v>78195</v>
      </c>
    </row>
    <row r="193" spans="1:2" x14ac:dyDescent="0.2">
      <c r="A193" s="27" t="s">
        <v>685</v>
      </c>
      <c r="B193" s="33">
        <v>77465</v>
      </c>
    </row>
    <row r="194" spans="1:2" x14ac:dyDescent="0.2">
      <c r="A194" s="27" t="s">
        <v>667</v>
      </c>
      <c r="B194" s="33">
        <v>77310</v>
      </c>
    </row>
    <row r="195" spans="1:2" x14ac:dyDescent="0.2">
      <c r="A195" s="27" t="s">
        <v>753</v>
      </c>
      <c r="B195" s="33">
        <v>75695</v>
      </c>
    </row>
    <row r="196" spans="1:2" x14ac:dyDescent="0.2">
      <c r="A196" s="27" t="s">
        <v>569</v>
      </c>
      <c r="B196" s="33">
        <v>70087</v>
      </c>
    </row>
    <row r="197" spans="1:2" x14ac:dyDescent="0.2">
      <c r="A197" s="27" t="s">
        <v>601</v>
      </c>
      <c r="B197" s="33">
        <v>67349</v>
      </c>
    </row>
    <row r="198" spans="1:2" x14ac:dyDescent="0.2">
      <c r="A198" s="27" t="s">
        <v>514</v>
      </c>
      <c r="B198" s="33">
        <v>61430</v>
      </c>
    </row>
    <row r="199" spans="1:2" x14ac:dyDescent="0.2">
      <c r="A199" s="27" t="s">
        <v>632</v>
      </c>
      <c r="B199" s="33">
        <v>57103</v>
      </c>
    </row>
    <row r="200" spans="1:2" x14ac:dyDescent="0.2">
      <c r="A200" s="27" t="s">
        <v>590</v>
      </c>
      <c r="B200" s="33">
        <v>54085</v>
      </c>
    </row>
    <row r="201" spans="1:2" x14ac:dyDescent="0.2">
      <c r="A201" s="27" t="s">
        <v>583</v>
      </c>
      <c r="B201" s="33">
        <v>53553</v>
      </c>
    </row>
    <row r="202" spans="1:2" x14ac:dyDescent="0.2">
      <c r="A202" s="27" t="s">
        <v>684</v>
      </c>
      <c r="B202" s="33">
        <v>52322</v>
      </c>
    </row>
    <row r="203" spans="1:2" x14ac:dyDescent="0.2">
      <c r="A203" s="27" t="s">
        <v>785</v>
      </c>
      <c r="B203" s="33">
        <v>51783</v>
      </c>
    </row>
    <row r="204" spans="1:2" x14ac:dyDescent="0.2">
      <c r="A204" s="27" t="s">
        <v>597</v>
      </c>
      <c r="B204" s="33">
        <v>51625</v>
      </c>
    </row>
    <row r="205" spans="1:2" x14ac:dyDescent="0.2">
      <c r="A205" s="27" t="s">
        <v>591</v>
      </c>
      <c r="B205" s="33">
        <v>48102</v>
      </c>
    </row>
    <row r="206" spans="1:2" x14ac:dyDescent="0.2">
      <c r="A206" s="27" t="s">
        <v>588</v>
      </c>
      <c r="B206" s="33">
        <v>47969</v>
      </c>
    </row>
    <row r="207" spans="1:2" x14ac:dyDescent="0.2">
      <c r="A207" s="27" t="s">
        <v>628</v>
      </c>
      <c r="B207" s="33">
        <v>40206</v>
      </c>
    </row>
    <row r="208" spans="1:2" x14ac:dyDescent="0.2">
      <c r="A208" s="27" t="s">
        <v>617</v>
      </c>
      <c r="B208" s="33">
        <v>38824</v>
      </c>
    </row>
    <row r="209" spans="1:2" x14ac:dyDescent="0.2">
      <c r="A209" s="27" t="s">
        <v>614</v>
      </c>
      <c r="B209" s="33">
        <v>37914</v>
      </c>
    </row>
    <row r="210" spans="1:2" x14ac:dyDescent="0.2">
      <c r="A210" s="27" t="s">
        <v>604</v>
      </c>
      <c r="B210" s="33">
        <v>36787</v>
      </c>
    </row>
    <row r="211" spans="1:2" x14ac:dyDescent="0.2">
      <c r="A211" s="27" t="s">
        <v>577</v>
      </c>
      <c r="B211" s="33">
        <v>36406</v>
      </c>
    </row>
    <row r="212" spans="1:2" x14ac:dyDescent="0.2">
      <c r="A212" s="27" t="s">
        <v>561</v>
      </c>
      <c r="B212" s="33">
        <v>35971</v>
      </c>
    </row>
    <row r="213" spans="1:2" x14ac:dyDescent="0.2">
      <c r="A213" s="27" t="s">
        <v>659</v>
      </c>
      <c r="B213" s="33">
        <v>33767</v>
      </c>
    </row>
    <row r="214" spans="1:2" x14ac:dyDescent="0.2">
      <c r="A214" s="27" t="s">
        <v>585</v>
      </c>
      <c r="B214" s="33">
        <v>33427</v>
      </c>
    </row>
    <row r="215" spans="1:2" x14ac:dyDescent="0.2">
      <c r="A215" s="27" t="s">
        <v>731</v>
      </c>
      <c r="B215" s="33">
        <v>32780</v>
      </c>
    </row>
    <row r="216" spans="1:2" x14ac:dyDescent="0.2">
      <c r="A216" s="27" t="s">
        <v>657</v>
      </c>
      <c r="B216" s="33">
        <v>32496</v>
      </c>
    </row>
    <row r="217" spans="1:2" x14ac:dyDescent="0.2">
      <c r="A217" s="27" t="s">
        <v>675</v>
      </c>
      <c r="B217" s="33">
        <v>28657</v>
      </c>
    </row>
    <row r="218" spans="1:2" x14ac:dyDescent="0.2">
      <c r="A218" s="27" t="s">
        <v>688</v>
      </c>
      <c r="B218" s="33">
        <v>28346</v>
      </c>
    </row>
    <row r="219" spans="1:2" x14ac:dyDescent="0.2">
      <c r="A219" s="27" t="s">
        <v>673</v>
      </c>
      <c r="B219" s="33">
        <v>26945</v>
      </c>
    </row>
    <row r="220" spans="1:2" x14ac:dyDescent="0.2">
      <c r="A220" s="27" t="s">
        <v>694</v>
      </c>
      <c r="B220" s="33">
        <v>26347</v>
      </c>
    </row>
    <row r="221" spans="1:2" x14ac:dyDescent="0.2">
      <c r="A221" s="27" t="s">
        <v>461</v>
      </c>
      <c r="B221" s="33">
        <v>26192</v>
      </c>
    </row>
    <row r="222" spans="1:2" x14ac:dyDescent="0.2">
      <c r="A222" s="27" t="s">
        <v>732</v>
      </c>
      <c r="B222" s="33">
        <v>25136</v>
      </c>
    </row>
    <row r="223" spans="1:2" x14ac:dyDescent="0.2">
      <c r="A223" s="27" t="s">
        <v>622</v>
      </c>
      <c r="B223" s="33">
        <v>23785</v>
      </c>
    </row>
    <row r="224" spans="1:2" x14ac:dyDescent="0.2">
      <c r="A224" s="27" t="s">
        <v>606</v>
      </c>
      <c r="B224" s="33">
        <v>21464</v>
      </c>
    </row>
    <row r="225" spans="1:2" x14ac:dyDescent="0.2">
      <c r="A225" s="27" t="s">
        <v>787</v>
      </c>
      <c r="B225" s="33">
        <v>20811</v>
      </c>
    </row>
    <row r="226" spans="1:2" x14ac:dyDescent="0.2">
      <c r="A226" s="27" t="s">
        <v>664</v>
      </c>
      <c r="B226" s="33">
        <v>20537</v>
      </c>
    </row>
    <row r="227" spans="1:2" x14ac:dyDescent="0.2">
      <c r="A227" s="27" t="s">
        <v>640</v>
      </c>
      <c r="B227" s="33">
        <v>19909</v>
      </c>
    </row>
    <row r="228" spans="1:2" x14ac:dyDescent="0.2">
      <c r="A228" s="27" t="s">
        <v>633</v>
      </c>
      <c r="B228" s="33">
        <v>16754</v>
      </c>
    </row>
    <row r="229" spans="1:2" x14ac:dyDescent="0.2">
      <c r="A229" s="27" t="s">
        <v>682</v>
      </c>
      <c r="B229" s="33">
        <v>15259</v>
      </c>
    </row>
    <row r="230" spans="1:2" x14ac:dyDescent="0.2">
      <c r="A230" s="27" t="s">
        <v>539</v>
      </c>
      <c r="B230" s="33">
        <v>13981</v>
      </c>
    </row>
    <row r="231" spans="1:2" x14ac:dyDescent="0.2">
      <c r="A231" s="27" t="s">
        <v>678</v>
      </c>
      <c r="B231" s="33">
        <v>13700</v>
      </c>
    </row>
    <row r="232" spans="1:2" x14ac:dyDescent="0.2">
      <c r="A232" s="27" t="s">
        <v>809</v>
      </c>
      <c r="B232" s="33">
        <v>13568</v>
      </c>
    </row>
    <row r="233" spans="1:2" x14ac:dyDescent="0.2">
      <c r="A233" s="27" t="s">
        <v>740</v>
      </c>
      <c r="B233" s="33">
        <v>12672</v>
      </c>
    </row>
    <row r="234" spans="1:2" x14ac:dyDescent="0.2">
      <c r="A234" s="27" t="s">
        <v>567</v>
      </c>
      <c r="B234" s="33">
        <v>11889</v>
      </c>
    </row>
    <row r="235" spans="1:2" x14ac:dyDescent="0.2">
      <c r="A235" s="27" t="s">
        <v>786</v>
      </c>
      <c r="B235" s="33">
        <v>11290</v>
      </c>
    </row>
    <row r="236" spans="1:2" x14ac:dyDescent="0.2">
      <c r="A236" s="27" t="s">
        <v>805</v>
      </c>
      <c r="B236" s="33">
        <v>10487</v>
      </c>
    </row>
    <row r="237" spans="1:2" x14ac:dyDescent="0.2">
      <c r="A237" s="27" t="s">
        <v>551</v>
      </c>
      <c r="B237" s="33">
        <v>9658</v>
      </c>
    </row>
    <row r="238" spans="1:2" x14ac:dyDescent="0.2">
      <c r="A238" s="27" t="s">
        <v>623</v>
      </c>
      <c r="B238" s="33">
        <v>8132</v>
      </c>
    </row>
    <row r="239" spans="1:2" x14ac:dyDescent="0.2">
      <c r="A239" s="27" t="s">
        <v>677</v>
      </c>
      <c r="B239" s="33">
        <v>4929</v>
      </c>
    </row>
    <row r="240" spans="1:2" x14ac:dyDescent="0.2">
      <c r="A240" s="27" t="s">
        <v>650</v>
      </c>
      <c r="B240" s="33">
        <v>2991</v>
      </c>
    </row>
    <row r="241" spans="1:2" x14ac:dyDescent="0.2">
      <c r="A241" s="27" t="s">
        <v>629</v>
      </c>
      <c r="B241" s="33">
        <v>1948</v>
      </c>
    </row>
    <row r="242" spans="1:2" x14ac:dyDescent="0.2">
      <c r="A242" s="27" t="s">
        <v>609</v>
      </c>
      <c r="B242" s="33">
        <v>1502</v>
      </c>
    </row>
    <row r="243" spans="1:2" x14ac:dyDescent="0.2">
      <c r="A243" s="27" t="s">
        <v>613</v>
      </c>
      <c r="B243" s="33">
        <v>168</v>
      </c>
    </row>
    <row r="244" spans="1:2" x14ac:dyDescent="0.2">
      <c r="A244" s="40" t="s">
        <v>11</v>
      </c>
      <c r="B244" s="42">
        <f>SUBTOTAL(109,Table23[Konsesjonsavgift])</f>
        <v>719162518</v>
      </c>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DEBE-854F-427F-A481-93C89D7A1CD8}">
  <sheetPr>
    <tabColor theme="6"/>
  </sheetPr>
  <dimension ref="A1:D51"/>
  <sheetViews>
    <sheetView showGridLines="0" zoomScaleNormal="100" workbookViewId="0">
      <selection activeCell="A4" sqref="A4:D4"/>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13.42578125" style="27" bestFit="1" customWidth="1"/>
    <col min="5" max="5" width="13" style="27" customWidth="1"/>
    <col min="6" max="6" width="15" style="27" customWidth="1"/>
    <col min="7" max="7" width="12" style="27" customWidth="1"/>
    <col min="8" max="16384" width="9.140625" style="27"/>
  </cols>
  <sheetData>
    <row r="1" spans="1:4" ht="21" x14ac:dyDescent="0.35">
      <c r="A1" s="35" t="s">
        <v>814</v>
      </c>
    </row>
    <row r="2" spans="1:4" x14ac:dyDescent="0.2">
      <c r="A2" s="27" t="s">
        <v>711</v>
      </c>
    </row>
    <row r="4" spans="1:4" x14ac:dyDescent="0.2">
      <c r="A4" s="46" t="s">
        <v>20</v>
      </c>
      <c r="B4" s="46" t="s">
        <v>815</v>
      </c>
      <c r="C4" s="46" t="s">
        <v>816</v>
      </c>
      <c r="D4" s="46" t="s">
        <v>45</v>
      </c>
    </row>
    <row r="5" spans="1:4" x14ac:dyDescent="0.2">
      <c r="A5" s="27">
        <v>2010</v>
      </c>
      <c r="B5" s="33">
        <v>1898608149.1754007</v>
      </c>
      <c r="C5" s="33">
        <v>827697343.60620022</v>
      </c>
      <c r="D5" s="33">
        <f>B5+C5</f>
        <v>2726305492.781601</v>
      </c>
    </row>
    <row r="6" spans="1:4" x14ac:dyDescent="0.2">
      <c r="A6" s="27">
        <v>2011</v>
      </c>
      <c r="B6" s="33">
        <v>1426656215.4928002</v>
      </c>
      <c r="C6" s="33">
        <v>682684165.85739994</v>
      </c>
      <c r="D6" s="33">
        <f t="shared" ref="D6:D17" si="0">B6+C6</f>
        <v>2109340381.3502002</v>
      </c>
    </row>
    <row r="7" spans="1:4" x14ac:dyDescent="0.2">
      <c r="A7" s="27">
        <v>2012</v>
      </c>
      <c r="B7" s="33">
        <v>617293683.00020051</v>
      </c>
      <c r="C7" s="33">
        <v>276961727.26760006</v>
      </c>
      <c r="D7" s="33">
        <f t="shared" si="0"/>
        <v>894255410.26780057</v>
      </c>
    </row>
    <row r="8" spans="1:4" x14ac:dyDescent="0.2">
      <c r="A8" s="27">
        <v>2013</v>
      </c>
      <c r="B8" s="33">
        <v>1048367473.7080002</v>
      </c>
      <c r="C8" s="33">
        <v>462496687.71599996</v>
      </c>
      <c r="D8" s="33">
        <f t="shared" si="0"/>
        <v>1510864161.4240003</v>
      </c>
    </row>
    <row r="9" spans="1:4" x14ac:dyDescent="0.2">
      <c r="A9" s="27">
        <v>2014</v>
      </c>
      <c r="B9" s="33">
        <v>722637115.47500014</v>
      </c>
      <c r="C9" s="33">
        <v>311143353.92299998</v>
      </c>
      <c r="D9" s="33">
        <f t="shared" si="0"/>
        <v>1033780469.3980001</v>
      </c>
    </row>
    <row r="10" spans="1:4" x14ac:dyDescent="0.2">
      <c r="A10" s="27">
        <v>2015</v>
      </c>
      <c r="B10" s="33">
        <v>374030743.85500008</v>
      </c>
      <c r="C10" s="33">
        <v>158953019.03100002</v>
      </c>
      <c r="D10" s="33">
        <f t="shared" si="0"/>
        <v>532983762.8860001</v>
      </c>
    </row>
    <row r="11" spans="1:4" x14ac:dyDescent="0.2">
      <c r="A11" s="27">
        <v>2016</v>
      </c>
      <c r="B11" s="33">
        <v>690310521.66999984</v>
      </c>
      <c r="C11" s="33">
        <v>281462006.90800005</v>
      </c>
      <c r="D11" s="33">
        <f t="shared" si="0"/>
        <v>971772528.57799983</v>
      </c>
    </row>
    <row r="12" spans="1:4" x14ac:dyDescent="0.2">
      <c r="A12" s="27">
        <v>2017</v>
      </c>
      <c r="B12" s="33">
        <v>838959739.51400006</v>
      </c>
      <c r="C12" s="33">
        <v>369160293.34300005</v>
      </c>
      <c r="D12" s="33">
        <f t="shared" si="0"/>
        <v>1208120032.8570001</v>
      </c>
    </row>
    <row r="13" spans="1:4" x14ac:dyDescent="0.2">
      <c r="A13" s="27">
        <v>2018</v>
      </c>
      <c r="B13" s="33">
        <v>1821671510.2640009</v>
      </c>
      <c r="C13" s="33">
        <v>746682354.12400007</v>
      </c>
      <c r="D13" s="33">
        <f t="shared" si="0"/>
        <v>2568353864.388001</v>
      </c>
    </row>
    <row r="14" spans="1:4" x14ac:dyDescent="0.2">
      <c r="A14" s="27">
        <v>2019</v>
      </c>
      <c r="B14" s="33">
        <v>1610488260.2740002</v>
      </c>
      <c r="C14" s="33">
        <v>684431096.66100001</v>
      </c>
      <c r="D14" s="33">
        <f t="shared" si="0"/>
        <v>2294919356.9350004</v>
      </c>
    </row>
    <row r="15" spans="1:4" x14ac:dyDescent="0.2">
      <c r="A15" s="27">
        <v>2020</v>
      </c>
      <c r="B15" s="33">
        <v>-175284556.11499998</v>
      </c>
      <c r="C15" s="33">
        <v>-66425225.839999974</v>
      </c>
      <c r="D15" s="33">
        <f t="shared" si="0"/>
        <v>-241709781.95499995</v>
      </c>
    </row>
    <row r="16" spans="1:4" x14ac:dyDescent="0.2">
      <c r="A16" s="27">
        <v>2021</v>
      </c>
      <c r="B16" s="33">
        <v>3170441203.2920003</v>
      </c>
      <c r="C16" s="33">
        <v>1334332586.9609995</v>
      </c>
      <c r="D16" s="33">
        <f t="shared" si="0"/>
        <v>4504773790.2530003</v>
      </c>
    </row>
    <row r="17" spans="1:4" x14ac:dyDescent="0.2">
      <c r="A17" s="27">
        <v>2022</v>
      </c>
      <c r="B17" s="33">
        <v>7828069079.8889971</v>
      </c>
      <c r="C17" s="33">
        <v>4065017192.9520001</v>
      </c>
      <c r="D17" s="33">
        <f t="shared" si="0"/>
        <v>11893086272.840998</v>
      </c>
    </row>
    <row r="51" spans="1:3" x14ac:dyDescent="0.2">
      <c r="A51" s="40"/>
      <c r="B51" s="40"/>
      <c r="C51" s="40"/>
    </row>
  </sheetData>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0A8B-A9F0-44D0-A92B-87FC8B44F126}">
  <sheetPr>
    <tabColor theme="6"/>
  </sheetPr>
  <dimension ref="A1:C237"/>
  <sheetViews>
    <sheetView showGridLines="0" zoomScaleNormal="100" workbookViewId="0">
      <selection activeCell="A4" sqref="A4:B4"/>
    </sheetView>
  </sheetViews>
  <sheetFormatPr baseColWidth="10" defaultColWidth="9.140625" defaultRowHeight="12.75" x14ac:dyDescent="0.2"/>
  <cols>
    <col min="1" max="1" width="12.5703125" style="27" customWidth="1"/>
    <col min="2" max="2" width="19.85546875" style="27" customWidth="1"/>
    <col min="3" max="3" width="12.140625" style="27" bestFit="1" customWidth="1"/>
    <col min="4" max="4" width="9.140625" style="27"/>
    <col min="5" max="5" width="13" style="27" customWidth="1"/>
    <col min="6" max="6" width="15" style="27" customWidth="1"/>
    <col min="7" max="7" width="12" style="27" customWidth="1"/>
    <col min="8" max="16384" width="9.140625" style="27"/>
  </cols>
  <sheetData>
    <row r="1" spans="1:2" ht="21" x14ac:dyDescent="0.35">
      <c r="A1" s="35" t="s">
        <v>811</v>
      </c>
    </row>
    <row r="2" spans="1:2" x14ac:dyDescent="0.2">
      <c r="A2" s="27" t="s">
        <v>399</v>
      </c>
    </row>
    <row r="4" spans="1:2" x14ac:dyDescent="0.2">
      <c r="A4" s="49" t="s">
        <v>52</v>
      </c>
      <c r="B4" s="46" t="s">
        <v>812</v>
      </c>
    </row>
    <row r="5" spans="1:2" x14ac:dyDescent="0.2">
      <c r="A5" s="27" t="s">
        <v>423</v>
      </c>
      <c r="B5" s="33">
        <v>648707917.30200005</v>
      </c>
    </row>
    <row r="6" spans="1:2" x14ac:dyDescent="0.2">
      <c r="A6" s="27" t="s">
        <v>440</v>
      </c>
      <c r="B6" s="33">
        <v>330279384</v>
      </c>
    </row>
    <row r="7" spans="1:2" x14ac:dyDescent="0.2">
      <c r="A7" s="27" t="s">
        <v>430</v>
      </c>
      <c r="B7" s="33">
        <v>321182376.22399998</v>
      </c>
    </row>
    <row r="8" spans="1:2" x14ac:dyDescent="0.2">
      <c r="A8" s="27" t="s">
        <v>424</v>
      </c>
      <c r="B8" s="33">
        <v>289078818.30799997</v>
      </c>
    </row>
    <row r="9" spans="1:2" x14ac:dyDescent="0.2">
      <c r="A9" s="27" t="s">
        <v>455</v>
      </c>
      <c r="B9" s="33">
        <v>253049938.89999998</v>
      </c>
    </row>
    <row r="10" spans="1:2" x14ac:dyDescent="0.2">
      <c r="A10" s="27" t="s">
        <v>444</v>
      </c>
      <c r="B10" s="33">
        <v>246820263.49599999</v>
      </c>
    </row>
    <row r="11" spans="1:2" x14ac:dyDescent="0.2">
      <c r="A11" s="27" t="s">
        <v>427</v>
      </c>
      <c r="B11" s="33">
        <v>230995379.99999997</v>
      </c>
    </row>
    <row r="12" spans="1:2" x14ac:dyDescent="0.2">
      <c r="A12" s="27" t="s">
        <v>433</v>
      </c>
      <c r="B12" s="33">
        <v>221928561.33999997</v>
      </c>
    </row>
    <row r="13" spans="1:2" x14ac:dyDescent="0.2">
      <c r="A13" s="27" t="s">
        <v>421</v>
      </c>
      <c r="B13" s="33">
        <v>216795663.99999997</v>
      </c>
    </row>
    <row r="14" spans="1:2" x14ac:dyDescent="0.2">
      <c r="A14" s="27" t="s">
        <v>436</v>
      </c>
      <c r="B14" s="33">
        <v>201777757.51800001</v>
      </c>
    </row>
    <row r="15" spans="1:2" x14ac:dyDescent="0.2">
      <c r="A15" s="27" t="s">
        <v>448</v>
      </c>
      <c r="B15" s="33">
        <v>197640954.03</v>
      </c>
    </row>
    <row r="16" spans="1:2" x14ac:dyDescent="0.2">
      <c r="A16" s="27" t="s">
        <v>456</v>
      </c>
      <c r="B16" s="33">
        <v>182257848.43199998</v>
      </c>
    </row>
    <row r="17" spans="1:2" x14ac:dyDescent="0.2">
      <c r="A17" s="27" t="s">
        <v>471</v>
      </c>
      <c r="B17" s="33">
        <v>171796564</v>
      </c>
    </row>
    <row r="18" spans="1:2" x14ac:dyDescent="0.2">
      <c r="A18" s="27" t="s">
        <v>425</v>
      </c>
      <c r="B18" s="33">
        <v>163694268</v>
      </c>
    </row>
    <row r="19" spans="1:2" x14ac:dyDescent="0.2">
      <c r="A19" s="27" t="s">
        <v>422</v>
      </c>
      <c r="B19" s="33">
        <v>162396752</v>
      </c>
    </row>
    <row r="20" spans="1:2" x14ac:dyDescent="0.2">
      <c r="A20" s="27" t="s">
        <v>441</v>
      </c>
      <c r="B20" s="33">
        <v>135745349.19499999</v>
      </c>
    </row>
    <row r="21" spans="1:2" x14ac:dyDescent="0.2">
      <c r="A21" s="27" t="s">
        <v>426</v>
      </c>
      <c r="B21" s="33">
        <v>134966466</v>
      </c>
    </row>
    <row r="22" spans="1:2" x14ac:dyDescent="0.2">
      <c r="A22" s="27" t="s">
        <v>445</v>
      </c>
      <c r="B22" s="33">
        <v>130566233.98800002</v>
      </c>
    </row>
    <row r="23" spans="1:2" x14ac:dyDescent="0.2">
      <c r="A23" s="27" t="s">
        <v>447</v>
      </c>
      <c r="B23" s="33">
        <v>127327400.16</v>
      </c>
    </row>
    <row r="24" spans="1:2" x14ac:dyDescent="0.2">
      <c r="A24" s="27" t="s">
        <v>431</v>
      </c>
      <c r="B24" s="33">
        <v>114997699.99999999</v>
      </c>
    </row>
    <row r="25" spans="1:2" x14ac:dyDescent="0.2">
      <c r="A25" s="27" t="s">
        <v>473</v>
      </c>
      <c r="B25" s="33">
        <v>110022784.03200001</v>
      </c>
    </row>
    <row r="26" spans="1:2" x14ac:dyDescent="0.2">
      <c r="A26" s="27" t="s">
        <v>435</v>
      </c>
      <c r="B26" s="33">
        <v>105696630</v>
      </c>
    </row>
    <row r="27" spans="1:2" x14ac:dyDescent="0.2">
      <c r="A27" s="27" t="s">
        <v>453</v>
      </c>
      <c r="B27" s="33">
        <v>99815436.316</v>
      </c>
    </row>
    <row r="28" spans="1:2" x14ac:dyDescent="0.2">
      <c r="A28" s="27" t="s">
        <v>434</v>
      </c>
      <c r="B28" s="33">
        <v>82398352</v>
      </c>
    </row>
    <row r="29" spans="1:2" x14ac:dyDescent="0.2">
      <c r="A29" s="27" t="s">
        <v>449</v>
      </c>
      <c r="B29" s="33">
        <v>82027812</v>
      </c>
    </row>
    <row r="30" spans="1:2" x14ac:dyDescent="0.2">
      <c r="A30" s="27" t="s">
        <v>458</v>
      </c>
      <c r="B30" s="33">
        <v>81305100</v>
      </c>
    </row>
    <row r="31" spans="1:2" x14ac:dyDescent="0.2">
      <c r="A31" s="27" t="s">
        <v>501</v>
      </c>
      <c r="B31" s="33">
        <v>77882890</v>
      </c>
    </row>
    <row r="32" spans="1:2" x14ac:dyDescent="0.2">
      <c r="A32" s="27" t="s">
        <v>481</v>
      </c>
      <c r="B32" s="33">
        <v>72188745.126000002</v>
      </c>
    </row>
    <row r="33" spans="1:2" x14ac:dyDescent="0.2">
      <c r="A33" s="27" t="s">
        <v>496</v>
      </c>
      <c r="B33" s="33">
        <v>63960554.034000009</v>
      </c>
    </row>
    <row r="34" spans="1:2" x14ac:dyDescent="0.2">
      <c r="A34" s="27" t="s">
        <v>495</v>
      </c>
      <c r="B34" s="33">
        <v>63670726.559999987</v>
      </c>
    </row>
    <row r="35" spans="1:2" x14ac:dyDescent="0.2">
      <c r="A35" s="27" t="s">
        <v>446</v>
      </c>
      <c r="B35" s="33">
        <v>61598767.999999993</v>
      </c>
    </row>
    <row r="36" spans="1:2" x14ac:dyDescent="0.2">
      <c r="A36" s="27" t="s">
        <v>492</v>
      </c>
      <c r="B36" s="33">
        <v>61045856.537999995</v>
      </c>
    </row>
    <row r="37" spans="1:2" x14ac:dyDescent="0.2">
      <c r="A37" s="27" t="s">
        <v>428</v>
      </c>
      <c r="B37" s="33">
        <v>60165774</v>
      </c>
    </row>
    <row r="38" spans="1:2" x14ac:dyDescent="0.2">
      <c r="A38" s="27" t="s">
        <v>432</v>
      </c>
      <c r="B38" s="33">
        <v>59850465.243000001</v>
      </c>
    </row>
    <row r="39" spans="1:2" x14ac:dyDescent="0.2">
      <c r="A39" s="27" t="s">
        <v>454</v>
      </c>
      <c r="B39" s="33">
        <v>57997638</v>
      </c>
    </row>
    <row r="40" spans="1:2" x14ac:dyDescent="0.2">
      <c r="A40" s="27" t="s">
        <v>469</v>
      </c>
      <c r="B40" s="33">
        <v>57159856.779999994</v>
      </c>
    </row>
    <row r="41" spans="1:2" x14ac:dyDescent="0.2">
      <c r="A41" s="27" t="s">
        <v>488</v>
      </c>
      <c r="B41" s="33">
        <v>56598867.999999993</v>
      </c>
    </row>
    <row r="42" spans="1:2" x14ac:dyDescent="0.2">
      <c r="A42" s="27" t="s">
        <v>490</v>
      </c>
      <c r="B42" s="33">
        <v>54822853.009000003</v>
      </c>
    </row>
    <row r="43" spans="1:2" x14ac:dyDescent="0.2">
      <c r="A43" s="27" t="s">
        <v>451</v>
      </c>
      <c r="B43" s="33">
        <v>54598907.999999993</v>
      </c>
    </row>
    <row r="44" spans="1:2" x14ac:dyDescent="0.2">
      <c r="A44" s="27" t="s">
        <v>550</v>
      </c>
      <c r="B44" s="33">
        <v>54546097.064999998</v>
      </c>
    </row>
    <row r="45" spans="1:2" x14ac:dyDescent="0.2">
      <c r="A45" s="27" t="s">
        <v>487</v>
      </c>
      <c r="B45" s="33">
        <v>54485510.267999992</v>
      </c>
    </row>
    <row r="46" spans="1:2" x14ac:dyDescent="0.2">
      <c r="A46" s="27" t="s">
        <v>462</v>
      </c>
      <c r="B46" s="33">
        <v>53775373.818000004</v>
      </c>
    </row>
    <row r="47" spans="1:2" x14ac:dyDescent="0.2">
      <c r="A47" s="27" t="s">
        <v>491</v>
      </c>
      <c r="B47" s="33">
        <v>53198935.999999993</v>
      </c>
    </row>
    <row r="48" spans="1:2" x14ac:dyDescent="0.2">
      <c r="A48" s="27" t="s">
        <v>464</v>
      </c>
      <c r="B48" s="33">
        <v>51962160.735999994</v>
      </c>
    </row>
    <row r="49" spans="1:3" x14ac:dyDescent="0.2">
      <c r="A49" s="27" t="s">
        <v>512</v>
      </c>
      <c r="B49" s="33">
        <v>46199076</v>
      </c>
    </row>
    <row r="50" spans="1:3" x14ac:dyDescent="0.2">
      <c r="A50" s="27" t="s">
        <v>494</v>
      </c>
      <c r="B50" s="33">
        <v>43034939.284000002</v>
      </c>
    </row>
    <row r="51" spans="1:3" x14ac:dyDescent="0.2">
      <c r="A51" s="40" t="s">
        <v>476</v>
      </c>
      <c r="B51" s="33">
        <v>41004798.215999998</v>
      </c>
      <c r="C51" s="40"/>
    </row>
    <row r="52" spans="1:3" x14ac:dyDescent="0.2">
      <c r="A52" s="27" t="s">
        <v>552</v>
      </c>
      <c r="B52" s="33">
        <v>40589120.931000002</v>
      </c>
    </row>
    <row r="53" spans="1:3" x14ac:dyDescent="0.2">
      <c r="A53" s="27" t="s">
        <v>509</v>
      </c>
      <c r="B53" s="33">
        <v>40329317.057999998</v>
      </c>
    </row>
    <row r="54" spans="1:3" x14ac:dyDescent="0.2">
      <c r="A54" s="27" t="s">
        <v>484</v>
      </c>
      <c r="B54" s="33">
        <v>40221395.555999994</v>
      </c>
    </row>
    <row r="55" spans="1:3" x14ac:dyDescent="0.2">
      <c r="A55" s="27" t="s">
        <v>499</v>
      </c>
      <c r="B55" s="33">
        <v>40110516</v>
      </c>
    </row>
    <row r="56" spans="1:3" x14ac:dyDescent="0.2">
      <c r="A56" s="27" t="s">
        <v>516</v>
      </c>
      <c r="B56" s="33">
        <v>40032999.324000001</v>
      </c>
    </row>
    <row r="57" spans="1:3" x14ac:dyDescent="0.2">
      <c r="A57" s="27" t="s">
        <v>540</v>
      </c>
      <c r="B57" s="33">
        <v>38610627.772</v>
      </c>
    </row>
    <row r="58" spans="1:3" x14ac:dyDescent="0.2">
      <c r="A58" s="27" t="s">
        <v>518</v>
      </c>
      <c r="B58" s="33">
        <v>33497330.039999995</v>
      </c>
    </row>
    <row r="59" spans="1:3" x14ac:dyDescent="0.2">
      <c r="A59" s="27" t="s">
        <v>503</v>
      </c>
      <c r="B59" s="33">
        <v>32875542.475999992</v>
      </c>
    </row>
    <row r="60" spans="1:3" x14ac:dyDescent="0.2">
      <c r="A60" s="27" t="s">
        <v>480</v>
      </c>
      <c r="B60" s="33">
        <v>30687307.644000001</v>
      </c>
    </row>
    <row r="61" spans="1:3" x14ac:dyDescent="0.2">
      <c r="A61" s="27" t="s">
        <v>459</v>
      </c>
      <c r="B61" s="33">
        <v>29622831</v>
      </c>
    </row>
    <row r="62" spans="1:3" x14ac:dyDescent="0.2">
      <c r="A62" s="27" t="s">
        <v>497</v>
      </c>
      <c r="B62" s="33">
        <v>29250614.975999996</v>
      </c>
    </row>
    <row r="63" spans="1:3" x14ac:dyDescent="0.2">
      <c r="A63" s="27" t="s">
        <v>519</v>
      </c>
      <c r="B63" s="33">
        <v>27962674.355</v>
      </c>
    </row>
    <row r="64" spans="1:3" x14ac:dyDescent="0.2">
      <c r="A64" s="27" t="s">
        <v>450</v>
      </c>
      <c r="B64" s="33">
        <v>27102879.493999999</v>
      </c>
    </row>
    <row r="65" spans="1:2" x14ac:dyDescent="0.2">
      <c r="A65" s="27" t="s">
        <v>510</v>
      </c>
      <c r="B65" s="33">
        <v>26102906.359999999</v>
      </c>
    </row>
    <row r="66" spans="1:2" x14ac:dyDescent="0.2">
      <c r="A66" s="27" t="s">
        <v>600</v>
      </c>
      <c r="B66" s="33">
        <v>25001313.305000003</v>
      </c>
    </row>
    <row r="67" spans="1:2" x14ac:dyDescent="0.2">
      <c r="A67" s="27" t="s">
        <v>498</v>
      </c>
      <c r="B67" s="33">
        <v>24913649.773000002</v>
      </c>
    </row>
    <row r="68" spans="1:2" x14ac:dyDescent="0.2">
      <c r="A68" s="27" t="s">
        <v>562</v>
      </c>
      <c r="B68" s="33">
        <v>24345648.045000002</v>
      </c>
    </row>
    <row r="69" spans="1:2" x14ac:dyDescent="0.2">
      <c r="A69" s="27" t="s">
        <v>530</v>
      </c>
      <c r="B69" s="33">
        <v>23770763.643000003</v>
      </c>
    </row>
    <row r="70" spans="1:2" x14ac:dyDescent="0.2">
      <c r="A70" s="27" t="s">
        <v>439</v>
      </c>
      <c r="B70" s="33">
        <v>22781387.250999998</v>
      </c>
    </row>
    <row r="71" spans="1:2" x14ac:dyDescent="0.2">
      <c r="A71" s="27" t="s">
        <v>534</v>
      </c>
      <c r="B71" s="33">
        <v>22452750.936000001</v>
      </c>
    </row>
    <row r="72" spans="1:2" x14ac:dyDescent="0.2">
      <c r="A72" s="27" t="s">
        <v>482</v>
      </c>
      <c r="B72" s="33">
        <v>22390752.175999999</v>
      </c>
    </row>
    <row r="73" spans="1:2" x14ac:dyDescent="0.2">
      <c r="A73" s="27" t="s">
        <v>502</v>
      </c>
      <c r="B73" s="33">
        <v>21444600.954</v>
      </c>
    </row>
    <row r="74" spans="1:2" x14ac:dyDescent="0.2">
      <c r="A74" s="27" t="s">
        <v>438</v>
      </c>
      <c r="B74" s="33">
        <v>21128530.800999995</v>
      </c>
    </row>
    <row r="75" spans="1:2" x14ac:dyDescent="0.2">
      <c r="A75" s="27" t="s">
        <v>485</v>
      </c>
      <c r="B75" s="33">
        <v>20216768.137000002</v>
      </c>
    </row>
    <row r="76" spans="1:2" x14ac:dyDescent="0.2">
      <c r="A76" s="27" t="s">
        <v>437</v>
      </c>
      <c r="B76" s="33">
        <v>19883852.603999998</v>
      </c>
    </row>
    <row r="77" spans="1:2" x14ac:dyDescent="0.2">
      <c r="A77" s="27" t="s">
        <v>514</v>
      </c>
      <c r="B77" s="33">
        <v>19549511.005000003</v>
      </c>
    </row>
    <row r="78" spans="1:2" x14ac:dyDescent="0.2">
      <c r="A78" s="27" t="s">
        <v>442</v>
      </c>
      <c r="B78" s="33">
        <v>18964949.675000004</v>
      </c>
    </row>
    <row r="79" spans="1:2" x14ac:dyDescent="0.2">
      <c r="A79" s="27" t="s">
        <v>452</v>
      </c>
      <c r="B79" s="33">
        <v>18790512</v>
      </c>
    </row>
    <row r="80" spans="1:2" x14ac:dyDescent="0.2">
      <c r="A80" s="27" t="s">
        <v>468</v>
      </c>
      <c r="B80" s="33">
        <v>18773580.073000003</v>
      </c>
    </row>
    <row r="81" spans="1:2" x14ac:dyDescent="0.2">
      <c r="A81" s="27" t="s">
        <v>472</v>
      </c>
      <c r="B81" s="33">
        <v>18705992.419</v>
      </c>
    </row>
    <row r="82" spans="1:2" x14ac:dyDescent="0.2">
      <c r="A82" s="27" t="s">
        <v>591</v>
      </c>
      <c r="B82" s="33">
        <v>18099802.513</v>
      </c>
    </row>
    <row r="83" spans="1:2" x14ac:dyDescent="0.2">
      <c r="A83" s="27" t="s">
        <v>579</v>
      </c>
      <c r="B83" s="33">
        <v>18011776.735000003</v>
      </c>
    </row>
    <row r="84" spans="1:2" x14ac:dyDescent="0.2">
      <c r="A84" s="27" t="s">
        <v>558</v>
      </c>
      <c r="B84" s="33">
        <v>17972291.921000004</v>
      </c>
    </row>
    <row r="85" spans="1:2" x14ac:dyDescent="0.2">
      <c r="A85" s="27" t="s">
        <v>466</v>
      </c>
      <c r="B85" s="33">
        <v>17827722</v>
      </c>
    </row>
    <row r="86" spans="1:2" x14ac:dyDescent="0.2">
      <c r="A86" s="27" t="s">
        <v>596</v>
      </c>
      <c r="B86" s="33">
        <v>17731760.577</v>
      </c>
    </row>
    <row r="87" spans="1:2" x14ac:dyDescent="0.2">
      <c r="A87" s="27" t="s">
        <v>679</v>
      </c>
      <c r="B87" s="33">
        <v>17193856.115999997</v>
      </c>
    </row>
    <row r="88" spans="1:2" x14ac:dyDescent="0.2">
      <c r="A88" s="27" t="s">
        <v>465</v>
      </c>
      <c r="B88" s="33">
        <v>16627202</v>
      </c>
    </row>
    <row r="89" spans="1:2" x14ac:dyDescent="0.2">
      <c r="A89" s="27" t="s">
        <v>555</v>
      </c>
      <c r="B89" s="33">
        <v>16221194.756999999</v>
      </c>
    </row>
    <row r="90" spans="1:2" x14ac:dyDescent="0.2">
      <c r="A90" s="27" t="s">
        <v>669</v>
      </c>
      <c r="B90" s="33">
        <v>16069413.683</v>
      </c>
    </row>
    <row r="91" spans="1:2" x14ac:dyDescent="0.2">
      <c r="A91" s="27" t="s">
        <v>695</v>
      </c>
      <c r="B91" s="33">
        <v>14769337.274</v>
      </c>
    </row>
    <row r="92" spans="1:2" x14ac:dyDescent="0.2">
      <c r="A92" s="27" t="s">
        <v>565</v>
      </c>
      <c r="B92" s="33">
        <v>14753704.919999998</v>
      </c>
    </row>
    <row r="93" spans="1:2" x14ac:dyDescent="0.2">
      <c r="A93" s="27" t="s">
        <v>506</v>
      </c>
      <c r="B93" s="33">
        <v>14724377.800000001</v>
      </c>
    </row>
    <row r="94" spans="1:2" x14ac:dyDescent="0.2">
      <c r="A94" s="27" t="s">
        <v>546</v>
      </c>
      <c r="B94" s="33">
        <v>14663174.710999999</v>
      </c>
    </row>
    <row r="95" spans="1:2" x14ac:dyDescent="0.2">
      <c r="A95" s="27" t="s">
        <v>489</v>
      </c>
      <c r="B95" s="33">
        <v>14463939.411</v>
      </c>
    </row>
    <row r="96" spans="1:2" x14ac:dyDescent="0.2">
      <c r="A96" s="27" t="s">
        <v>544</v>
      </c>
      <c r="B96" s="33">
        <v>13981920.355999999</v>
      </c>
    </row>
    <row r="97" spans="1:2" x14ac:dyDescent="0.2">
      <c r="A97" s="27" t="s">
        <v>574</v>
      </c>
      <c r="B97" s="33">
        <v>13950817.952</v>
      </c>
    </row>
    <row r="98" spans="1:2" x14ac:dyDescent="0.2">
      <c r="A98" s="27" t="s">
        <v>475</v>
      </c>
      <c r="B98" s="33">
        <v>13937767.082999997</v>
      </c>
    </row>
    <row r="99" spans="1:2" x14ac:dyDescent="0.2">
      <c r="A99" s="27" t="s">
        <v>595</v>
      </c>
      <c r="B99" s="33">
        <v>13881922.355999999</v>
      </c>
    </row>
    <row r="100" spans="1:2" x14ac:dyDescent="0.2">
      <c r="A100" s="27" t="s">
        <v>527</v>
      </c>
      <c r="B100" s="33">
        <v>13257660.231000001</v>
      </c>
    </row>
    <row r="101" spans="1:2" x14ac:dyDescent="0.2">
      <c r="A101" s="27" t="s">
        <v>545</v>
      </c>
      <c r="B101" s="33">
        <v>13149537.003999997</v>
      </c>
    </row>
    <row r="102" spans="1:2" x14ac:dyDescent="0.2">
      <c r="A102" s="27" t="s">
        <v>443</v>
      </c>
      <c r="B102" s="33">
        <v>13059907.042000003</v>
      </c>
    </row>
    <row r="103" spans="1:2" x14ac:dyDescent="0.2">
      <c r="A103" s="27" t="s">
        <v>553</v>
      </c>
      <c r="B103" s="33">
        <v>12831943.355999999</v>
      </c>
    </row>
    <row r="104" spans="1:2" x14ac:dyDescent="0.2">
      <c r="A104" s="27" t="s">
        <v>683</v>
      </c>
      <c r="B104" s="33">
        <v>12351148.08</v>
      </c>
    </row>
    <row r="105" spans="1:2" x14ac:dyDescent="0.2">
      <c r="A105" s="27" t="s">
        <v>573</v>
      </c>
      <c r="B105" s="33">
        <v>12211689.439999998</v>
      </c>
    </row>
    <row r="106" spans="1:2" x14ac:dyDescent="0.2">
      <c r="A106" s="27" t="s">
        <v>478</v>
      </c>
      <c r="B106" s="33">
        <v>12113576.942999998</v>
      </c>
    </row>
    <row r="107" spans="1:2" x14ac:dyDescent="0.2">
      <c r="A107" s="27" t="s">
        <v>532</v>
      </c>
      <c r="B107" s="33">
        <v>11677187.922999999</v>
      </c>
    </row>
    <row r="108" spans="1:2" x14ac:dyDescent="0.2">
      <c r="A108" s="27" t="s">
        <v>463</v>
      </c>
      <c r="B108" s="33">
        <v>11327426.531999998</v>
      </c>
    </row>
    <row r="109" spans="1:2" x14ac:dyDescent="0.2">
      <c r="A109" s="27" t="s">
        <v>551</v>
      </c>
      <c r="B109" s="33">
        <v>11322573.544</v>
      </c>
    </row>
    <row r="110" spans="1:2" x14ac:dyDescent="0.2">
      <c r="A110" s="27" t="s">
        <v>603</v>
      </c>
      <c r="B110" s="33">
        <v>10937655.724000001</v>
      </c>
    </row>
    <row r="111" spans="1:2" x14ac:dyDescent="0.2">
      <c r="A111" s="27" t="s">
        <v>493</v>
      </c>
      <c r="B111" s="33">
        <v>10767463.879999999</v>
      </c>
    </row>
    <row r="112" spans="1:2" x14ac:dyDescent="0.2">
      <c r="A112" s="27" t="s">
        <v>513</v>
      </c>
      <c r="B112" s="33">
        <v>10707137.75</v>
      </c>
    </row>
    <row r="113" spans="1:2" x14ac:dyDescent="0.2">
      <c r="A113" s="27" t="s">
        <v>457</v>
      </c>
      <c r="B113" s="33">
        <v>10012534.931000002</v>
      </c>
    </row>
    <row r="114" spans="1:2" x14ac:dyDescent="0.2">
      <c r="A114" s="27" t="s">
        <v>460</v>
      </c>
      <c r="B114" s="33">
        <v>9977198</v>
      </c>
    </row>
    <row r="115" spans="1:2" x14ac:dyDescent="0.2">
      <c r="A115" s="27" t="s">
        <v>429</v>
      </c>
      <c r="B115" s="33">
        <v>9805600</v>
      </c>
    </row>
    <row r="116" spans="1:2" x14ac:dyDescent="0.2">
      <c r="A116" s="27" t="s">
        <v>604</v>
      </c>
      <c r="B116" s="33">
        <v>9579208.4119999986</v>
      </c>
    </row>
    <row r="117" spans="1:2" x14ac:dyDescent="0.2">
      <c r="A117" s="27" t="s">
        <v>549</v>
      </c>
      <c r="B117" s="33">
        <v>9359662.4340000004</v>
      </c>
    </row>
    <row r="118" spans="1:2" x14ac:dyDescent="0.2">
      <c r="A118" s="27" t="s">
        <v>543</v>
      </c>
      <c r="B118" s="33">
        <v>8648786.1840000004</v>
      </c>
    </row>
    <row r="119" spans="1:2" x14ac:dyDescent="0.2">
      <c r="A119" s="27" t="s">
        <v>508</v>
      </c>
      <c r="B119" s="33">
        <v>8566031.1619999986</v>
      </c>
    </row>
    <row r="120" spans="1:2" x14ac:dyDescent="0.2">
      <c r="A120" s="27" t="s">
        <v>584</v>
      </c>
      <c r="B120" s="33">
        <v>8245443.4519999996</v>
      </c>
    </row>
    <row r="121" spans="1:2" x14ac:dyDescent="0.2">
      <c r="A121" s="27" t="s">
        <v>474</v>
      </c>
      <c r="B121" s="33">
        <v>8224402.3639999982</v>
      </c>
    </row>
    <row r="122" spans="1:2" x14ac:dyDescent="0.2">
      <c r="A122" s="27" t="s">
        <v>505</v>
      </c>
      <c r="B122" s="33">
        <v>7692615.7700000005</v>
      </c>
    </row>
    <row r="123" spans="1:2" x14ac:dyDescent="0.2">
      <c r="A123" s="27" t="s">
        <v>461</v>
      </c>
      <c r="B123" s="33">
        <v>7480923.2690000013</v>
      </c>
    </row>
    <row r="124" spans="1:2" x14ac:dyDescent="0.2">
      <c r="A124" s="27" t="s">
        <v>529</v>
      </c>
      <c r="B124" s="33">
        <v>7131457.3679999998</v>
      </c>
    </row>
    <row r="125" spans="1:2" x14ac:dyDescent="0.2">
      <c r="A125" s="27" t="s">
        <v>572</v>
      </c>
      <c r="B125" s="33">
        <v>6798184.6039999984</v>
      </c>
    </row>
    <row r="126" spans="1:2" x14ac:dyDescent="0.2">
      <c r="A126" s="27" t="s">
        <v>728</v>
      </c>
      <c r="B126" s="33">
        <v>6756069.023</v>
      </c>
    </row>
    <row r="127" spans="1:2" x14ac:dyDescent="0.2">
      <c r="A127" s="27" t="s">
        <v>671</v>
      </c>
      <c r="B127" s="33">
        <v>6672027.9509999994</v>
      </c>
    </row>
    <row r="128" spans="1:2" x14ac:dyDescent="0.2">
      <c r="A128" s="27" t="s">
        <v>601</v>
      </c>
      <c r="B128" s="33">
        <v>6601467.9679999994</v>
      </c>
    </row>
    <row r="129" spans="1:2" x14ac:dyDescent="0.2">
      <c r="A129" s="27" t="s">
        <v>486</v>
      </c>
      <c r="B129" s="33">
        <v>6494513.0699999984</v>
      </c>
    </row>
    <row r="130" spans="1:2" x14ac:dyDescent="0.2">
      <c r="A130" s="27" t="s">
        <v>517</v>
      </c>
      <c r="B130" s="33">
        <v>5784075.3469999991</v>
      </c>
    </row>
    <row r="131" spans="1:2" x14ac:dyDescent="0.2">
      <c r="A131" s="27" t="s">
        <v>776</v>
      </c>
      <c r="B131" s="33">
        <v>5739063.3780000005</v>
      </c>
    </row>
    <row r="132" spans="1:2" x14ac:dyDescent="0.2">
      <c r="A132" s="27" t="s">
        <v>673</v>
      </c>
      <c r="B132" s="33">
        <v>5717690.8640000001</v>
      </c>
    </row>
    <row r="133" spans="1:2" x14ac:dyDescent="0.2">
      <c r="A133" s="27" t="s">
        <v>521</v>
      </c>
      <c r="B133" s="33">
        <v>5549883.9079999989</v>
      </c>
    </row>
    <row r="134" spans="1:2" x14ac:dyDescent="0.2">
      <c r="A134" s="27" t="s">
        <v>467</v>
      </c>
      <c r="B134" s="33">
        <v>5453580.5519999992</v>
      </c>
    </row>
    <row r="135" spans="1:2" x14ac:dyDescent="0.2">
      <c r="A135" s="27" t="s">
        <v>564</v>
      </c>
      <c r="B135" s="33">
        <v>5363892.7199999988</v>
      </c>
    </row>
    <row r="136" spans="1:2" x14ac:dyDescent="0.2">
      <c r="A136" s="27" t="s">
        <v>526</v>
      </c>
      <c r="B136" s="33">
        <v>5216589.5429999996</v>
      </c>
    </row>
    <row r="137" spans="1:2" x14ac:dyDescent="0.2">
      <c r="A137" s="27" t="s">
        <v>479</v>
      </c>
      <c r="B137" s="33">
        <v>5085306.7300000004</v>
      </c>
    </row>
    <row r="138" spans="1:2" x14ac:dyDescent="0.2">
      <c r="A138" s="27" t="s">
        <v>528</v>
      </c>
      <c r="B138" s="33">
        <v>5063493.2299999995</v>
      </c>
    </row>
    <row r="139" spans="1:2" x14ac:dyDescent="0.2">
      <c r="A139" s="27" t="s">
        <v>599</v>
      </c>
      <c r="B139" s="33">
        <v>5041819.5900000008</v>
      </c>
    </row>
    <row r="140" spans="1:2" x14ac:dyDescent="0.2">
      <c r="A140" s="27" t="s">
        <v>587</v>
      </c>
      <c r="B140" s="33">
        <v>4819501.9070000006</v>
      </c>
    </row>
    <row r="141" spans="1:2" x14ac:dyDescent="0.2">
      <c r="A141" s="27" t="s">
        <v>537</v>
      </c>
      <c r="B141" s="33">
        <v>4743459</v>
      </c>
    </row>
    <row r="142" spans="1:2" x14ac:dyDescent="0.2">
      <c r="A142" s="27" t="s">
        <v>750</v>
      </c>
      <c r="B142" s="33">
        <v>4729559.561999999</v>
      </c>
    </row>
    <row r="143" spans="1:2" x14ac:dyDescent="0.2">
      <c r="A143" s="27" t="s">
        <v>522</v>
      </c>
      <c r="B143" s="33">
        <v>4460472.0339999991</v>
      </c>
    </row>
    <row r="144" spans="1:2" x14ac:dyDescent="0.2">
      <c r="A144" s="27" t="s">
        <v>541</v>
      </c>
      <c r="B144" s="33">
        <v>4459031.4099999992</v>
      </c>
    </row>
    <row r="145" spans="1:2" x14ac:dyDescent="0.2">
      <c r="A145" s="27" t="s">
        <v>676</v>
      </c>
      <c r="B145" s="33">
        <v>4204951.568</v>
      </c>
    </row>
    <row r="146" spans="1:2" x14ac:dyDescent="0.2">
      <c r="A146" s="27" t="s">
        <v>586</v>
      </c>
      <c r="B146" s="33">
        <v>4202596.9690000005</v>
      </c>
    </row>
    <row r="147" spans="1:2" x14ac:dyDescent="0.2">
      <c r="A147" s="27" t="s">
        <v>511</v>
      </c>
      <c r="B147" s="33">
        <v>4179587.9719999991</v>
      </c>
    </row>
    <row r="148" spans="1:2" x14ac:dyDescent="0.2">
      <c r="A148" s="27" t="s">
        <v>589</v>
      </c>
      <c r="B148" s="33">
        <v>4173798.4120000005</v>
      </c>
    </row>
    <row r="149" spans="1:2" x14ac:dyDescent="0.2">
      <c r="A149" s="27" t="s">
        <v>515</v>
      </c>
      <c r="B149" s="33">
        <v>4149117.1719999993</v>
      </c>
    </row>
    <row r="150" spans="1:2" x14ac:dyDescent="0.2">
      <c r="A150" s="27" t="s">
        <v>507</v>
      </c>
      <c r="B150" s="33">
        <v>4033410.99</v>
      </c>
    </row>
    <row r="151" spans="1:2" x14ac:dyDescent="0.2">
      <c r="A151" s="27" t="s">
        <v>504</v>
      </c>
      <c r="B151" s="33">
        <v>3867054.9979999997</v>
      </c>
    </row>
    <row r="152" spans="1:2" x14ac:dyDescent="0.2">
      <c r="A152" s="27" t="s">
        <v>571</v>
      </c>
      <c r="B152" s="33">
        <v>3733925.32</v>
      </c>
    </row>
    <row r="153" spans="1:2" x14ac:dyDescent="0.2">
      <c r="A153" s="27" t="s">
        <v>593</v>
      </c>
      <c r="B153" s="33">
        <v>3617898.6899999995</v>
      </c>
    </row>
    <row r="154" spans="1:2" x14ac:dyDescent="0.2">
      <c r="A154" s="27" t="s">
        <v>536</v>
      </c>
      <c r="B154" s="33">
        <v>3538718.4699999997</v>
      </c>
    </row>
    <row r="155" spans="1:2" x14ac:dyDescent="0.2">
      <c r="A155" s="27" t="s">
        <v>557</v>
      </c>
      <c r="B155" s="33">
        <v>3523045.9919999992</v>
      </c>
    </row>
    <row r="156" spans="1:2" x14ac:dyDescent="0.2">
      <c r="A156" s="27" t="s">
        <v>542</v>
      </c>
      <c r="B156" s="33">
        <v>3310542.1580000003</v>
      </c>
    </row>
    <row r="157" spans="1:2" x14ac:dyDescent="0.2">
      <c r="A157" s="27" t="s">
        <v>525</v>
      </c>
      <c r="B157" s="33">
        <v>2856577.3139999993</v>
      </c>
    </row>
    <row r="158" spans="1:2" x14ac:dyDescent="0.2">
      <c r="A158" s="27" t="s">
        <v>576</v>
      </c>
      <c r="B158" s="33">
        <v>2846347.9450000003</v>
      </c>
    </row>
    <row r="159" spans="1:2" x14ac:dyDescent="0.2">
      <c r="A159" s="27" t="s">
        <v>535</v>
      </c>
      <c r="B159" s="33">
        <v>2500893.7659999994</v>
      </c>
    </row>
    <row r="160" spans="1:2" x14ac:dyDescent="0.2">
      <c r="A160" s="27" t="s">
        <v>483</v>
      </c>
      <c r="B160" s="33">
        <v>2402372</v>
      </c>
    </row>
    <row r="161" spans="1:2" x14ac:dyDescent="0.2">
      <c r="A161" s="27" t="s">
        <v>554</v>
      </c>
      <c r="B161" s="33">
        <v>2361678.7600000002</v>
      </c>
    </row>
    <row r="162" spans="1:2" x14ac:dyDescent="0.2">
      <c r="A162" s="27" t="s">
        <v>520</v>
      </c>
      <c r="B162" s="33">
        <v>2266490.898</v>
      </c>
    </row>
    <row r="163" spans="1:2" x14ac:dyDescent="0.2">
      <c r="A163" s="27" t="s">
        <v>570</v>
      </c>
      <c r="B163" s="33">
        <v>2077349.7949999997</v>
      </c>
    </row>
    <row r="164" spans="1:2" x14ac:dyDescent="0.2">
      <c r="A164" s="27" t="s">
        <v>585</v>
      </c>
      <c r="B164" s="33">
        <v>2019702.5729999999</v>
      </c>
    </row>
    <row r="165" spans="1:2" x14ac:dyDescent="0.2">
      <c r="A165" s="27" t="s">
        <v>575</v>
      </c>
      <c r="B165" s="33">
        <v>1871370.5759999999</v>
      </c>
    </row>
    <row r="166" spans="1:2" x14ac:dyDescent="0.2">
      <c r="A166" s="27" t="s">
        <v>597</v>
      </c>
      <c r="B166" s="33">
        <v>1814852.4600000002</v>
      </c>
    </row>
    <row r="167" spans="1:2" x14ac:dyDescent="0.2">
      <c r="A167" s="27" t="s">
        <v>656</v>
      </c>
      <c r="B167" s="33">
        <v>1737032.3880000003</v>
      </c>
    </row>
    <row r="168" spans="1:2" x14ac:dyDescent="0.2">
      <c r="A168" s="27" t="s">
        <v>684</v>
      </c>
      <c r="B168" s="33">
        <v>1642905.0539999998</v>
      </c>
    </row>
    <row r="169" spans="1:2" x14ac:dyDescent="0.2">
      <c r="A169" s="27" t="s">
        <v>531</v>
      </c>
      <c r="B169" s="33">
        <v>1639361.493</v>
      </c>
    </row>
    <row r="170" spans="1:2" x14ac:dyDescent="0.2">
      <c r="A170" s="27" t="s">
        <v>675</v>
      </c>
      <c r="B170" s="33">
        <v>1524874.537</v>
      </c>
    </row>
    <row r="171" spans="1:2" x14ac:dyDescent="0.2">
      <c r="A171" s="27" t="s">
        <v>583</v>
      </c>
      <c r="B171" s="33">
        <v>1423626.78</v>
      </c>
    </row>
    <row r="172" spans="1:2" x14ac:dyDescent="0.2">
      <c r="A172" s="27" t="s">
        <v>560</v>
      </c>
      <c r="B172" s="33">
        <v>1349084.3499999999</v>
      </c>
    </row>
    <row r="173" spans="1:2" x14ac:dyDescent="0.2">
      <c r="A173" s="27" t="s">
        <v>556</v>
      </c>
      <c r="B173" s="33">
        <v>1313969.1400000001</v>
      </c>
    </row>
    <row r="174" spans="1:2" x14ac:dyDescent="0.2">
      <c r="A174" s="27" t="s">
        <v>547</v>
      </c>
      <c r="B174" s="33">
        <v>1284016.1659999997</v>
      </c>
    </row>
    <row r="175" spans="1:2" x14ac:dyDescent="0.2">
      <c r="A175" s="27" t="s">
        <v>524</v>
      </c>
      <c r="B175" s="33">
        <v>1250214</v>
      </c>
    </row>
    <row r="176" spans="1:2" x14ac:dyDescent="0.2">
      <c r="A176" s="27" t="s">
        <v>548</v>
      </c>
      <c r="B176" s="33">
        <v>1239415.5829999999</v>
      </c>
    </row>
    <row r="177" spans="1:2" x14ac:dyDescent="0.2">
      <c r="A177" s="27" t="s">
        <v>664</v>
      </c>
      <c r="B177" s="33">
        <v>1173677.04</v>
      </c>
    </row>
    <row r="178" spans="1:2" x14ac:dyDescent="0.2">
      <c r="A178" s="27" t="s">
        <v>680</v>
      </c>
      <c r="B178" s="33">
        <v>1139977.2</v>
      </c>
    </row>
    <row r="179" spans="1:2" x14ac:dyDescent="0.2">
      <c r="A179" s="27" t="s">
        <v>538</v>
      </c>
      <c r="B179" s="33">
        <v>1125315.17</v>
      </c>
    </row>
    <row r="180" spans="1:2" x14ac:dyDescent="0.2">
      <c r="A180" s="27" t="s">
        <v>590</v>
      </c>
      <c r="B180" s="33">
        <v>1017440.7</v>
      </c>
    </row>
    <row r="181" spans="1:2" x14ac:dyDescent="0.2">
      <c r="A181" s="27" t="s">
        <v>668</v>
      </c>
      <c r="B181" s="33">
        <v>1016824.5219999999</v>
      </c>
    </row>
    <row r="182" spans="1:2" x14ac:dyDescent="0.2">
      <c r="A182" s="27" t="s">
        <v>637</v>
      </c>
      <c r="B182" s="33">
        <v>1015982.73</v>
      </c>
    </row>
    <row r="183" spans="1:2" x14ac:dyDescent="0.2">
      <c r="A183" s="27" t="s">
        <v>661</v>
      </c>
      <c r="B183" s="33">
        <v>988268.06400000001</v>
      </c>
    </row>
    <row r="184" spans="1:2" x14ac:dyDescent="0.2">
      <c r="A184" s="27" t="s">
        <v>569</v>
      </c>
      <c r="B184" s="33">
        <v>845466.20999999985</v>
      </c>
    </row>
    <row r="185" spans="1:2" x14ac:dyDescent="0.2">
      <c r="A185" s="27" t="s">
        <v>592</v>
      </c>
      <c r="B185" s="33">
        <v>844385.74199999997</v>
      </c>
    </row>
    <row r="186" spans="1:2" x14ac:dyDescent="0.2">
      <c r="A186" s="27" t="s">
        <v>568</v>
      </c>
      <c r="B186" s="33">
        <v>824160.67999999993</v>
      </c>
    </row>
    <row r="187" spans="1:2" x14ac:dyDescent="0.2">
      <c r="A187" s="27" t="s">
        <v>566</v>
      </c>
      <c r="B187" s="33">
        <v>796609.30199999991</v>
      </c>
    </row>
    <row r="188" spans="1:2" x14ac:dyDescent="0.2">
      <c r="A188" s="27" t="s">
        <v>724</v>
      </c>
      <c r="B188" s="33">
        <v>794767.72400000005</v>
      </c>
    </row>
    <row r="189" spans="1:2" x14ac:dyDescent="0.2">
      <c r="A189" s="27" t="s">
        <v>765</v>
      </c>
      <c r="B189" s="33">
        <v>765031.36999999988</v>
      </c>
    </row>
    <row r="190" spans="1:2" x14ac:dyDescent="0.2">
      <c r="A190" s="27" t="s">
        <v>477</v>
      </c>
      <c r="B190" s="33">
        <v>737037.924</v>
      </c>
    </row>
    <row r="191" spans="1:2" x14ac:dyDescent="0.2">
      <c r="A191" s="27" t="s">
        <v>470</v>
      </c>
      <c r="B191" s="33">
        <v>702411.89900000009</v>
      </c>
    </row>
    <row r="192" spans="1:2" x14ac:dyDescent="0.2">
      <c r="A192" s="27" t="s">
        <v>690</v>
      </c>
      <c r="B192" s="33">
        <v>658176.38600000006</v>
      </c>
    </row>
    <row r="193" spans="1:2" x14ac:dyDescent="0.2">
      <c r="A193" s="27" t="s">
        <v>667</v>
      </c>
      <c r="B193" s="33">
        <v>613825.84699999995</v>
      </c>
    </row>
    <row r="194" spans="1:2" x14ac:dyDescent="0.2">
      <c r="A194" s="27" t="s">
        <v>582</v>
      </c>
      <c r="B194" s="33">
        <v>559740.41899999999</v>
      </c>
    </row>
    <row r="195" spans="1:2" x14ac:dyDescent="0.2">
      <c r="A195" s="27" t="s">
        <v>523</v>
      </c>
      <c r="B195" s="33">
        <v>517490.53999999992</v>
      </c>
    </row>
    <row r="196" spans="1:2" x14ac:dyDescent="0.2">
      <c r="A196" s="27" t="s">
        <v>785</v>
      </c>
      <c r="B196" s="33">
        <v>507687.76900000003</v>
      </c>
    </row>
    <row r="197" spans="1:2" x14ac:dyDescent="0.2">
      <c r="A197" s="27" t="s">
        <v>636</v>
      </c>
      <c r="B197" s="33">
        <v>502417.61999999988</v>
      </c>
    </row>
    <row r="198" spans="1:2" x14ac:dyDescent="0.2">
      <c r="A198" s="27" t="s">
        <v>689</v>
      </c>
      <c r="B198" s="33">
        <v>493466.82</v>
      </c>
    </row>
    <row r="199" spans="1:2" x14ac:dyDescent="0.2">
      <c r="A199" s="27" t="s">
        <v>647</v>
      </c>
      <c r="B199" s="33">
        <v>473455.522</v>
      </c>
    </row>
    <row r="200" spans="1:2" x14ac:dyDescent="0.2">
      <c r="A200" s="27" t="s">
        <v>580</v>
      </c>
      <c r="B200" s="33">
        <v>447991.03999999998</v>
      </c>
    </row>
    <row r="201" spans="1:2" x14ac:dyDescent="0.2">
      <c r="A201" s="27" t="s">
        <v>578</v>
      </c>
      <c r="B201" s="33">
        <v>442943.46600000013</v>
      </c>
    </row>
    <row r="202" spans="1:2" x14ac:dyDescent="0.2">
      <c r="A202" s="27" t="s">
        <v>682</v>
      </c>
      <c r="B202" s="33">
        <v>441991.16</v>
      </c>
    </row>
    <row r="203" spans="1:2" x14ac:dyDescent="0.2">
      <c r="A203" s="27" t="s">
        <v>602</v>
      </c>
      <c r="B203" s="33">
        <v>416615.42999999993</v>
      </c>
    </row>
    <row r="204" spans="1:2" x14ac:dyDescent="0.2">
      <c r="A204" s="27" t="s">
        <v>678</v>
      </c>
      <c r="B204" s="33">
        <v>396792.06400000001</v>
      </c>
    </row>
    <row r="205" spans="1:2" x14ac:dyDescent="0.2">
      <c r="A205" s="27" t="s">
        <v>588</v>
      </c>
      <c r="B205" s="33">
        <v>380358.3</v>
      </c>
    </row>
    <row r="206" spans="1:2" x14ac:dyDescent="0.2">
      <c r="A206" s="27" t="s">
        <v>688</v>
      </c>
      <c r="B206" s="33">
        <v>339146.89999999997</v>
      </c>
    </row>
    <row r="207" spans="1:2" x14ac:dyDescent="0.2">
      <c r="A207" s="27" t="s">
        <v>813</v>
      </c>
      <c r="B207" s="33">
        <v>322339.62</v>
      </c>
    </row>
    <row r="208" spans="1:2" x14ac:dyDescent="0.2">
      <c r="A208" s="27" t="s">
        <v>787</v>
      </c>
      <c r="B208" s="33">
        <v>320406.587</v>
      </c>
    </row>
    <row r="209" spans="1:2" x14ac:dyDescent="0.2">
      <c r="A209" s="27" t="s">
        <v>685</v>
      </c>
      <c r="B209" s="33">
        <v>294907.73799999995</v>
      </c>
    </row>
    <row r="210" spans="1:2" x14ac:dyDescent="0.2">
      <c r="A210" s="27" t="s">
        <v>617</v>
      </c>
      <c r="B210" s="33">
        <v>268916.47999999998</v>
      </c>
    </row>
    <row r="211" spans="1:2" x14ac:dyDescent="0.2">
      <c r="A211" s="27" t="s">
        <v>610</v>
      </c>
      <c r="B211" s="33">
        <v>258769.78399999999</v>
      </c>
    </row>
    <row r="212" spans="1:2" x14ac:dyDescent="0.2">
      <c r="A212" s="27" t="s">
        <v>627</v>
      </c>
      <c r="B212" s="33">
        <v>243405.43</v>
      </c>
    </row>
    <row r="213" spans="1:2" x14ac:dyDescent="0.2">
      <c r="A213" s="27" t="s">
        <v>539</v>
      </c>
      <c r="B213" s="33">
        <v>216421.84899999999</v>
      </c>
    </row>
    <row r="214" spans="1:2" x14ac:dyDescent="0.2">
      <c r="A214" s="27" t="s">
        <v>605</v>
      </c>
      <c r="B214" s="33">
        <v>202730.78</v>
      </c>
    </row>
    <row r="215" spans="1:2" x14ac:dyDescent="0.2">
      <c r="A215" s="27" t="s">
        <v>702</v>
      </c>
      <c r="B215" s="33">
        <v>198636.94199999995</v>
      </c>
    </row>
    <row r="216" spans="1:2" x14ac:dyDescent="0.2">
      <c r="A216" s="27" t="s">
        <v>628</v>
      </c>
      <c r="B216" s="33">
        <v>183487.28999999998</v>
      </c>
    </row>
    <row r="217" spans="1:2" x14ac:dyDescent="0.2">
      <c r="A217" s="27" t="s">
        <v>786</v>
      </c>
      <c r="B217" s="33">
        <v>174783.69500000001</v>
      </c>
    </row>
    <row r="218" spans="1:2" x14ac:dyDescent="0.2">
      <c r="A218" s="27" t="s">
        <v>609</v>
      </c>
      <c r="B218" s="33">
        <v>162785.21699999998</v>
      </c>
    </row>
    <row r="219" spans="1:2" x14ac:dyDescent="0.2">
      <c r="A219" s="27" t="s">
        <v>640</v>
      </c>
      <c r="B219" s="33">
        <v>156767.03</v>
      </c>
    </row>
    <row r="220" spans="1:2" x14ac:dyDescent="0.2">
      <c r="A220" s="27" t="s">
        <v>614</v>
      </c>
      <c r="B220" s="33">
        <v>151741.66</v>
      </c>
    </row>
    <row r="221" spans="1:2" x14ac:dyDescent="0.2">
      <c r="A221" s="27" t="s">
        <v>567</v>
      </c>
      <c r="B221" s="33">
        <v>118251.21999999999</v>
      </c>
    </row>
    <row r="222" spans="1:2" x14ac:dyDescent="0.2">
      <c r="A222" s="27" t="s">
        <v>622</v>
      </c>
      <c r="B222" s="33">
        <v>108474.45000000001</v>
      </c>
    </row>
    <row r="223" spans="1:2" x14ac:dyDescent="0.2">
      <c r="A223" s="27" t="s">
        <v>613</v>
      </c>
      <c r="B223" s="33">
        <v>100519.65700000002</v>
      </c>
    </row>
    <row r="224" spans="1:2" x14ac:dyDescent="0.2">
      <c r="A224" s="27" t="s">
        <v>615</v>
      </c>
      <c r="B224" s="33">
        <v>96340.01999999999</v>
      </c>
    </row>
    <row r="225" spans="1:2" x14ac:dyDescent="0.2">
      <c r="A225" s="27" t="s">
        <v>732</v>
      </c>
      <c r="B225" s="33">
        <v>94841.079999999987</v>
      </c>
    </row>
    <row r="226" spans="1:2" x14ac:dyDescent="0.2">
      <c r="A226" s="27" t="s">
        <v>606</v>
      </c>
      <c r="B226" s="33">
        <v>94219.559000000023</v>
      </c>
    </row>
    <row r="227" spans="1:2" x14ac:dyDescent="0.2">
      <c r="A227" s="27" t="s">
        <v>577</v>
      </c>
      <c r="B227" s="33">
        <v>79302.789999999994</v>
      </c>
    </row>
    <row r="228" spans="1:2" x14ac:dyDescent="0.2">
      <c r="A228" s="27" t="s">
        <v>629</v>
      </c>
      <c r="B228" s="33">
        <v>66555.510000000009</v>
      </c>
    </row>
    <row r="229" spans="1:2" x14ac:dyDescent="0.2">
      <c r="A229" s="27" t="s">
        <v>686</v>
      </c>
      <c r="B229" s="33">
        <v>57925.09</v>
      </c>
    </row>
    <row r="230" spans="1:2" x14ac:dyDescent="0.2">
      <c r="A230" s="27" t="s">
        <v>694</v>
      </c>
      <c r="B230" s="33">
        <v>50866.55</v>
      </c>
    </row>
    <row r="231" spans="1:2" x14ac:dyDescent="0.2">
      <c r="A231" s="27" t="s">
        <v>633</v>
      </c>
      <c r="B231" s="33">
        <v>50498.840000000004</v>
      </c>
    </row>
    <row r="232" spans="1:2" x14ac:dyDescent="0.2">
      <c r="A232" s="27" t="s">
        <v>749</v>
      </c>
      <c r="B232" s="33">
        <v>20395.647999999997</v>
      </c>
    </row>
    <row r="233" spans="1:2" x14ac:dyDescent="0.2">
      <c r="A233" s="27" t="s">
        <v>594</v>
      </c>
      <c r="B233" s="33">
        <v>18474.545999999998</v>
      </c>
    </row>
    <row r="234" spans="1:2" x14ac:dyDescent="0.2">
      <c r="A234" s="27" t="s">
        <v>650</v>
      </c>
      <c r="B234" s="33">
        <v>18307.929999999997</v>
      </c>
    </row>
    <row r="235" spans="1:2" x14ac:dyDescent="0.2">
      <c r="A235" s="27" t="s">
        <v>612</v>
      </c>
      <c r="B235" s="33">
        <v>199.99599999999998</v>
      </c>
    </row>
    <row r="236" spans="1:2" x14ac:dyDescent="0.2">
      <c r="A236" s="27" t="s">
        <v>619</v>
      </c>
      <c r="B236" s="33">
        <v>0</v>
      </c>
    </row>
    <row r="237" spans="1:2" x14ac:dyDescent="0.2">
      <c r="A237" s="40" t="s">
        <v>11</v>
      </c>
      <c r="B237" s="42">
        <f>SUBTOTAL(109,Table24[Konsesjosnkraft 2022])</f>
        <v>7828069079.8889952</v>
      </c>
    </row>
  </sheetData>
  <pageMargins left="0.7" right="0.7" top="0.75" bottom="0.75" header="0.3" footer="0.3"/>
  <pageSetup paperSize="9" orientation="portrait"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56F5-B339-4923-9BAC-780C7E399500}">
  <sheetPr>
    <tabColor theme="6"/>
  </sheetPr>
  <dimension ref="A1:D52"/>
  <sheetViews>
    <sheetView showGridLines="0" zoomScaleNormal="100" workbookViewId="0">
      <selection activeCell="A4" sqref="A4:D4"/>
    </sheetView>
  </sheetViews>
  <sheetFormatPr baseColWidth="10" defaultColWidth="9.140625" defaultRowHeight="12.75" x14ac:dyDescent="0.2"/>
  <cols>
    <col min="1" max="1" width="12.5703125" style="27" customWidth="1"/>
    <col min="2" max="2" width="18.7109375" style="27" customWidth="1"/>
    <col min="3" max="3" width="12.140625" style="27" bestFit="1" customWidth="1"/>
    <col min="4" max="4" width="9.85546875" style="27" bestFit="1" customWidth="1"/>
    <col min="5" max="5" width="13" style="27" customWidth="1"/>
    <col min="6" max="6" width="15" style="27" customWidth="1"/>
    <col min="7" max="7" width="12" style="27" customWidth="1"/>
    <col min="8" max="16384" width="9.140625" style="27"/>
  </cols>
  <sheetData>
    <row r="1" spans="1:4" ht="21" x14ac:dyDescent="0.35">
      <c r="A1" s="35" t="s">
        <v>819</v>
      </c>
    </row>
    <row r="2" spans="1:4" x14ac:dyDescent="0.2">
      <c r="A2" s="27" t="s">
        <v>820</v>
      </c>
    </row>
    <row r="4" spans="1:4" x14ac:dyDescent="0.2">
      <c r="A4" s="46" t="s">
        <v>20</v>
      </c>
      <c r="B4" s="46" t="s">
        <v>817</v>
      </c>
      <c r="C4" s="46" t="s">
        <v>818</v>
      </c>
      <c r="D4" s="46" t="s">
        <v>45</v>
      </c>
    </row>
    <row r="5" spans="1:4" x14ac:dyDescent="0.2">
      <c r="A5" s="27">
        <v>2008</v>
      </c>
      <c r="B5" s="33">
        <v>1373704.3683000002</v>
      </c>
      <c r="C5" s="33">
        <v>249764.43059999996</v>
      </c>
      <c r="D5" s="33">
        <v>1623468.7989000003</v>
      </c>
    </row>
    <row r="6" spans="1:4" x14ac:dyDescent="0.2">
      <c r="A6" s="27">
        <v>2009</v>
      </c>
      <c r="B6" s="33">
        <v>1374634.7703000002</v>
      </c>
      <c r="C6" s="33">
        <v>249933.59460000004</v>
      </c>
      <c r="D6" s="33">
        <v>1624568.3649000002</v>
      </c>
    </row>
    <row r="7" spans="1:4" x14ac:dyDescent="0.2">
      <c r="A7" s="27">
        <v>2010</v>
      </c>
      <c r="B7" s="33">
        <v>1378016.8633000001</v>
      </c>
      <c r="C7" s="33">
        <v>250548.52059999993</v>
      </c>
      <c r="D7" s="33">
        <v>1628565.3839</v>
      </c>
    </row>
    <row r="8" spans="1:4" x14ac:dyDescent="0.2">
      <c r="A8" s="27">
        <v>2011</v>
      </c>
      <c r="B8" s="33">
        <v>1378389.7853000001</v>
      </c>
      <c r="C8" s="33">
        <v>250616.32459999996</v>
      </c>
      <c r="D8" s="33">
        <v>1629006.1099</v>
      </c>
    </row>
    <row r="9" spans="1:4" x14ac:dyDescent="0.2">
      <c r="A9" s="27">
        <v>2012</v>
      </c>
      <c r="B9" s="33">
        <v>1379282.9413000003</v>
      </c>
      <c r="C9" s="33">
        <v>250778.71659999996</v>
      </c>
      <c r="D9" s="33">
        <v>1630061.6579000002</v>
      </c>
    </row>
    <row r="10" spans="1:4" x14ac:dyDescent="0.2">
      <c r="A10" s="27">
        <v>2013</v>
      </c>
      <c r="B10" s="33">
        <v>1383299.0853000002</v>
      </c>
      <c r="C10" s="33">
        <v>251508.92459999994</v>
      </c>
      <c r="D10" s="33">
        <v>1634808.0099000002</v>
      </c>
    </row>
    <row r="11" spans="1:4" x14ac:dyDescent="0.2">
      <c r="A11" s="27">
        <v>2014</v>
      </c>
      <c r="B11" s="33">
        <v>1384647.8283000002</v>
      </c>
      <c r="C11" s="33">
        <v>251754.15059999994</v>
      </c>
      <c r="D11" s="33">
        <v>1636401.9789</v>
      </c>
    </row>
    <row r="12" spans="1:4" x14ac:dyDescent="0.2">
      <c r="A12" s="27">
        <v>2015</v>
      </c>
      <c r="B12" s="33">
        <v>1353630.4353</v>
      </c>
      <c r="C12" s="33">
        <v>246114.62459999989</v>
      </c>
      <c r="D12" s="33">
        <v>1599745.0599</v>
      </c>
    </row>
    <row r="13" spans="1:4" x14ac:dyDescent="0.2">
      <c r="A13" s="27">
        <v>2016</v>
      </c>
      <c r="B13" s="33">
        <v>1314130.505879194</v>
      </c>
      <c r="C13" s="33">
        <v>238932.81925076267</v>
      </c>
      <c r="D13" s="33">
        <v>1553063.3251299567</v>
      </c>
    </row>
    <row r="14" spans="1:4" x14ac:dyDescent="0.2">
      <c r="A14" s="27">
        <v>2017</v>
      </c>
      <c r="B14" s="33">
        <v>1342469.0202391297</v>
      </c>
      <c r="C14" s="33">
        <v>244085.27640711464</v>
      </c>
      <c r="D14" s="33">
        <v>1586554.2966462444</v>
      </c>
    </row>
    <row r="15" spans="1:4" x14ac:dyDescent="0.2">
      <c r="A15" s="27">
        <v>2018</v>
      </c>
      <c r="B15" s="33">
        <v>1379044.7524568974</v>
      </c>
      <c r="C15" s="33">
        <v>250735.40953761755</v>
      </c>
      <c r="D15" s="33">
        <v>1629780.161994515</v>
      </c>
    </row>
    <row r="16" spans="1:4" x14ac:dyDescent="0.2">
      <c r="A16" s="27">
        <v>2019</v>
      </c>
      <c r="B16" s="33">
        <v>1399238.8820425547</v>
      </c>
      <c r="C16" s="33">
        <v>254407.06946228241</v>
      </c>
      <c r="D16" s="33">
        <v>1653645.951504837</v>
      </c>
    </row>
    <row r="17" spans="1:4" x14ac:dyDescent="0.2">
      <c r="A17" s="27">
        <v>2020</v>
      </c>
      <c r="B17" s="33">
        <v>1372584.8555334909</v>
      </c>
      <c r="C17" s="33">
        <v>249560.88282427099</v>
      </c>
      <c r="D17" s="33">
        <v>1622145.7383577619</v>
      </c>
    </row>
    <row r="18" spans="1:4" x14ac:dyDescent="0.2">
      <c r="A18" s="27">
        <v>2021</v>
      </c>
      <c r="B18" s="33">
        <v>1403931.9800000004</v>
      </c>
      <c r="C18" s="33">
        <v>255260.35999999993</v>
      </c>
      <c r="D18" s="33">
        <v>1659192.3400000003</v>
      </c>
    </row>
    <row r="19" spans="1:4" x14ac:dyDescent="0.2">
      <c r="A19" s="27">
        <v>2022</v>
      </c>
      <c r="B19" s="33">
        <v>1414449.003</v>
      </c>
      <c r="C19" s="33">
        <v>257172.546</v>
      </c>
      <c r="D19" s="33">
        <v>1671621.5490000001</v>
      </c>
    </row>
    <row r="20" spans="1:4" x14ac:dyDescent="0.2">
      <c r="A20" s="40" t="s">
        <v>11</v>
      </c>
      <c r="B20" s="40"/>
      <c r="C20" s="40"/>
      <c r="D20" s="42">
        <f>SUBTOTAL(109,Table26[Totalt])</f>
        <v>24382628.726833314</v>
      </c>
    </row>
    <row r="52" spans="1:3" x14ac:dyDescent="0.2">
      <c r="A52" s="40"/>
      <c r="B52" s="40"/>
      <c r="C52" s="40"/>
    </row>
  </sheetData>
  <pageMargins left="0.7" right="0.7" top="0.75" bottom="0.75" header="0.3" footer="0.3"/>
  <pageSetup paperSize="9" orientation="portrait" verticalDpi="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5751-9132-46B1-B625-9C2A37C0674A}">
  <sheetPr>
    <tabColor theme="6"/>
  </sheetPr>
  <dimension ref="A1:E360"/>
  <sheetViews>
    <sheetView showGridLines="0" zoomScaleNormal="100" workbookViewId="0">
      <selection activeCell="D4" sqref="D4:E4"/>
    </sheetView>
  </sheetViews>
  <sheetFormatPr baseColWidth="10" defaultColWidth="9.140625" defaultRowHeight="12.75" x14ac:dyDescent="0.2"/>
  <cols>
    <col min="1" max="1" width="12.5703125" style="27" customWidth="1"/>
    <col min="2" max="2" width="18.7109375" style="27" customWidth="1"/>
    <col min="3" max="3" width="18.85546875" style="27" bestFit="1" customWidth="1"/>
    <col min="4" max="4" width="13" style="27" customWidth="1"/>
    <col min="5" max="5" width="18.85546875" style="27" bestFit="1" customWidth="1"/>
    <col min="6" max="6" width="12" style="27" customWidth="1"/>
    <col min="7" max="16384" width="9.140625" style="27"/>
  </cols>
  <sheetData>
    <row r="1" spans="1:5" ht="21" x14ac:dyDescent="0.35">
      <c r="A1" s="35" t="s">
        <v>840</v>
      </c>
    </row>
    <row r="2" spans="1:5" x14ac:dyDescent="0.2">
      <c r="A2" s="27" t="s">
        <v>399</v>
      </c>
    </row>
    <row r="4" spans="1:5" x14ac:dyDescent="0.2">
      <c r="A4" s="49" t="s">
        <v>52</v>
      </c>
      <c r="B4" s="46" t="s">
        <v>824</v>
      </c>
      <c r="D4" s="46" t="s">
        <v>52</v>
      </c>
      <c r="E4" s="46" t="s">
        <v>821</v>
      </c>
    </row>
    <row r="5" spans="1:5" x14ac:dyDescent="0.2">
      <c r="A5" s="27" t="s">
        <v>421</v>
      </c>
      <c r="B5" s="33">
        <v>52022000</v>
      </c>
      <c r="C5" s="33"/>
      <c r="D5" s="27" t="s">
        <v>643</v>
      </c>
      <c r="E5" s="33">
        <v>121522213.98814011</v>
      </c>
    </row>
    <row r="6" spans="1:5" x14ac:dyDescent="0.2">
      <c r="A6" s="27" t="s">
        <v>423</v>
      </c>
      <c r="B6" s="33">
        <v>48535000</v>
      </c>
      <c r="C6" s="33"/>
      <c r="D6" s="27" t="s">
        <v>611</v>
      </c>
      <c r="E6" s="33">
        <v>49679470.915336609</v>
      </c>
    </row>
    <row r="7" spans="1:5" x14ac:dyDescent="0.2">
      <c r="A7" s="27" t="s">
        <v>424</v>
      </c>
      <c r="B7" s="33">
        <v>47593000</v>
      </c>
      <c r="C7" s="33"/>
      <c r="D7" s="27" t="s">
        <v>513</v>
      </c>
      <c r="E7" s="33">
        <v>40300194.34671402</v>
      </c>
    </row>
    <row r="8" spans="1:5" x14ac:dyDescent="0.2">
      <c r="A8" s="27" t="s">
        <v>431</v>
      </c>
      <c r="B8" s="33">
        <v>42876000</v>
      </c>
      <c r="C8" s="33"/>
      <c r="D8" s="27" t="s">
        <v>680</v>
      </c>
      <c r="E8" s="33">
        <v>29051061.950122833</v>
      </c>
    </row>
    <row r="9" spans="1:5" x14ac:dyDescent="0.2">
      <c r="A9" s="27" t="s">
        <v>422</v>
      </c>
      <c r="B9" s="33">
        <v>39630000</v>
      </c>
      <c r="C9" s="33"/>
      <c r="D9" s="27" t="s">
        <v>653</v>
      </c>
      <c r="E9" s="33">
        <v>25053391.984032631</v>
      </c>
    </row>
    <row r="10" spans="1:5" x14ac:dyDescent="0.2">
      <c r="A10" s="27" t="s">
        <v>427</v>
      </c>
      <c r="B10" s="33">
        <v>39073000</v>
      </c>
      <c r="C10" s="33"/>
      <c r="D10" s="27" t="s">
        <v>666</v>
      </c>
      <c r="E10" s="33">
        <v>22332128.106513023</v>
      </c>
    </row>
    <row r="11" spans="1:5" x14ac:dyDescent="0.2">
      <c r="A11" s="27" t="s">
        <v>432</v>
      </c>
      <c r="B11" s="33">
        <v>34700000</v>
      </c>
      <c r="C11" s="33"/>
      <c r="D11" s="27" t="s">
        <v>433</v>
      </c>
      <c r="E11" s="33">
        <v>22219264.08103466</v>
      </c>
    </row>
    <row r="12" spans="1:5" x14ac:dyDescent="0.2">
      <c r="A12" s="27" t="s">
        <v>425</v>
      </c>
      <c r="B12" s="33">
        <v>34641000</v>
      </c>
      <c r="C12" s="33"/>
      <c r="D12" s="27" t="s">
        <v>718</v>
      </c>
      <c r="E12" s="33">
        <v>21414829.04876709</v>
      </c>
    </row>
    <row r="13" spans="1:5" x14ac:dyDescent="0.2">
      <c r="A13" s="27" t="s">
        <v>429</v>
      </c>
      <c r="B13" s="33">
        <v>34016000</v>
      </c>
      <c r="C13" s="33"/>
      <c r="D13" s="27" t="s">
        <v>665</v>
      </c>
      <c r="E13" s="33">
        <v>17707693.61490345</v>
      </c>
    </row>
    <row r="14" spans="1:5" x14ac:dyDescent="0.2">
      <c r="A14" s="27" t="s">
        <v>426</v>
      </c>
      <c r="B14" s="33">
        <v>32191000</v>
      </c>
      <c r="C14" s="33"/>
      <c r="D14" s="27" t="s">
        <v>431</v>
      </c>
      <c r="E14" s="33">
        <v>17312287.238371171</v>
      </c>
    </row>
    <row r="15" spans="1:5" x14ac:dyDescent="0.2">
      <c r="A15" s="27" t="s">
        <v>455</v>
      </c>
      <c r="B15" s="33">
        <v>29525000</v>
      </c>
      <c r="C15" s="33"/>
      <c r="D15" s="27" t="s">
        <v>669</v>
      </c>
      <c r="E15" s="33">
        <v>16636835.831742764</v>
      </c>
    </row>
    <row r="16" spans="1:5" x14ac:dyDescent="0.2">
      <c r="A16" s="27" t="s">
        <v>439</v>
      </c>
      <c r="B16" s="33">
        <v>28751000</v>
      </c>
      <c r="C16" s="33"/>
      <c r="D16" s="27" t="s">
        <v>784</v>
      </c>
      <c r="E16" s="33">
        <v>16636813.861614227</v>
      </c>
    </row>
    <row r="17" spans="1:5" x14ac:dyDescent="0.2">
      <c r="A17" s="27" t="s">
        <v>430</v>
      </c>
      <c r="B17" s="33">
        <v>27085000</v>
      </c>
      <c r="C17" s="33"/>
      <c r="D17" s="27" t="s">
        <v>791</v>
      </c>
      <c r="E17" s="33">
        <v>16577781.468007565</v>
      </c>
    </row>
    <row r="18" spans="1:5" x14ac:dyDescent="0.2">
      <c r="A18" s="27" t="s">
        <v>428</v>
      </c>
      <c r="B18" s="33">
        <v>25872000</v>
      </c>
      <c r="C18" s="33"/>
      <c r="D18" s="27" t="s">
        <v>427</v>
      </c>
      <c r="E18" s="33">
        <v>16279346.074955881</v>
      </c>
    </row>
    <row r="19" spans="1:5" x14ac:dyDescent="0.2">
      <c r="A19" s="27" t="s">
        <v>440</v>
      </c>
      <c r="B19" s="33">
        <v>24175000</v>
      </c>
      <c r="C19" s="33"/>
      <c r="D19" s="27" t="s">
        <v>422</v>
      </c>
      <c r="E19" s="33">
        <v>16165385.990857556</v>
      </c>
    </row>
    <row r="20" spans="1:5" x14ac:dyDescent="0.2">
      <c r="A20" s="27" t="s">
        <v>752</v>
      </c>
      <c r="B20" s="33">
        <v>24091000</v>
      </c>
      <c r="C20" s="33"/>
      <c r="D20" s="27" t="s">
        <v>424</v>
      </c>
      <c r="E20" s="33">
        <v>15865743.43807587</v>
      </c>
    </row>
    <row r="21" spans="1:5" x14ac:dyDescent="0.2">
      <c r="A21" s="27" t="s">
        <v>471</v>
      </c>
      <c r="B21" s="33">
        <v>23104000</v>
      </c>
      <c r="C21" s="33"/>
      <c r="D21" s="27" t="s">
        <v>591</v>
      </c>
      <c r="E21" s="33">
        <v>15366373.708045959</v>
      </c>
    </row>
    <row r="22" spans="1:5" x14ac:dyDescent="0.2">
      <c r="A22" s="27" t="s">
        <v>434</v>
      </c>
      <c r="B22" s="33">
        <v>22743000</v>
      </c>
      <c r="C22" s="33"/>
      <c r="D22" s="27" t="s">
        <v>421</v>
      </c>
      <c r="E22" s="33">
        <v>15107254.928824186</v>
      </c>
    </row>
    <row r="23" spans="1:5" x14ac:dyDescent="0.2">
      <c r="A23" s="27" t="s">
        <v>436</v>
      </c>
      <c r="B23" s="33">
        <v>21543000</v>
      </c>
      <c r="C23" s="33"/>
      <c r="D23" s="27" t="s">
        <v>551</v>
      </c>
      <c r="E23" s="33">
        <v>14214762.726486444</v>
      </c>
    </row>
    <row r="24" spans="1:5" x14ac:dyDescent="0.2">
      <c r="A24" s="27" t="s">
        <v>442</v>
      </c>
      <c r="B24" s="33">
        <v>21410000</v>
      </c>
      <c r="C24" s="33"/>
      <c r="D24" s="27" t="s">
        <v>539</v>
      </c>
      <c r="E24" s="33">
        <v>13426079.15749073</v>
      </c>
    </row>
    <row r="25" spans="1:5" x14ac:dyDescent="0.2">
      <c r="A25" s="27" t="s">
        <v>433</v>
      </c>
      <c r="B25" s="33">
        <v>20355000</v>
      </c>
      <c r="C25" s="33"/>
      <c r="D25" s="27" t="s">
        <v>432</v>
      </c>
      <c r="E25" s="33">
        <v>13377200.96381259</v>
      </c>
    </row>
    <row r="26" spans="1:5" x14ac:dyDescent="0.2">
      <c r="A26" s="27" t="s">
        <v>447</v>
      </c>
      <c r="B26" s="33">
        <v>19128000</v>
      </c>
      <c r="C26" s="33"/>
      <c r="D26" s="27" t="s">
        <v>430</v>
      </c>
      <c r="E26" s="33">
        <v>12982911.786272407</v>
      </c>
    </row>
    <row r="27" spans="1:5" x14ac:dyDescent="0.2">
      <c r="A27" s="27" t="s">
        <v>444</v>
      </c>
      <c r="B27" s="33">
        <v>18675000</v>
      </c>
      <c r="C27" s="33"/>
      <c r="D27" s="27" t="s">
        <v>426</v>
      </c>
      <c r="E27" s="33">
        <v>12597404.520508334</v>
      </c>
    </row>
    <row r="28" spans="1:5" x14ac:dyDescent="0.2">
      <c r="A28" s="27" t="s">
        <v>443</v>
      </c>
      <c r="B28" s="33">
        <v>18013000</v>
      </c>
      <c r="C28" s="33"/>
      <c r="D28" s="27" t="s">
        <v>678</v>
      </c>
      <c r="E28" s="33">
        <v>12196783.458193064</v>
      </c>
    </row>
    <row r="29" spans="1:5" x14ac:dyDescent="0.2">
      <c r="A29" s="27" t="s">
        <v>441</v>
      </c>
      <c r="B29" s="33">
        <v>17802000</v>
      </c>
      <c r="C29" s="33"/>
      <c r="D29" s="27" t="s">
        <v>423</v>
      </c>
      <c r="E29" s="33">
        <v>12040415.932475209</v>
      </c>
    </row>
    <row r="30" spans="1:5" x14ac:dyDescent="0.2">
      <c r="A30" s="27" t="s">
        <v>448</v>
      </c>
      <c r="B30" s="33">
        <v>16044000</v>
      </c>
      <c r="C30" s="33"/>
      <c r="D30" s="27" t="s">
        <v>679</v>
      </c>
      <c r="E30" s="33">
        <v>11669879.566351175</v>
      </c>
    </row>
    <row r="31" spans="1:5" x14ac:dyDescent="0.2">
      <c r="A31" s="27" t="s">
        <v>452</v>
      </c>
      <c r="B31" s="33">
        <v>15728000</v>
      </c>
      <c r="C31" s="33"/>
      <c r="D31" s="27" t="s">
        <v>642</v>
      </c>
      <c r="E31" s="33">
        <v>11620214.027853012</v>
      </c>
    </row>
    <row r="32" spans="1:5" x14ac:dyDescent="0.2">
      <c r="A32" s="27" t="s">
        <v>451</v>
      </c>
      <c r="B32" s="33">
        <v>15122000</v>
      </c>
      <c r="C32" s="33"/>
      <c r="D32" s="27" t="s">
        <v>709</v>
      </c>
      <c r="E32" s="33">
        <v>10859298.175792694</v>
      </c>
    </row>
    <row r="33" spans="1:5" x14ac:dyDescent="0.2">
      <c r="A33" s="27" t="s">
        <v>450</v>
      </c>
      <c r="B33" s="33">
        <v>14990000</v>
      </c>
      <c r="C33" s="33"/>
      <c r="D33" s="27" t="s">
        <v>719</v>
      </c>
      <c r="E33" s="33">
        <v>10610157.934153557</v>
      </c>
    </row>
    <row r="34" spans="1:5" x14ac:dyDescent="0.2">
      <c r="A34" s="27" t="s">
        <v>446</v>
      </c>
      <c r="B34" s="33">
        <v>14951000</v>
      </c>
      <c r="C34" s="33"/>
      <c r="D34" s="27" t="s">
        <v>783</v>
      </c>
      <c r="E34" s="33">
        <v>10567167.841999531</v>
      </c>
    </row>
    <row r="35" spans="1:5" x14ac:dyDescent="0.2">
      <c r="A35" s="27" t="s">
        <v>437</v>
      </c>
      <c r="B35" s="33">
        <v>14572000</v>
      </c>
      <c r="C35" s="33"/>
      <c r="D35" s="27" t="s">
        <v>428</v>
      </c>
      <c r="E35" s="33">
        <v>10511033.521233998</v>
      </c>
    </row>
    <row r="36" spans="1:5" x14ac:dyDescent="0.2">
      <c r="A36" s="27" t="s">
        <v>459</v>
      </c>
      <c r="B36" s="33">
        <v>14060000</v>
      </c>
      <c r="C36" s="33"/>
      <c r="D36" s="27" t="s">
        <v>440</v>
      </c>
      <c r="E36" s="33">
        <v>10449829.007084221</v>
      </c>
    </row>
    <row r="37" spans="1:5" x14ac:dyDescent="0.2">
      <c r="A37" s="27" t="s">
        <v>453</v>
      </c>
      <c r="B37" s="33">
        <v>13917000</v>
      </c>
      <c r="C37" s="33"/>
      <c r="D37" s="27" t="s">
        <v>790</v>
      </c>
      <c r="E37" s="33">
        <v>10006535.887084007</v>
      </c>
    </row>
    <row r="38" spans="1:5" x14ac:dyDescent="0.2">
      <c r="A38" s="27" t="s">
        <v>449</v>
      </c>
      <c r="B38" s="33">
        <v>13757000</v>
      </c>
      <c r="C38" s="33"/>
      <c r="D38" s="27" t="s">
        <v>721</v>
      </c>
      <c r="E38" s="33">
        <v>9963567.5324401855</v>
      </c>
    </row>
    <row r="39" spans="1:5" x14ac:dyDescent="0.2">
      <c r="A39" s="27" t="s">
        <v>826</v>
      </c>
      <c r="B39" s="33">
        <v>12685000</v>
      </c>
      <c r="C39" s="33"/>
      <c r="D39" s="27" t="s">
        <v>548</v>
      </c>
      <c r="E39" s="33">
        <v>9717987.0029015541</v>
      </c>
    </row>
    <row r="40" spans="1:5" x14ac:dyDescent="0.2">
      <c r="A40" s="27" t="s">
        <v>456</v>
      </c>
      <c r="B40" s="33">
        <v>12685000</v>
      </c>
      <c r="C40" s="33"/>
      <c r="D40" s="27" t="s">
        <v>722</v>
      </c>
      <c r="E40" s="33">
        <v>9348885.4608550072</v>
      </c>
    </row>
    <row r="41" spans="1:5" x14ac:dyDescent="0.2">
      <c r="A41" s="27" t="s">
        <v>445</v>
      </c>
      <c r="B41" s="33">
        <v>12474000</v>
      </c>
      <c r="C41" s="33"/>
      <c r="D41" s="27" t="s">
        <v>579</v>
      </c>
      <c r="E41" s="33">
        <v>8992714.8506269455</v>
      </c>
    </row>
    <row r="42" spans="1:5" x14ac:dyDescent="0.2">
      <c r="A42" s="27" t="s">
        <v>465</v>
      </c>
      <c r="B42" s="33">
        <v>12061000</v>
      </c>
      <c r="C42" s="33"/>
      <c r="D42" s="27" t="s">
        <v>471</v>
      </c>
      <c r="E42" s="33">
        <v>8846599.5190646201</v>
      </c>
    </row>
    <row r="43" spans="1:5" x14ac:dyDescent="0.2">
      <c r="A43" s="27" t="s">
        <v>460</v>
      </c>
      <c r="B43" s="33">
        <v>11981000</v>
      </c>
      <c r="C43" s="33"/>
      <c r="D43" s="27" t="s">
        <v>752</v>
      </c>
      <c r="E43" s="33">
        <v>8832495.0627678186</v>
      </c>
    </row>
    <row r="44" spans="1:5" x14ac:dyDescent="0.2">
      <c r="A44" s="27" t="s">
        <v>510</v>
      </c>
      <c r="B44" s="33">
        <v>11898000</v>
      </c>
      <c r="C44" s="33"/>
      <c r="D44" s="27" t="s">
        <v>510</v>
      </c>
      <c r="E44" s="33">
        <v>8830835.5457007885</v>
      </c>
    </row>
    <row r="45" spans="1:5" x14ac:dyDescent="0.2">
      <c r="A45" s="27" t="s">
        <v>454</v>
      </c>
      <c r="B45" s="33">
        <v>11748000</v>
      </c>
      <c r="C45" s="33"/>
      <c r="D45" s="27" t="s">
        <v>664</v>
      </c>
      <c r="E45" s="33">
        <v>8707282.5857605934</v>
      </c>
    </row>
    <row r="46" spans="1:5" x14ac:dyDescent="0.2">
      <c r="A46" s="27" t="s">
        <v>464</v>
      </c>
      <c r="B46" s="33">
        <v>11450000</v>
      </c>
      <c r="C46" s="33"/>
      <c r="D46" s="27" t="s">
        <v>519</v>
      </c>
      <c r="E46" s="33">
        <v>8187582.9547884464</v>
      </c>
    </row>
    <row r="47" spans="1:5" x14ac:dyDescent="0.2">
      <c r="A47" s="27" t="s">
        <v>458</v>
      </c>
      <c r="B47" s="33">
        <v>10911000</v>
      </c>
      <c r="C47" s="33"/>
      <c r="D47" s="27" t="s">
        <v>439</v>
      </c>
      <c r="E47" s="33">
        <v>8097967.1975924969</v>
      </c>
    </row>
    <row r="48" spans="1:5" x14ac:dyDescent="0.2">
      <c r="A48" s="27" t="s">
        <v>591</v>
      </c>
      <c r="B48" s="33">
        <v>10289000</v>
      </c>
      <c r="C48" s="33"/>
      <c r="D48" s="27" t="s">
        <v>597</v>
      </c>
      <c r="E48" s="33">
        <v>8048677.1020183563</v>
      </c>
    </row>
    <row r="49" spans="1:5" x14ac:dyDescent="0.2">
      <c r="A49" s="27" t="s">
        <v>499</v>
      </c>
      <c r="B49" s="33">
        <v>10197000</v>
      </c>
      <c r="C49" s="33"/>
      <c r="D49" s="27" t="s">
        <v>436</v>
      </c>
      <c r="E49" s="33">
        <v>8008461.0863111019</v>
      </c>
    </row>
    <row r="50" spans="1:5" x14ac:dyDescent="0.2">
      <c r="A50" s="27" t="s">
        <v>466</v>
      </c>
      <c r="B50" s="33">
        <v>9720000</v>
      </c>
      <c r="C50" s="33"/>
      <c r="D50" s="27" t="s">
        <v>720</v>
      </c>
      <c r="E50" s="33">
        <v>7754209.9941418171</v>
      </c>
    </row>
    <row r="51" spans="1:5" x14ac:dyDescent="0.2">
      <c r="A51" s="40" t="s">
        <v>513</v>
      </c>
      <c r="B51" s="33">
        <v>9636539</v>
      </c>
      <c r="C51" s="33"/>
      <c r="D51" s="27" t="s">
        <v>584</v>
      </c>
      <c r="E51" s="33">
        <v>7739705.4238667488</v>
      </c>
    </row>
    <row r="52" spans="1:5" x14ac:dyDescent="0.2">
      <c r="A52" s="27" t="s">
        <v>467</v>
      </c>
      <c r="B52" s="33">
        <v>9553000</v>
      </c>
      <c r="C52" s="33"/>
      <c r="D52" s="27" t="s">
        <v>794</v>
      </c>
      <c r="E52" s="33">
        <v>7611030.1687653065</v>
      </c>
    </row>
    <row r="53" spans="1:5" x14ac:dyDescent="0.2">
      <c r="A53" s="27" t="s">
        <v>469</v>
      </c>
      <c r="B53" s="33">
        <v>9025000</v>
      </c>
      <c r="C53" s="33"/>
      <c r="D53" s="27" t="s">
        <v>684</v>
      </c>
      <c r="E53" s="33">
        <v>7558255.7078166008</v>
      </c>
    </row>
    <row r="54" spans="1:5" x14ac:dyDescent="0.2">
      <c r="A54" s="27" t="s">
        <v>492</v>
      </c>
      <c r="B54" s="33">
        <v>7825000</v>
      </c>
      <c r="C54" s="33"/>
      <c r="D54" s="27" t="s">
        <v>489</v>
      </c>
      <c r="E54" s="33">
        <v>7457404.2711009979</v>
      </c>
    </row>
    <row r="55" spans="1:5" x14ac:dyDescent="0.2">
      <c r="A55" s="27" t="s">
        <v>472</v>
      </c>
      <c r="B55" s="33">
        <v>7524000</v>
      </c>
      <c r="C55" s="33"/>
      <c r="D55" s="27" t="s">
        <v>789</v>
      </c>
      <c r="E55" s="33">
        <v>7020343.1614360809</v>
      </c>
    </row>
    <row r="56" spans="1:5" x14ac:dyDescent="0.2">
      <c r="A56" s="27" t="s">
        <v>828</v>
      </c>
      <c r="B56" s="33">
        <v>7400000</v>
      </c>
      <c r="C56" s="33"/>
      <c r="D56" s="27" t="s">
        <v>671</v>
      </c>
      <c r="E56" s="33">
        <v>6857760.2815914154</v>
      </c>
    </row>
    <row r="57" spans="1:5" x14ac:dyDescent="0.2">
      <c r="A57" s="27" t="s">
        <v>508</v>
      </c>
      <c r="B57" s="33">
        <v>7187000</v>
      </c>
      <c r="C57" s="33"/>
      <c r="D57" s="27" t="s">
        <v>480</v>
      </c>
      <c r="E57" s="33">
        <v>6769420.0330300331</v>
      </c>
    </row>
    <row r="58" spans="1:5" x14ac:dyDescent="0.2">
      <c r="A58" s="27" t="s">
        <v>483</v>
      </c>
      <c r="B58" s="33">
        <v>7043000</v>
      </c>
      <c r="C58" s="33"/>
      <c r="D58" s="27" t="s">
        <v>434</v>
      </c>
      <c r="E58" s="33">
        <v>6585914.1655084044</v>
      </c>
    </row>
    <row r="59" spans="1:5" x14ac:dyDescent="0.2">
      <c r="A59" s="27" t="s">
        <v>481</v>
      </c>
      <c r="B59" s="33">
        <v>7025000</v>
      </c>
      <c r="C59" s="33"/>
      <c r="D59" s="27" t="s">
        <v>442</v>
      </c>
      <c r="E59" s="33">
        <v>6566390.7812421322</v>
      </c>
    </row>
    <row r="60" spans="1:5" x14ac:dyDescent="0.2">
      <c r="A60" s="27" t="s">
        <v>475</v>
      </c>
      <c r="B60" s="33">
        <v>6986000</v>
      </c>
      <c r="C60" s="33"/>
      <c r="D60" s="27" t="s">
        <v>677</v>
      </c>
      <c r="E60" s="33">
        <v>6555502.6081317663</v>
      </c>
    </row>
    <row r="61" spans="1:5" x14ac:dyDescent="0.2">
      <c r="A61" s="27" t="s">
        <v>470</v>
      </c>
      <c r="B61" s="33">
        <v>6841000</v>
      </c>
      <c r="C61" s="33"/>
      <c r="D61" s="27" t="s">
        <v>825</v>
      </c>
      <c r="E61" s="33">
        <v>6510383.7639539242</v>
      </c>
    </row>
    <row r="62" spans="1:5" x14ac:dyDescent="0.2">
      <c r="A62" s="27" t="s">
        <v>476</v>
      </c>
      <c r="B62" s="33">
        <v>6685000</v>
      </c>
      <c r="C62" s="33"/>
      <c r="D62" s="27" t="s">
        <v>723</v>
      </c>
      <c r="E62" s="33">
        <v>6483107.7578289509</v>
      </c>
    </row>
    <row r="63" spans="1:5" x14ac:dyDescent="0.2">
      <c r="A63" s="27" t="s">
        <v>473</v>
      </c>
      <c r="B63" s="33">
        <v>6628105</v>
      </c>
      <c r="C63" s="33"/>
      <c r="D63" s="27" t="s">
        <v>508</v>
      </c>
      <c r="E63" s="33">
        <v>6459712.1871863604</v>
      </c>
    </row>
    <row r="64" spans="1:5" x14ac:dyDescent="0.2">
      <c r="A64" s="27" t="s">
        <v>490</v>
      </c>
      <c r="B64" s="33">
        <v>6449000</v>
      </c>
      <c r="C64" s="33"/>
      <c r="D64" s="27" t="s">
        <v>683</v>
      </c>
      <c r="E64" s="33">
        <v>6445837.8201327324</v>
      </c>
    </row>
    <row r="65" spans="1:5" x14ac:dyDescent="0.2">
      <c r="A65" s="27" t="s">
        <v>501</v>
      </c>
      <c r="B65" s="33">
        <v>6448000</v>
      </c>
      <c r="C65" s="33"/>
      <c r="D65" s="27" t="s">
        <v>452</v>
      </c>
      <c r="E65" s="33">
        <v>6356647.4610741176</v>
      </c>
    </row>
    <row r="66" spans="1:5" x14ac:dyDescent="0.2">
      <c r="A66" s="27" t="s">
        <v>486</v>
      </c>
      <c r="B66" s="33">
        <v>6181000</v>
      </c>
      <c r="C66" s="33"/>
      <c r="D66" s="27" t="s">
        <v>515</v>
      </c>
      <c r="E66" s="33">
        <v>6319420.4511349201</v>
      </c>
    </row>
    <row r="67" spans="1:5" x14ac:dyDescent="0.2">
      <c r="A67" s="27" t="s">
        <v>497</v>
      </c>
      <c r="B67" s="33">
        <v>6164000</v>
      </c>
      <c r="C67" s="33"/>
      <c r="D67" s="27" t="s">
        <v>451</v>
      </c>
      <c r="E67" s="33">
        <v>6206704.9854486734</v>
      </c>
    </row>
    <row r="68" spans="1:5" x14ac:dyDescent="0.2">
      <c r="A68" s="27" t="s">
        <v>485</v>
      </c>
      <c r="B68" s="33">
        <v>6073000</v>
      </c>
      <c r="C68" s="33"/>
      <c r="D68" s="27" t="s">
        <v>686</v>
      </c>
      <c r="E68" s="33">
        <v>6199660.9105446339</v>
      </c>
    </row>
    <row r="69" spans="1:5" x14ac:dyDescent="0.2">
      <c r="A69" s="27" t="s">
        <v>487</v>
      </c>
      <c r="B69" s="33">
        <v>6012000</v>
      </c>
      <c r="C69" s="33"/>
      <c r="D69" s="27" t="s">
        <v>446</v>
      </c>
      <c r="E69" s="33">
        <v>6182802.3333218172</v>
      </c>
    </row>
    <row r="70" spans="1:5" x14ac:dyDescent="0.2">
      <c r="A70" s="27" t="s">
        <v>462</v>
      </c>
      <c r="B70" s="33">
        <v>5855000</v>
      </c>
      <c r="C70" s="33"/>
      <c r="D70" s="27" t="s">
        <v>595</v>
      </c>
      <c r="E70" s="33">
        <v>6152811.7591348886</v>
      </c>
    </row>
    <row r="71" spans="1:5" x14ac:dyDescent="0.2">
      <c r="A71" s="27" t="s">
        <v>494</v>
      </c>
      <c r="B71" s="33">
        <v>5556000</v>
      </c>
      <c r="C71" s="33"/>
      <c r="D71" s="27" t="s">
        <v>725</v>
      </c>
      <c r="E71" s="33">
        <v>6129717.8509039879</v>
      </c>
    </row>
    <row r="72" spans="1:5" x14ac:dyDescent="0.2">
      <c r="A72" s="27" t="s">
        <v>468</v>
      </c>
      <c r="B72" s="33">
        <v>5473237</v>
      </c>
      <c r="C72" s="33"/>
      <c r="D72" s="27" t="s">
        <v>518</v>
      </c>
      <c r="E72" s="33">
        <v>6104956.9397774935</v>
      </c>
    </row>
    <row r="73" spans="1:5" x14ac:dyDescent="0.2">
      <c r="A73" s="27" t="s">
        <v>519</v>
      </c>
      <c r="B73" s="33">
        <v>5430183</v>
      </c>
      <c r="C73" s="33"/>
      <c r="D73" s="27" t="s">
        <v>474</v>
      </c>
      <c r="E73" s="33">
        <v>5807595.8971301317</v>
      </c>
    </row>
    <row r="74" spans="1:5" x14ac:dyDescent="0.2">
      <c r="A74" s="27" t="s">
        <v>491</v>
      </c>
      <c r="B74" s="33">
        <v>5425000</v>
      </c>
      <c r="C74" s="33"/>
      <c r="D74" s="27" t="s">
        <v>470</v>
      </c>
      <c r="E74" s="33">
        <v>5739407.857806921</v>
      </c>
    </row>
    <row r="75" spans="1:5" x14ac:dyDescent="0.2">
      <c r="A75" s="27" t="s">
        <v>488</v>
      </c>
      <c r="B75" s="33">
        <v>5337000</v>
      </c>
      <c r="C75" s="33"/>
      <c r="D75" s="27" t="s">
        <v>596</v>
      </c>
      <c r="E75" s="33">
        <v>5621340.4503448009</v>
      </c>
    </row>
    <row r="76" spans="1:5" x14ac:dyDescent="0.2">
      <c r="A76" s="27" t="s">
        <v>493</v>
      </c>
      <c r="B76" s="33">
        <v>4962000</v>
      </c>
      <c r="C76" s="33"/>
      <c r="D76" s="27" t="s">
        <v>724</v>
      </c>
      <c r="E76" s="33">
        <v>5600352.6637852192</v>
      </c>
    </row>
    <row r="77" spans="1:5" x14ac:dyDescent="0.2">
      <c r="A77" s="27" t="s">
        <v>474</v>
      </c>
      <c r="B77" s="33">
        <v>4946000</v>
      </c>
      <c r="C77" s="33"/>
      <c r="D77" s="27" t="s">
        <v>728</v>
      </c>
      <c r="E77" s="33">
        <v>5406702.0574991703</v>
      </c>
    </row>
    <row r="78" spans="1:5" x14ac:dyDescent="0.2">
      <c r="A78" s="27" t="s">
        <v>504</v>
      </c>
      <c r="B78" s="33">
        <v>4938000</v>
      </c>
      <c r="C78" s="33"/>
      <c r="D78" s="27" t="s">
        <v>625</v>
      </c>
      <c r="E78" s="33">
        <v>5148983.4160907269</v>
      </c>
    </row>
    <row r="79" spans="1:5" x14ac:dyDescent="0.2">
      <c r="A79" s="27" t="s">
        <v>480</v>
      </c>
      <c r="B79" s="33">
        <v>4856025.166666666</v>
      </c>
      <c r="C79" s="33"/>
      <c r="D79" s="27" t="s">
        <v>454</v>
      </c>
      <c r="E79" s="33">
        <v>4981247.3917718083</v>
      </c>
    </row>
    <row r="80" spans="1:5" x14ac:dyDescent="0.2">
      <c r="A80" s="27" t="s">
        <v>511</v>
      </c>
      <c r="B80" s="33">
        <v>4577000</v>
      </c>
      <c r="C80" s="33"/>
      <c r="D80" s="27" t="s">
        <v>654</v>
      </c>
      <c r="E80" s="33">
        <v>4925625.1051949263</v>
      </c>
    </row>
    <row r="81" spans="1:5" x14ac:dyDescent="0.2">
      <c r="A81" s="27" t="s">
        <v>509</v>
      </c>
      <c r="B81" s="33">
        <v>4546000</v>
      </c>
      <c r="C81" s="33"/>
      <c r="D81" s="27" t="s">
        <v>674</v>
      </c>
      <c r="E81" s="33">
        <v>4872733.244096756</v>
      </c>
    </row>
    <row r="82" spans="1:5" x14ac:dyDescent="0.2">
      <c r="A82" s="27" t="s">
        <v>495</v>
      </c>
      <c r="B82" s="33">
        <v>4535000</v>
      </c>
      <c r="C82" s="33"/>
      <c r="D82" s="27" t="s">
        <v>522</v>
      </c>
      <c r="E82" s="33">
        <v>4849543.3922219276</v>
      </c>
    </row>
    <row r="83" spans="1:5" x14ac:dyDescent="0.2">
      <c r="A83" s="27" t="s">
        <v>496</v>
      </c>
      <c r="B83" s="33">
        <v>4508000</v>
      </c>
      <c r="C83" s="33"/>
      <c r="D83" s="27" t="s">
        <v>607</v>
      </c>
      <c r="E83" s="33">
        <v>4829389.5815289021</v>
      </c>
    </row>
    <row r="84" spans="1:5" x14ac:dyDescent="0.2">
      <c r="A84" s="27" t="s">
        <v>832</v>
      </c>
      <c r="B84" s="33">
        <v>4378000</v>
      </c>
      <c r="C84" s="33"/>
      <c r="D84" s="27" t="s">
        <v>655</v>
      </c>
      <c r="E84" s="33">
        <v>4773162.9811940193</v>
      </c>
    </row>
    <row r="85" spans="1:5" x14ac:dyDescent="0.2">
      <c r="A85" s="27" t="s">
        <v>517</v>
      </c>
      <c r="B85" s="33">
        <v>4368000</v>
      </c>
      <c r="C85" s="33"/>
      <c r="D85" s="27" t="s">
        <v>792</v>
      </c>
      <c r="E85" s="33">
        <v>4703386.9843344688</v>
      </c>
    </row>
    <row r="86" spans="1:5" x14ac:dyDescent="0.2">
      <c r="A86" s="27" t="s">
        <v>498</v>
      </c>
      <c r="B86" s="33">
        <v>4345000</v>
      </c>
      <c r="C86" s="33"/>
      <c r="D86" s="27" t="s">
        <v>445</v>
      </c>
      <c r="E86" s="33">
        <v>4676057.9262524843</v>
      </c>
    </row>
    <row r="87" spans="1:5" x14ac:dyDescent="0.2">
      <c r="A87" s="27" t="s">
        <v>520</v>
      </c>
      <c r="B87" s="33">
        <v>4312000</v>
      </c>
      <c r="C87" s="33"/>
      <c r="D87" s="27" t="s">
        <v>555</v>
      </c>
      <c r="E87" s="33">
        <v>4629230.9397360086</v>
      </c>
    </row>
    <row r="88" spans="1:5" x14ac:dyDescent="0.2">
      <c r="A88" s="27" t="s">
        <v>528</v>
      </c>
      <c r="B88" s="33">
        <v>4101000</v>
      </c>
      <c r="C88" s="33"/>
      <c r="D88" s="27" t="s">
        <v>458</v>
      </c>
      <c r="E88" s="33">
        <v>4578760.6951876283</v>
      </c>
    </row>
    <row r="89" spans="1:5" x14ac:dyDescent="0.2">
      <c r="A89" s="27" t="s">
        <v>489</v>
      </c>
      <c r="B89" s="33">
        <v>4029000</v>
      </c>
      <c r="C89" s="33"/>
      <c r="D89" s="27" t="s">
        <v>667</v>
      </c>
      <c r="E89" s="33">
        <v>4532003.9447362423</v>
      </c>
    </row>
    <row r="90" spans="1:5" x14ac:dyDescent="0.2">
      <c r="A90" s="27" t="s">
        <v>463</v>
      </c>
      <c r="B90" s="33">
        <v>3987000</v>
      </c>
      <c r="C90" s="33"/>
      <c r="D90" s="27" t="s">
        <v>456</v>
      </c>
      <c r="E90" s="33">
        <v>4426209.2143056691</v>
      </c>
    </row>
    <row r="91" spans="1:5" x14ac:dyDescent="0.2">
      <c r="A91" s="27" t="s">
        <v>518</v>
      </c>
      <c r="B91" s="33">
        <v>3926000</v>
      </c>
      <c r="C91" s="33"/>
      <c r="D91" s="27" t="s">
        <v>541</v>
      </c>
      <c r="E91" s="33">
        <v>4415076.3775835037</v>
      </c>
    </row>
    <row r="92" spans="1:5" x14ac:dyDescent="0.2">
      <c r="A92" s="27" t="s">
        <v>503</v>
      </c>
      <c r="B92" s="33">
        <v>3924000</v>
      </c>
      <c r="C92" s="33"/>
      <c r="D92" s="27" t="s">
        <v>453</v>
      </c>
      <c r="E92" s="33">
        <v>4339270.7673324347</v>
      </c>
    </row>
    <row r="93" spans="1:5" x14ac:dyDescent="0.2">
      <c r="A93" s="27" t="s">
        <v>502</v>
      </c>
      <c r="B93" s="33">
        <v>3852000</v>
      </c>
      <c r="C93" s="33"/>
      <c r="D93" s="27" t="s">
        <v>648</v>
      </c>
      <c r="E93" s="33">
        <v>4319359.2894605398</v>
      </c>
    </row>
    <row r="94" spans="1:5" x14ac:dyDescent="0.2">
      <c r="A94" s="27" t="s">
        <v>515</v>
      </c>
      <c r="B94" s="33">
        <v>3840000</v>
      </c>
      <c r="C94" s="33"/>
      <c r="D94" s="27" t="s">
        <v>469</v>
      </c>
      <c r="E94" s="33">
        <v>4311647.4122025967</v>
      </c>
    </row>
    <row r="95" spans="1:5" x14ac:dyDescent="0.2">
      <c r="A95" s="27" t="s">
        <v>512</v>
      </c>
      <c r="B95" s="33">
        <v>3731000</v>
      </c>
      <c r="C95" s="33"/>
      <c r="D95" s="27" t="s">
        <v>459</v>
      </c>
      <c r="E95" s="33">
        <v>3982232.0458557531</v>
      </c>
    </row>
    <row r="96" spans="1:5" x14ac:dyDescent="0.2">
      <c r="A96" s="27" t="s">
        <v>514</v>
      </c>
      <c r="B96" s="33">
        <v>3693000</v>
      </c>
      <c r="C96" s="33"/>
      <c r="D96" s="27" t="s">
        <v>492</v>
      </c>
      <c r="E96" s="33">
        <v>3938051.0604045391</v>
      </c>
    </row>
    <row r="97" spans="1:5" x14ac:dyDescent="0.2">
      <c r="A97" s="27" t="s">
        <v>750</v>
      </c>
      <c r="B97" s="33">
        <v>3662000</v>
      </c>
      <c r="C97" s="33"/>
      <c r="D97" s="27" t="s">
        <v>464</v>
      </c>
      <c r="E97" s="33">
        <v>3898369.0658988357</v>
      </c>
    </row>
    <row r="98" spans="1:5" x14ac:dyDescent="0.2">
      <c r="A98" s="27" t="s">
        <v>506</v>
      </c>
      <c r="B98" s="33">
        <v>3597000</v>
      </c>
      <c r="C98" s="33"/>
      <c r="D98" s="27" t="s">
        <v>590</v>
      </c>
      <c r="E98" s="33">
        <v>3852604.8819977045</v>
      </c>
    </row>
    <row r="99" spans="1:5" x14ac:dyDescent="0.2">
      <c r="A99" s="27" t="s">
        <v>825</v>
      </c>
      <c r="B99" s="33">
        <v>3575000</v>
      </c>
      <c r="C99" s="33"/>
      <c r="D99" s="27" t="s">
        <v>786</v>
      </c>
      <c r="E99" s="33">
        <v>3848439.3467925787</v>
      </c>
    </row>
    <row r="100" spans="1:5" x14ac:dyDescent="0.2">
      <c r="A100" s="27" t="s">
        <v>536</v>
      </c>
      <c r="B100" s="33">
        <v>3560000</v>
      </c>
      <c r="C100" s="33"/>
      <c r="D100" s="27" t="s">
        <v>641</v>
      </c>
      <c r="E100" s="33">
        <v>3817512.6165106297</v>
      </c>
    </row>
    <row r="101" spans="1:5" x14ac:dyDescent="0.2">
      <c r="A101" s="27" t="s">
        <v>695</v>
      </c>
      <c r="B101" s="33">
        <v>3550000</v>
      </c>
      <c r="C101" s="33"/>
      <c r="D101" s="27" t="s">
        <v>776</v>
      </c>
      <c r="E101" s="33">
        <v>3788825.4364596605</v>
      </c>
    </row>
    <row r="102" spans="1:5" x14ac:dyDescent="0.2">
      <c r="A102" s="27" t="s">
        <v>516</v>
      </c>
      <c r="B102" s="33">
        <v>3534000</v>
      </c>
      <c r="C102" s="33"/>
      <c r="D102" s="27" t="s">
        <v>568</v>
      </c>
      <c r="E102" s="33">
        <v>3778169.7554085255</v>
      </c>
    </row>
    <row r="103" spans="1:5" x14ac:dyDescent="0.2">
      <c r="A103" s="27" t="s">
        <v>743</v>
      </c>
      <c r="B103" s="33">
        <v>3531654.6666666656</v>
      </c>
      <c r="C103" s="33"/>
      <c r="D103" s="27" t="s">
        <v>673</v>
      </c>
      <c r="E103" s="33">
        <v>3647029.5845758915</v>
      </c>
    </row>
    <row r="104" spans="1:5" x14ac:dyDescent="0.2">
      <c r="A104" s="27" t="s">
        <v>478</v>
      </c>
      <c r="B104" s="33">
        <v>3466000</v>
      </c>
      <c r="C104" s="33"/>
      <c r="D104" s="27" t="s">
        <v>449</v>
      </c>
      <c r="E104" s="33">
        <v>3638225.2731688172</v>
      </c>
    </row>
    <row r="105" spans="1:5" x14ac:dyDescent="0.2">
      <c r="A105" s="27" t="s">
        <v>833</v>
      </c>
      <c r="B105" s="33">
        <v>3432000</v>
      </c>
      <c r="C105" s="33"/>
      <c r="D105" s="27" t="s">
        <v>727</v>
      </c>
      <c r="E105" s="33">
        <v>3597878.9447624683</v>
      </c>
    </row>
    <row r="106" spans="1:5" x14ac:dyDescent="0.2">
      <c r="A106" s="27" t="s">
        <v>540</v>
      </c>
      <c r="B106" s="33">
        <v>3377099</v>
      </c>
      <c r="C106" s="33"/>
      <c r="D106" s="27" t="s">
        <v>536</v>
      </c>
      <c r="E106" s="33">
        <v>3555943.4606677294</v>
      </c>
    </row>
    <row r="107" spans="1:5" x14ac:dyDescent="0.2">
      <c r="A107" s="27" t="s">
        <v>527</v>
      </c>
      <c r="B107" s="33">
        <v>3361000</v>
      </c>
      <c r="C107" s="33"/>
      <c r="D107" s="27" t="s">
        <v>543</v>
      </c>
      <c r="E107" s="33">
        <v>3495834.0615364313</v>
      </c>
    </row>
    <row r="108" spans="1:5" x14ac:dyDescent="0.2">
      <c r="A108" s="27" t="s">
        <v>521</v>
      </c>
      <c r="B108" s="33">
        <v>3330000</v>
      </c>
      <c r="C108" s="33"/>
      <c r="D108" s="27" t="s">
        <v>788</v>
      </c>
      <c r="E108" s="33">
        <v>3491050.6815806627</v>
      </c>
    </row>
    <row r="109" spans="1:5" x14ac:dyDescent="0.2">
      <c r="A109" s="27" t="s">
        <v>837</v>
      </c>
      <c r="B109" s="33">
        <v>3268000</v>
      </c>
      <c r="C109" s="33"/>
      <c r="D109" s="27" t="s">
        <v>587</v>
      </c>
      <c r="E109" s="33">
        <v>3482200.1170771718</v>
      </c>
    </row>
    <row r="110" spans="1:5" x14ac:dyDescent="0.2">
      <c r="A110" s="27" t="s">
        <v>484</v>
      </c>
      <c r="B110" s="33">
        <v>3175000</v>
      </c>
      <c r="C110" s="33"/>
      <c r="D110" s="27" t="s">
        <v>588</v>
      </c>
      <c r="E110" s="33">
        <v>3466580.4019747972</v>
      </c>
    </row>
    <row r="111" spans="1:5" x14ac:dyDescent="0.2">
      <c r="A111" s="27" t="s">
        <v>669</v>
      </c>
      <c r="B111" s="33">
        <v>3027000</v>
      </c>
      <c r="C111" s="33"/>
      <c r="D111" s="27" t="s">
        <v>729</v>
      </c>
      <c r="E111" s="33">
        <v>3452267.0009441376</v>
      </c>
    </row>
    <row r="112" spans="1:5" x14ac:dyDescent="0.2">
      <c r="A112" s="27" t="s">
        <v>596</v>
      </c>
      <c r="B112" s="33">
        <v>2994000</v>
      </c>
      <c r="C112" s="33"/>
      <c r="D112" s="27" t="s">
        <v>544</v>
      </c>
      <c r="E112" s="33">
        <v>3435677.7931035161</v>
      </c>
    </row>
    <row r="113" spans="1:5" x14ac:dyDescent="0.2">
      <c r="A113" s="27" t="s">
        <v>461</v>
      </c>
      <c r="B113" s="33">
        <v>2985000</v>
      </c>
      <c r="C113" s="33"/>
      <c r="D113" s="27" t="s">
        <v>663</v>
      </c>
      <c r="E113" s="33">
        <v>3391727.8592829704</v>
      </c>
    </row>
    <row r="114" spans="1:5" x14ac:dyDescent="0.2">
      <c r="A114" s="27" t="s">
        <v>836</v>
      </c>
      <c r="B114" s="33">
        <v>2833000</v>
      </c>
      <c r="C114" s="33"/>
      <c r="D114" s="27" t="s">
        <v>462</v>
      </c>
      <c r="E114" s="33">
        <v>3380710.5564646721</v>
      </c>
    </row>
    <row r="115" spans="1:5" x14ac:dyDescent="0.2">
      <c r="A115" s="27" t="s">
        <v>538</v>
      </c>
      <c r="B115" s="33">
        <v>2587000</v>
      </c>
      <c r="C115" s="33"/>
      <c r="D115" s="27" t="s">
        <v>707</v>
      </c>
      <c r="E115" s="33">
        <v>3350806.122136116</v>
      </c>
    </row>
    <row r="116" spans="1:5" x14ac:dyDescent="0.2">
      <c r="A116" s="27" t="s">
        <v>522</v>
      </c>
      <c r="B116" s="33">
        <v>2532000</v>
      </c>
      <c r="C116" s="33"/>
      <c r="D116" s="27" t="s">
        <v>785</v>
      </c>
      <c r="E116" s="33">
        <v>3298642.5912011862</v>
      </c>
    </row>
    <row r="117" spans="1:5" x14ac:dyDescent="0.2">
      <c r="A117" s="27" t="s">
        <v>482</v>
      </c>
      <c r="B117" s="33">
        <v>2287351</v>
      </c>
      <c r="C117" s="33"/>
      <c r="D117" s="27" t="s">
        <v>540</v>
      </c>
      <c r="E117" s="33">
        <v>3265494.5722594857</v>
      </c>
    </row>
    <row r="118" spans="1:5" x14ac:dyDescent="0.2">
      <c r="A118" s="27" t="s">
        <v>535</v>
      </c>
      <c r="B118" s="33">
        <v>2281000</v>
      </c>
      <c r="C118" s="33"/>
      <c r="D118" s="27" t="s">
        <v>726</v>
      </c>
      <c r="E118" s="33">
        <v>3237571.6259919405</v>
      </c>
    </row>
    <row r="119" spans="1:5" x14ac:dyDescent="0.2">
      <c r="A119" s="27" t="s">
        <v>532</v>
      </c>
      <c r="B119" s="33">
        <v>2163000</v>
      </c>
      <c r="C119" s="33"/>
      <c r="D119" s="27" t="s">
        <v>826</v>
      </c>
      <c r="E119" s="33">
        <v>3085575.5537514687</v>
      </c>
    </row>
    <row r="120" spans="1:5" x14ac:dyDescent="0.2">
      <c r="A120" s="27" t="s">
        <v>526</v>
      </c>
      <c r="B120" s="33">
        <v>1937000</v>
      </c>
      <c r="C120" s="33"/>
      <c r="D120" s="27" t="s">
        <v>733</v>
      </c>
      <c r="E120" s="33">
        <v>3078770.957387805</v>
      </c>
    </row>
    <row r="121" spans="1:5" x14ac:dyDescent="0.2">
      <c r="A121" s="27" t="s">
        <v>531</v>
      </c>
      <c r="B121" s="33">
        <v>1877000</v>
      </c>
      <c r="C121" s="33"/>
      <c r="D121" s="27" t="s">
        <v>425</v>
      </c>
      <c r="E121" s="33">
        <v>3071178.79881078</v>
      </c>
    </row>
    <row r="122" spans="1:5" x14ac:dyDescent="0.2">
      <c r="A122" s="27" t="s">
        <v>438</v>
      </c>
      <c r="B122" s="33">
        <v>1765827.3333333328</v>
      </c>
      <c r="C122" s="33"/>
      <c r="D122" s="27" t="s">
        <v>732</v>
      </c>
      <c r="E122" s="33">
        <v>3027313.3481327295</v>
      </c>
    </row>
    <row r="123" spans="1:5" x14ac:dyDescent="0.2">
      <c r="A123" s="27" t="s">
        <v>594</v>
      </c>
      <c r="B123" s="33">
        <v>1765827.3333333328</v>
      </c>
      <c r="C123" s="33"/>
      <c r="D123" s="27" t="s">
        <v>455</v>
      </c>
      <c r="E123" s="33">
        <v>2977983.6491428614</v>
      </c>
    </row>
    <row r="124" spans="1:5" x14ac:dyDescent="0.2">
      <c r="A124" s="27" t="s">
        <v>552</v>
      </c>
      <c r="B124" s="33">
        <v>1720000</v>
      </c>
      <c r="C124" s="33"/>
      <c r="D124" s="27" t="s">
        <v>528</v>
      </c>
      <c r="E124" s="33">
        <v>2964227.1228259802</v>
      </c>
    </row>
    <row r="125" spans="1:5" x14ac:dyDescent="0.2">
      <c r="A125" s="27" t="s">
        <v>830</v>
      </c>
      <c r="B125" s="33">
        <v>1632000</v>
      </c>
      <c r="C125" s="33"/>
      <c r="D125" s="27" t="s">
        <v>638</v>
      </c>
      <c r="E125" s="33">
        <v>2952413.9700810909</v>
      </c>
    </row>
    <row r="126" spans="1:5" x14ac:dyDescent="0.2">
      <c r="A126" s="27" t="s">
        <v>573</v>
      </c>
      <c r="B126" s="33">
        <v>1625000</v>
      </c>
      <c r="C126" s="33"/>
      <c r="D126" s="27" t="s">
        <v>553</v>
      </c>
      <c r="E126" s="33">
        <v>2882081.6707974672</v>
      </c>
    </row>
    <row r="127" spans="1:5" x14ac:dyDescent="0.2">
      <c r="A127" s="27" t="s">
        <v>592</v>
      </c>
      <c r="B127" s="33">
        <v>1512000</v>
      </c>
      <c r="C127" s="33"/>
      <c r="D127" s="27" t="s">
        <v>581</v>
      </c>
      <c r="E127" s="33">
        <v>2880173.5106713772</v>
      </c>
    </row>
    <row r="128" spans="1:5" x14ac:dyDescent="0.2">
      <c r="A128" s="27" t="s">
        <v>548</v>
      </c>
      <c r="B128" s="33">
        <v>1439000</v>
      </c>
      <c r="C128" s="33"/>
      <c r="D128" s="27" t="s">
        <v>668</v>
      </c>
      <c r="E128" s="33">
        <v>2871964.1448764801</v>
      </c>
    </row>
    <row r="129" spans="1:5" x14ac:dyDescent="0.2">
      <c r="A129" s="27" t="s">
        <v>550</v>
      </c>
      <c r="B129" s="33">
        <v>1407000</v>
      </c>
      <c r="C129" s="33"/>
      <c r="D129" s="27" t="s">
        <v>429</v>
      </c>
      <c r="E129" s="33">
        <v>2829078.5533251166</v>
      </c>
    </row>
    <row r="130" spans="1:5" x14ac:dyDescent="0.2">
      <c r="A130" s="27" t="s">
        <v>546</v>
      </c>
      <c r="B130" s="33">
        <v>1378000</v>
      </c>
      <c r="C130" s="33"/>
      <c r="D130" s="27" t="s">
        <v>730</v>
      </c>
      <c r="E130" s="33">
        <v>2784806.7828469276</v>
      </c>
    </row>
    <row r="131" spans="1:5" x14ac:dyDescent="0.2">
      <c r="A131" s="27" t="s">
        <v>534</v>
      </c>
      <c r="B131" s="33">
        <v>1346807</v>
      </c>
      <c r="C131" s="33"/>
      <c r="D131" s="27" t="s">
        <v>572</v>
      </c>
      <c r="E131" s="33">
        <v>2765303.5222106576</v>
      </c>
    </row>
    <row r="132" spans="1:5" x14ac:dyDescent="0.2">
      <c r="A132" s="27" t="s">
        <v>530</v>
      </c>
      <c r="B132" s="33">
        <v>1336000</v>
      </c>
      <c r="C132" s="33"/>
      <c r="D132" s="27" t="s">
        <v>511</v>
      </c>
      <c r="E132" s="33">
        <v>2762371.4121610522</v>
      </c>
    </row>
    <row r="133" spans="1:5" x14ac:dyDescent="0.2">
      <c r="A133" s="27" t="s">
        <v>580</v>
      </c>
      <c r="B133" s="33">
        <v>1324370.4999999995</v>
      </c>
      <c r="C133" s="33"/>
      <c r="D133" s="27" t="s">
        <v>564</v>
      </c>
      <c r="E133" s="33">
        <v>2697267.2395958304</v>
      </c>
    </row>
    <row r="134" spans="1:5" x14ac:dyDescent="0.2">
      <c r="A134" s="27" t="s">
        <v>543</v>
      </c>
      <c r="B134" s="33">
        <v>1324370.4999999995</v>
      </c>
      <c r="C134" s="33"/>
      <c r="D134" s="27" t="s">
        <v>612</v>
      </c>
      <c r="E134" s="33">
        <v>2690255.1297495961</v>
      </c>
    </row>
    <row r="135" spans="1:5" x14ac:dyDescent="0.2">
      <c r="A135" s="27" t="s">
        <v>525</v>
      </c>
      <c r="B135" s="33">
        <v>1324370.4999999995</v>
      </c>
      <c r="C135" s="33"/>
      <c r="D135" s="27" t="s">
        <v>687</v>
      </c>
      <c r="E135" s="33">
        <v>2647370.3340576291</v>
      </c>
    </row>
    <row r="136" spans="1:5" x14ac:dyDescent="0.2">
      <c r="A136" s="27" t="s">
        <v>732</v>
      </c>
      <c r="B136" s="33">
        <v>1324370.4999999995</v>
      </c>
      <c r="C136" s="33"/>
      <c r="D136" s="27" t="s">
        <v>565</v>
      </c>
      <c r="E136" s="33">
        <v>2642265.001237154</v>
      </c>
    </row>
    <row r="137" spans="1:5" x14ac:dyDescent="0.2">
      <c r="A137" s="27" t="s">
        <v>557</v>
      </c>
      <c r="B137" s="33">
        <v>1283000</v>
      </c>
      <c r="C137" s="33"/>
      <c r="D137" s="27" t="s">
        <v>689</v>
      </c>
      <c r="E137" s="33">
        <v>2634033.9338821173</v>
      </c>
    </row>
    <row r="138" spans="1:5" x14ac:dyDescent="0.2">
      <c r="A138" s="27" t="s">
        <v>545</v>
      </c>
      <c r="B138" s="33">
        <v>1282226</v>
      </c>
      <c r="C138" s="33"/>
      <c r="D138" s="27" t="s">
        <v>575</v>
      </c>
      <c r="E138" s="33">
        <v>2559234.4794944525</v>
      </c>
    </row>
    <row r="139" spans="1:5" x14ac:dyDescent="0.2">
      <c r="A139" s="27" t="s">
        <v>477</v>
      </c>
      <c r="B139" s="33">
        <v>1180000</v>
      </c>
      <c r="C139" s="33"/>
      <c r="D139" s="27" t="s">
        <v>473</v>
      </c>
      <c r="E139" s="33">
        <v>2500405.8987790942</v>
      </c>
    </row>
    <row r="140" spans="1:5" x14ac:dyDescent="0.2">
      <c r="A140" s="27" t="s">
        <v>679</v>
      </c>
      <c r="B140" s="33">
        <v>1059000</v>
      </c>
      <c r="C140" s="33"/>
      <c r="D140" s="27" t="s">
        <v>437</v>
      </c>
      <c r="E140" s="33">
        <v>2498108.355576843</v>
      </c>
    </row>
    <row r="141" spans="1:5" x14ac:dyDescent="0.2">
      <c r="A141" s="27" t="s">
        <v>754</v>
      </c>
      <c r="B141" s="33">
        <v>1034000</v>
      </c>
      <c r="C141" s="33"/>
      <c r="D141" s="27" t="s">
        <v>704</v>
      </c>
      <c r="E141" s="33">
        <v>2456175.6199308634</v>
      </c>
    </row>
    <row r="142" spans="1:5" x14ac:dyDescent="0.2">
      <c r="A142" s="27" t="s">
        <v>574</v>
      </c>
      <c r="B142" s="33">
        <v>1022000</v>
      </c>
      <c r="C142" s="33"/>
      <c r="D142" s="27" t="s">
        <v>662</v>
      </c>
      <c r="E142" s="33">
        <v>2437030.6218540072</v>
      </c>
    </row>
    <row r="143" spans="1:5" x14ac:dyDescent="0.2">
      <c r="A143" s="27" t="s">
        <v>600</v>
      </c>
      <c r="B143" s="33">
        <v>1005125</v>
      </c>
      <c r="C143" s="33"/>
      <c r="D143" s="27" t="s">
        <v>685</v>
      </c>
      <c r="E143" s="33">
        <v>2434325.2890335917</v>
      </c>
    </row>
    <row r="144" spans="1:5" x14ac:dyDescent="0.2">
      <c r="A144" s="27" t="s">
        <v>562</v>
      </c>
      <c r="B144" s="33">
        <v>992000</v>
      </c>
      <c r="C144" s="33"/>
      <c r="D144" s="27" t="s">
        <v>731</v>
      </c>
      <c r="E144" s="33">
        <v>2433675.9599413872</v>
      </c>
    </row>
    <row r="145" spans="1:5" x14ac:dyDescent="0.2">
      <c r="A145" s="27" t="s">
        <v>544</v>
      </c>
      <c r="B145" s="33">
        <v>976000</v>
      </c>
      <c r="C145" s="33"/>
      <c r="D145" s="27" t="s">
        <v>482</v>
      </c>
      <c r="E145" s="33">
        <v>2424020.1179831624</v>
      </c>
    </row>
    <row r="146" spans="1:5" x14ac:dyDescent="0.2">
      <c r="A146" s="27" t="s">
        <v>835</v>
      </c>
      <c r="B146" s="33">
        <v>974000</v>
      </c>
      <c r="C146" s="33"/>
      <c r="D146" s="27" t="s">
        <v>739</v>
      </c>
      <c r="E146" s="33">
        <v>2334158.1655215025</v>
      </c>
    </row>
    <row r="147" spans="1:5" x14ac:dyDescent="0.2">
      <c r="A147" s="27" t="s">
        <v>555</v>
      </c>
      <c r="B147" s="33">
        <v>949000</v>
      </c>
      <c r="C147" s="33"/>
      <c r="D147" s="27" t="s">
        <v>441</v>
      </c>
      <c r="E147" s="33">
        <v>2326740.6556818187</v>
      </c>
    </row>
    <row r="148" spans="1:5" x14ac:dyDescent="0.2">
      <c r="A148" s="27" t="s">
        <v>643</v>
      </c>
      <c r="B148" s="33">
        <v>882913.6666666664</v>
      </c>
      <c r="C148" s="33"/>
      <c r="D148" s="27" t="s">
        <v>496</v>
      </c>
      <c r="E148" s="33">
        <v>2255272.2774193883</v>
      </c>
    </row>
    <row r="149" spans="1:5" x14ac:dyDescent="0.2">
      <c r="A149" s="27" t="s">
        <v>479</v>
      </c>
      <c r="B149" s="33">
        <v>882913.6666666664</v>
      </c>
      <c r="C149" s="33"/>
      <c r="D149" s="27" t="s">
        <v>745</v>
      </c>
      <c r="E149" s="33">
        <v>2194527.3128814101</v>
      </c>
    </row>
    <row r="150" spans="1:5" x14ac:dyDescent="0.2">
      <c r="A150" s="27" t="s">
        <v>523</v>
      </c>
      <c r="B150" s="33">
        <v>882913.6666666664</v>
      </c>
      <c r="C150" s="33"/>
      <c r="D150" s="27" t="s">
        <v>463</v>
      </c>
      <c r="E150" s="33">
        <v>2161491.905014798</v>
      </c>
    </row>
    <row r="151" spans="1:5" x14ac:dyDescent="0.2">
      <c r="A151" s="27" t="s">
        <v>576</v>
      </c>
      <c r="B151" s="33">
        <v>882913.6666666664</v>
      </c>
      <c r="C151" s="33"/>
      <c r="D151" s="27" t="s">
        <v>743</v>
      </c>
      <c r="E151" s="33">
        <v>2145964.8688317537</v>
      </c>
    </row>
    <row r="152" spans="1:5" x14ac:dyDescent="0.2">
      <c r="A152" s="27" t="s">
        <v>551</v>
      </c>
      <c r="B152" s="33">
        <v>882913.6666666664</v>
      </c>
      <c r="C152" s="33"/>
      <c r="D152" s="27" t="s">
        <v>635</v>
      </c>
      <c r="E152" s="33">
        <v>2134029.1189588308</v>
      </c>
    </row>
    <row r="153" spans="1:5" x14ac:dyDescent="0.2">
      <c r="A153" s="27" t="s">
        <v>549</v>
      </c>
      <c r="B153" s="33">
        <v>882913.6666666664</v>
      </c>
      <c r="C153" s="33"/>
      <c r="D153" s="27" t="s">
        <v>623</v>
      </c>
      <c r="E153" s="33">
        <v>2121776.3201896548</v>
      </c>
    </row>
    <row r="154" spans="1:5" x14ac:dyDescent="0.2">
      <c r="A154" s="27" t="s">
        <v>541</v>
      </c>
      <c r="B154" s="33">
        <v>882913.6666666664</v>
      </c>
      <c r="C154" s="33"/>
      <c r="D154" s="27" t="s">
        <v>599</v>
      </c>
      <c r="E154" s="33">
        <v>2097645.899830997</v>
      </c>
    </row>
    <row r="155" spans="1:5" x14ac:dyDescent="0.2">
      <c r="A155" s="27" t="s">
        <v>827</v>
      </c>
      <c r="B155" s="33">
        <v>882913.6666666664</v>
      </c>
      <c r="C155" s="33"/>
      <c r="D155" s="27" t="s">
        <v>444</v>
      </c>
      <c r="E155" s="33">
        <v>2088831.5506326258</v>
      </c>
    </row>
    <row r="156" spans="1:5" x14ac:dyDescent="0.2">
      <c r="A156" s="27" t="s">
        <v>542</v>
      </c>
      <c r="B156" s="33">
        <v>882913.6666666664</v>
      </c>
      <c r="C156" s="33"/>
      <c r="D156" s="27" t="s">
        <v>578</v>
      </c>
      <c r="E156" s="33">
        <v>2083977.1539777517</v>
      </c>
    </row>
    <row r="157" spans="1:5" x14ac:dyDescent="0.2">
      <c r="A157" s="27" t="s">
        <v>601</v>
      </c>
      <c r="B157" s="33">
        <v>837000</v>
      </c>
      <c r="C157" s="33"/>
      <c r="D157" s="27" t="s">
        <v>675</v>
      </c>
      <c r="E157" s="33">
        <v>2058590.1037544012</v>
      </c>
    </row>
    <row r="158" spans="1:5" x14ac:dyDescent="0.2">
      <c r="A158" s="27" t="s">
        <v>570</v>
      </c>
      <c r="B158" s="33">
        <v>817000</v>
      </c>
      <c r="C158" s="33"/>
      <c r="D158" s="27" t="s">
        <v>481</v>
      </c>
      <c r="E158" s="33">
        <v>2030138.6980133951</v>
      </c>
    </row>
    <row r="159" spans="1:5" x14ac:dyDescent="0.2">
      <c r="A159" s="27" t="s">
        <v>579</v>
      </c>
      <c r="B159" s="33">
        <v>794959</v>
      </c>
      <c r="C159" s="33"/>
      <c r="D159" s="27" t="s">
        <v>736</v>
      </c>
      <c r="E159" s="33">
        <v>1983161.9554046988</v>
      </c>
    </row>
    <row r="160" spans="1:5" x14ac:dyDescent="0.2">
      <c r="A160" s="27" t="s">
        <v>553</v>
      </c>
      <c r="B160" s="33">
        <v>773000</v>
      </c>
      <c r="C160" s="33"/>
      <c r="D160" s="27" t="s">
        <v>695</v>
      </c>
      <c r="E160" s="33">
        <v>1981214.0854740143</v>
      </c>
    </row>
    <row r="161" spans="1:5" x14ac:dyDescent="0.2">
      <c r="A161" s="27" t="s">
        <v>671</v>
      </c>
      <c r="B161" s="33">
        <v>761134</v>
      </c>
      <c r="C161" s="33"/>
      <c r="D161" s="27" t="s">
        <v>448</v>
      </c>
      <c r="E161" s="33">
        <v>1976066.4337573946</v>
      </c>
    </row>
    <row r="162" spans="1:5" x14ac:dyDescent="0.2">
      <c r="A162" s="27" t="s">
        <v>554</v>
      </c>
      <c r="B162" s="33">
        <v>654000</v>
      </c>
      <c r="C162" s="33"/>
      <c r="D162" s="27" t="s">
        <v>478</v>
      </c>
      <c r="E162" s="33">
        <v>1965016.5533459783</v>
      </c>
    </row>
    <row r="163" spans="1:5" x14ac:dyDescent="0.2">
      <c r="A163" s="27" t="s">
        <v>575</v>
      </c>
      <c r="B163" s="33">
        <v>647000</v>
      </c>
      <c r="C163" s="33"/>
      <c r="D163" s="27" t="s">
        <v>476</v>
      </c>
      <c r="E163" s="33">
        <v>1956214.2370651066</v>
      </c>
    </row>
    <row r="164" spans="1:5" x14ac:dyDescent="0.2">
      <c r="A164" s="27" t="s">
        <v>560</v>
      </c>
      <c r="B164" s="33">
        <v>627000</v>
      </c>
      <c r="C164" s="33"/>
      <c r="D164" s="27" t="s">
        <v>734</v>
      </c>
      <c r="E164" s="33">
        <v>1952862.2049073577</v>
      </c>
    </row>
    <row r="165" spans="1:5" x14ac:dyDescent="0.2">
      <c r="A165" s="27" t="s">
        <v>558</v>
      </c>
      <c r="B165" s="33">
        <v>534000</v>
      </c>
      <c r="C165" s="33"/>
      <c r="D165" s="27" t="s">
        <v>488</v>
      </c>
      <c r="E165" s="33">
        <v>1950336.4232355729</v>
      </c>
    </row>
    <row r="166" spans="1:5" x14ac:dyDescent="0.2">
      <c r="A166" s="27" t="s">
        <v>561</v>
      </c>
      <c r="B166" s="33">
        <v>494000</v>
      </c>
      <c r="C166" s="33"/>
      <c r="D166" s="27" t="s">
        <v>740</v>
      </c>
      <c r="E166" s="33">
        <v>1948450.2709345222</v>
      </c>
    </row>
    <row r="167" spans="1:5" x14ac:dyDescent="0.2">
      <c r="A167" s="27" t="s">
        <v>589</v>
      </c>
      <c r="B167" s="33">
        <v>484088</v>
      </c>
      <c r="C167" s="33"/>
      <c r="D167" s="27" t="s">
        <v>447</v>
      </c>
      <c r="E167" s="33">
        <v>1943516.100838989</v>
      </c>
    </row>
    <row r="168" spans="1:5" x14ac:dyDescent="0.2">
      <c r="A168" s="27" t="s">
        <v>590</v>
      </c>
      <c r="B168" s="33">
        <v>467000</v>
      </c>
      <c r="C168" s="33"/>
      <c r="D168" s="27" t="s">
        <v>661</v>
      </c>
      <c r="E168" s="33">
        <v>1929305.2728577852</v>
      </c>
    </row>
    <row r="169" spans="1:5" x14ac:dyDescent="0.2">
      <c r="A169" s="27" t="s">
        <v>656</v>
      </c>
      <c r="B169" s="33">
        <v>441456.8333333332</v>
      </c>
      <c r="C169" s="33"/>
      <c r="D169" s="27" t="s">
        <v>527</v>
      </c>
      <c r="E169" s="33">
        <v>1904709.9291185439</v>
      </c>
    </row>
    <row r="170" spans="1:5" x14ac:dyDescent="0.2">
      <c r="A170" s="27" t="s">
        <v>602</v>
      </c>
      <c r="B170" s="33">
        <v>441456.8333333332</v>
      </c>
      <c r="C170" s="33"/>
      <c r="D170" s="27" t="s">
        <v>520</v>
      </c>
      <c r="E170" s="33">
        <v>1900104.5641159713</v>
      </c>
    </row>
    <row r="171" spans="1:5" x14ac:dyDescent="0.2">
      <c r="A171" s="27" t="s">
        <v>597</v>
      </c>
      <c r="B171" s="33">
        <v>441456.8333333332</v>
      </c>
      <c r="C171" s="33"/>
      <c r="D171" s="27" t="s">
        <v>737</v>
      </c>
      <c r="E171" s="33">
        <v>1871870.278627336</v>
      </c>
    </row>
    <row r="172" spans="1:5" x14ac:dyDescent="0.2">
      <c r="A172" s="27" t="s">
        <v>751</v>
      </c>
      <c r="B172" s="33">
        <v>441456.8333333332</v>
      </c>
      <c r="C172" s="33"/>
      <c r="D172" s="27" t="s">
        <v>472</v>
      </c>
      <c r="E172" s="33">
        <v>1869254.5833480656</v>
      </c>
    </row>
    <row r="173" spans="1:5" x14ac:dyDescent="0.2">
      <c r="A173" s="27" t="s">
        <v>672</v>
      </c>
      <c r="B173" s="33">
        <v>441456.8333333332</v>
      </c>
      <c r="C173" s="33"/>
      <c r="D173" s="27" t="s">
        <v>561</v>
      </c>
      <c r="E173" s="33">
        <v>1864406.6818583608</v>
      </c>
    </row>
    <row r="174" spans="1:5" x14ac:dyDescent="0.2">
      <c r="A174" s="27" t="s">
        <v>673</v>
      </c>
      <c r="B174" s="33">
        <v>441456.8333333332</v>
      </c>
      <c r="C174" s="33"/>
      <c r="D174" s="27" t="s">
        <v>632</v>
      </c>
      <c r="E174" s="33">
        <v>1840727.7484225035</v>
      </c>
    </row>
    <row r="175" spans="1:5" x14ac:dyDescent="0.2">
      <c r="A175" s="27" t="s">
        <v>675</v>
      </c>
      <c r="B175" s="33">
        <v>441456.8333333332</v>
      </c>
      <c r="C175" s="33"/>
      <c r="D175" s="27" t="s">
        <v>494</v>
      </c>
      <c r="E175" s="33">
        <v>1834415.9769630432</v>
      </c>
    </row>
    <row r="176" spans="1:5" x14ac:dyDescent="0.2">
      <c r="A176" s="27" t="s">
        <v>603</v>
      </c>
      <c r="B176" s="33">
        <v>441456.8333333332</v>
      </c>
      <c r="C176" s="33"/>
      <c r="D176" s="27" t="s">
        <v>516</v>
      </c>
      <c r="E176" s="33">
        <v>1834401.5668084621</v>
      </c>
    </row>
    <row r="177" spans="1:5" x14ac:dyDescent="0.2">
      <c r="A177" s="27" t="s">
        <v>763</v>
      </c>
      <c r="B177" s="33">
        <v>441456.8333333332</v>
      </c>
      <c r="C177" s="33"/>
      <c r="D177" s="27" t="s">
        <v>570</v>
      </c>
      <c r="E177" s="33">
        <v>1775131.5591155887</v>
      </c>
    </row>
    <row r="178" spans="1:5" x14ac:dyDescent="0.2">
      <c r="A178" s="27" t="s">
        <v>618</v>
      </c>
      <c r="B178" s="33">
        <v>441456.8333333332</v>
      </c>
      <c r="C178" s="33"/>
      <c r="D178" s="27" t="s">
        <v>586</v>
      </c>
      <c r="E178" s="33">
        <v>1771131.9561923146</v>
      </c>
    </row>
    <row r="179" spans="1:5" x14ac:dyDescent="0.2">
      <c r="A179" s="27" t="s">
        <v>595</v>
      </c>
      <c r="B179" s="33">
        <v>441456.8333333332</v>
      </c>
      <c r="C179" s="33"/>
      <c r="D179" s="27" t="s">
        <v>620</v>
      </c>
      <c r="E179" s="33">
        <v>1770529.4221409559</v>
      </c>
    </row>
    <row r="180" spans="1:5" x14ac:dyDescent="0.2">
      <c r="A180" s="27" t="s">
        <v>564</v>
      </c>
      <c r="B180" s="33">
        <v>441456.8333333332</v>
      </c>
      <c r="C180" s="33"/>
      <c r="D180" s="27" t="s">
        <v>600</v>
      </c>
      <c r="E180" s="33">
        <v>1735781.8806799948</v>
      </c>
    </row>
    <row r="181" spans="1:5" x14ac:dyDescent="0.2">
      <c r="A181" s="27" t="s">
        <v>599</v>
      </c>
      <c r="B181" s="33">
        <v>441456.8333333332</v>
      </c>
      <c r="C181" s="33"/>
      <c r="D181" s="27" t="s">
        <v>450</v>
      </c>
      <c r="E181" s="33">
        <v>1733453.2338108122</v>
      </c>
    </row>
    <row r="182" spans="1:5" x14ac:dyDescent="0.2">
      <c r="A182" s="27" t="s">
        <v>569</v>
      </c>
      <c r="B182" s="33">
        <v>441456.8333333332</v>
      </c>
      <c r="C182" s="33"/>
      <c r="D182" s="27" t="s">
        <v>634</v>
      </c>
      <c r="E182" s="33">
        <v>1719220.8272951543</v>
      </c>
    </row>
    <row r="183" spans="1:5" x14ac:dyDescent="0.2">
      <c r="A183" s="27" t="s">
        <v>689</v>
      </c>
      <c r="B183" s="33">
        <v>441456.8333333332</v>
      </c>
      <c r="C183" s="33"/>
      <c r="D183" s="27" t="s">
        <v>523</v>
      </c>
      <c r="E183" s="33">
        <v>1699686.3787657022</v>
      </c>
    </row>
    <row r="184" spans="1:5" x14ac:dyDescent="0.2">
      <c r="A184" s="27" t="s">
        <v>604</v>
      </c>
      <c r="B184" s="33">
        <v>427000</v>
      </c>
      <c r="C184" s="33"/>
      <c r="D184" s="27" t="s">
        <v>688</v>
      </c>
      <c r="E184" s="33">
        <v>1685012.4105114341</v>
      </c>
    </row>
    <row r="185" spans="1:5" x14ac:dyDescent="0.2">
      <c r="A185" s="27" t="s">
        <v>680</v>
      </c>
      <c r="B185" s="33">
        <v>356000</v>
      </c>
      <c r="C185" s="33"/>
      <c r="D185" s="27" t="s">
        <v>629</v>
      </c>
      <c r="E185" s="33">
        <v>1683627.279060185</v>
      </c>
    </row>
    <row r="186" spans="1:5" x14ac:dyDescent="0.2">
      <c r="A186" s="27" t="s">
        <v>568</v>
      </c>
      <c r="B186" s="33">
        <v>321000</v>
      </c>
      <c r="C186" s="33"/>
      <c r="D186" s="27" t="s">
        <v>438</v>
      </c>
      <c r="E186" s="33">
        <v>1674518.2739884257</v>
      </c>
    </row>
    <row r="187" spans="1:5" x14ac:dyDescent="0.2">
      <c r="A187" s="27" t="s">
        <v>584</v>
      </c>
      <c r="B187" s="33">
        <v>271000</v>
      </c>
      <c r="C187" s="33"/>
      <c r="D187" s="27" t="s">
        <v>557</v>
      </c>
      <c r="E187" s="33">
        <v>1626381.8430655301</v>
      </c>
    </row>
    <row r="188" spans="1:5" x14ac:dyDescent="0.2">
      <c r="A188" s="27" t="s">
        <v>674</v>
      </c>
      <c r="B188" s="33">
        <v>242000</v>
      </c>
      <c r="C188" s="33"/>
      <c r="D188" s="27" t="s">
        <v>460</v>
      </c>
      <c r="E188" s="33">
        <v>1618329.6976079643</v>
      </c>
    </row>
    <row r="189" spans="1:5" x14ac:dyDescent="0.2">
      <c r="A189" s="27" t="s">
        <v>683</v>
      </c>
      <c r="B189" s="33">
        <v>196000</v>
      </c>
      <c r="C189" s="33"/>
      <c r="D189" s="27" t="s">
        <v>506</v>
      </c>
      <c r="E189" s="33">
        <v>1604493.1235537231</v>
      </c>
    </row>
    <row r="190" spans="1:5" x14ac:dyDescent="0.2">
      <c r="A190" s="27" t="s">
        <v>586</v>
      </c>
      <c r="B190" s="33">
        <v>155000</v>
      </c>
      <c r="C190" s="33"/>
      <c r="D190" s="27" t="s">
        <v>562</v>
      </c>
      <c r="E190" s="33">
        <v>1601365.9107835591</v>
      </c>
    </row>
    <row r="191" spans="1:5" x14ac:dyDescent="0.2">
      <c r="A191" s="27" t="s">
        <v>724</v>
      </c>
      <c r="B191" s="33">
        <v>150000</v>
      </c>
      <c r="C191" s="33"/>
      <c r="D191" s="27" t="s">
        <v>526</v>
      </c>
      <c r="E191" s="33">
        <v>1598838.9157839417</v>
      </c>
    </row>
    <row r="192" spans="1:5" x14ac:dyDescent="0.2">
      <c r="A192" s="27" t="s">
        <v>728</v>
      </c>
      <c r="B192" s="33">
        <v>125620</v>
      </c>
      <c r="C192" s="33"/>
      <c r="D192" s="27" t="s">
        <v>467</v>
      </c>
      <c r="E192" s="33">
        <v>1590013.9449466728</v>
      </c>
    </row>
    <row r="193" spans="1:5" x14ac:dyDescent="0.2">
      <c r="A193" s="27" t="s">
        <v>676</v>
      </c>
      <c r="B193" s="33">
        <v>118000</v>
      </c>
      <c r="C193" s="33"/>
      <c r="D193" s="27" t="s">
        <v>525</v>
      </c>
      <c r="E193" s="33">
        <v>1565910.0410147309</v>
      </c>
    </row>
    <row r="194" spans="1:5" x14ac:dyDescent="0.2">
      <c r="A194" s="27" t="s">
        <v>636</v>
      </c>
      <c r="B194" s="33">
        <v>102000</v>
      </c>
      <c r="C194" s="33"/>
      <c r="D194" s="27" t="s">
        <v>681</v>
      </c>
      <c r="E194" s="33">
        <v>1560955.5098604262</v>
      </c>
    </row>
    <row r="195" spans="1:5" x14ac:dyDescent="0.2">
      <c r="A195" s="27" t="s">
        <v>690</v>
      </c>
      <c r="B195" s="33">
        <v>98000</v>
      </c>
      <c r="C195" s="33"/>
      <c r="D195" s="27" t="s">
        <v>747</v>
      </c>
      <c r="E195" s="33">
        <v>1539768.3786554337</v>
      </c>
    </row>
    <row r="196" spans="1:5" x14ac:dyDescent="0.2">
      <c r="A196" s="27" t="s">
        <v>566</v>
      </c>
      <c r="B196" s="33">
        <v>90046</v>
      </c>
      <c r="C196" s="33"/>
      <c r="D196" s="27" t="s">
        <v>751</v>
      </c>
      <c r="E196" s="33">
        <v>1531464.4900402725</v>
      </c>
    </row>
    <row r="197" spans="1:5" x14ac:dyDescent="0.2">
      <c r="A197" s="27" t="s">
        <v>547</v>
      </c>
      <c r="B197" s="33">
        <v>86000</v>
      </c>
      <c r="C197" s="33"/>
      <c r="D197" s="27" t="s">
        <v>559</v>
      </c>
      <c r="E197" s="33">
        <v>1519316.0606492162</v>
      </c>
    </row>
    <row r="198" spans="1:5" x14ac:dyDescent="0.2">
      <c r="A198" s="27" t="s">
        <v>684</v>
      </c>
      <c r="B198" s="33">
        <v>83000</v>
      </c>
      <c r="C198" s="33"/>
      <c r="D198" s="27" t="s">
        <v>735</v>
      </c>
      <c r="E198" s="33">
        <v>1517584.6463350654</v>
      </c>
    </row>
    <row r="199" spans="1:5" x14ac:dyDescent="0.2">
      <c r="A199" s="27" t="s">
        <v>776</v>
      </c>
      <c r="B199" s="33">
        <v>79739</v>
      </c>
      <c r="C199" s="33"/>
      <c r="D199" s="27" t="s">
        <v>552</v>
      </c>
      <c r="E199" s="33">
        <v>1508345.7237845063</v>
      </c>
    </row>
    <row r="200" spans="1:5" x14ac:dyDescent="0.2">
      <c r="A200" s="27" t="s">
        <v>787</v>
      </c>
      <c r="B200" s="33">
        <v>58245</v>
      </c>
      <c r="C200" s="33"/>
      <c r="D200" s="27" t="s">
        <v>746</v>
      </c>
      <c r="E200" s="33">
        <v>1487693.9838865995</v>
      </c>
    </row>
    <row r="201" spans="1:5" x14ac:dyDescent="0.2">
      <c r="A201" s="27" t="s">
        <v>685</v>
      </c>
      <c r="B201" s="33">
        <v>48000</v>
      </c>
      <c r="C201" s="33"/>
      <c r="D201" s="27" t="s">
        <v>592</v>
      </c>
      <c r="E201" s="33">
        <v>1487479.7915025353</v>
      </c>
    </row>
    <row r="202" spans="1:5" x14ac:dyDescent="0.2">
      <c r="A202" s="27" t="s">
        <v>587</v>
      </c>
      <c r="B202" s="33">
        <v>43000</v>
      </c>
      <c r="C202" s="33"/>
      <c r="D202" s="27" t="s">
        <v>659</v>
      </c>
      <c r="E202" s="33">
        <v>1481571.2286011577</v>
      </c>
    </row>
    <row r="203" spans="1:5" x14ac:dyDescent="0.2">
      <c r="A203" s="27" t="s">
        <v>588</v>
      </c>
      <c r="B203" s="33">
        <v>42031</v>
      </c>
      <c r="C203" s="33"/>
      <c r="D203" s="27" t="s">
        <v>793</v>
      </c>
      <c r="E203" s="33">
        <v>1474164.8519123495</v>
      </c>
    </row>
    <row r="204" spans="1:5" x14ac:dyDescent="0.2">
      <c r="A204" s="27" t="s">
        <v>720</v>
      </c>
      <c r="B204" s="33">
        <v>40000</v>
      </c>
      <c r="C204" s="33"/>
      <c r="D204" s="27" t="s">
        <v>741</v>
      </c>
      <c r="E204" s="33">
        <v>1423366.7903486192</v>
      </c>
    </row>
    <row r="205" spans="1:5" x14ac:dyDescent="0.2">
      <c r="A205" s="27" t="s">
        <v>678</v>
      </c>
      <c r="B205" s="33">
        <v>18183</v>
      </c>
      <c r="C205" s="33"/>
      <c r="D205" s="27" t="s">
        <v>738</v>
      </c>
      <c r="E205" s="33">
        <v>1421324.6572204232</v>
      </c>
    </row>
    <row r="206" spans="1:5" x14ac:dyDescent="0.2">
      <c r="A206" s="27" t="s">
        <v>785</v>
      </c>
      <c r="B206" s="33">
        <v>12000</v>
      </c>
      <c r="C206" s="33"/>
      <c r="D206" s="27" t="s">
        <v>676</v>
      </c>
      <c r="E206" s="33">
        <v>1418800.8580666184</v>
      </c>
    </row>
    <row r="207" spans="1:5" x14ac:dyDescent="0.2">
      <c r="A207" s="27" t="s">
        <v>786</v>
      </c>
      <c r="B207" s="33">
        <v>11000</v>
      </c>
      <c r="C207" s="33"/>
      <c r="D207" s="27" t="s">
        <v>601</v>
      </c>
      <c r="E207" s="33">
        <v>1405484.3963490427</v>
      </c>
    </row>
    <row r="208" spans="1:5" x14ac:dyDescent="0.2">
      <c r="A208" s="27" t="s">
        <v>668</v>
      </c>
      <c r="B208" s="33">
        <v>9394</v>
      </c>
      <c r="C208" s="33"/>
      <c r="D208" s="27" t="s">
        <v>609</v>
      </c>
      <c r="E208" s="33">
        <v>1403657.5844653249</v>
      </c>
    </row>
    <row r="209" spans="1:5" x14ac:dyDescent="0.2">
      <c r="A209" s="27" t="s">
        <v>653</v>
      </c>
      <c r="B209" s="33">
        <v>0</v>
      </c>
      <c r="C209" s="33"/>
      <c r="D209" s="27" t="s">
        <v>490</v>
      </c>
      <c r="E209" s="33">
        <v>1393293.5590947568</v>
      </c>
    </row>
    <row r="210" spans="1:5" x14ac:dyDescent="0.2">
      <c r="A210" s="27" t="s">
        <v>723</v>
      </c>
      <c r="B210" s="33">
        <v>0</v>
      </c>
      <c r="C210" s="33"/>
      <c r="D210" s="27" t="s">
        <v>443</v>
      </c>
      <c r="E210" s="33">
        <v>1377743.3520734459</v>
      </c>
    </row>
    <row r="211" spans="1:5" x14ac:dyDescent="0.2">
      <c r="A211" s="27" t="s">
        <v>654</v>
      </c>
      <c r="B211" s="33">
        <v>0</v>
      </c>
      <c r="C211" s="33"/>
      <c r="D211" s="27" t="s">
        <v>672</v>
      </c>
      <c r="E211" s="33">
        <v>1364159.8113952279</v>
      </c>
    </row>
    <row r="212" spans="1:5" x14ac:dyDescent="0.2">
      <c r="A212" s="27" t="s">
        <v>788</v>
      </c>
      <c r="B212" s="33">
        <v>0</v>
      </c>
      <c r="C212" s="33"/>
      <c r="D212" s="27" t="s">
        <v>701</v>
      </c>
      <c r="E212" s="33">
        <v>1316154.8011186123</v>
      </c>
    </row>
    <row r="213" spans="1:5" x14ac:dyDescent="0.2">
      <c r="A213" s="27" t="s">
        <v>707</v>
      </c>
      <c r="B213" s="33">
        <v>0</v>
      </c>
      <c r="C213" s="33"/>
      <c r="D213" s="27" t="s">
        <v>660</v>
      </c>
      <c r="E213" s="33">
        <v>1308496.8018879294</v>
      </c>
    </row>
    <row r="214" spans="1:5" x14ac:dyDescent="0.2">
      <c r="A214" s="27" t="s">
        <v>655</v>
      </c>
      <c r="B214" s="33">
        <v>0</v>
      </c>
      <c r="C214" s="33"/>
      <c r="D214" s="27" t="s">
        <v>493</v>
      </c>
      <c r="E214" s="33">
        <v>1292140.5617872477</v>
      </c>
    </row>
    <row r="215" spans="1:5" x14ac:dyDescent="0.2">
      <c r="A215" s="27" t="s">
        <v>736</v>
      </c>
      <c r="B215" s="33">
        <v>0</v>
      </c>
      <c r="C215" s="33"/>
      <c r="D215" s="27" t="s">
        <v>649</v>
      </c>
      <c r="E215" s="33">
        <v>1280417.4713752866</v>
      </c>
    </row>
    <row r="216" spans="1:5" x14ac:dyDescent="0.2">
      <c r="A216" s="27" t="s">
        <v>772</v>
      </c>
      <c r="B216" s="33">
        <v>0</v>
      </c>
      <c r="C216" s="33"/>
      <c r="D216" s="27" t="s">
        <v>827</v>
      </c>
      <c r="E216" s="33">
        <v>1255641.1616321802</v>
      </c>
    </row>
    <row r="217" spans="1:5" x14ac:dyDescent="0.2">
      <c r="A217" s="27" t="s">
        <v>768</v>
      </c>
      <c r="B217" s="33">
        <v>0</v>
      </c>
      <c r="C217" s="33"/>
      <c r="D217" s="27" t="s">
        <v>554</v>
      </c>
      <c r="E217" s="33">
        <v>1211266.0816067755</v>
      </c>
    </row>
    <row r="218" spans="1:5" x14ac:dyDescent="0.2">
      <c r="A218" s="27" t="s">
        <v>581</v>
      </c>
      <c r="B218" s="33">
        <v>0</v>
      </c>
      <c r="C218" s="33"/>
      <c r="D218" s="27" t="s">
        <v>670</v>
      </c>
      <c r="E218" s="33">
        <v>1210085.4641455412</v>
      </c>
    </row>
    <row r="219" spans="1:5" x14ac:dyDescent="0.2">
      <c r="A219" s="27" t="s">
        <v>709</v>
      </c>
      <c r="B219" s="33">
        <v>0</v>
      </c>
      <c r="C219" s="33"/>
      <c r="D219" s="27" t="s">
        <v>499</v>
      </c>
      <c r="E219" s="33">
        <v>1203843.4521258548</v>
      </c>
    </row>
    <row r="220" spans="1:5" x14ac:dyDescent="0.2">
      <c r="A220" s="27" t="s">
        <v>710</v>
      </c>
      <c r="B220" s="33">
        <v>0</v>
      </c>
      <c r="C220" s="33"/>
      <c r="D220" s="27" t="s">
        <v>484</v>
      </c>
      <c r="E220" s="33">
        <v>1190793.0296591818</v>
      </c>
    </row>
    <row r="221" spans="1:5" x14ac:dyDescent="0.2">
      <c r="A221" s="27" t="s">
        <v>559</v>
      </c>
      <c r="B221" s="33">
        <v>0</v>
      </c>
      <c r="C221" s="33"/>
      <c r="D221" s="27" t="s">
        <v>633</v>
      </c>
      <c r="E221" s="33">
        <v>1167079.0827607512</v>
      </c>
    </row>
    <row r="222" spans="1:5" x14ac:dyDescent="0.2">
      <c r="A222" s="27" t="s">
        <v>725</v>
      </c>
      <c r="B222" s="33">
        <v>0</v>
      </c>
      <c r="C222" s="33"/>
      <c r="D222" s="27" t="s">
        <v>753</v>
      </c>
      <c r="E222" s="33">
        <v>1160952.6833761632</v>
      </c>
    </row>
    <row r="223" spans="1:5" x14ac:dyDescent="0.2">
      <c r="A223" s="27" t="s">
        <v>642</v>
      </c>
      <c r="B223" s="33">
        <v>0</v>
      </c>
      <c r="C223" s="33"/>
      <c r="D223" s="27" t="s">
        <v>465</v>
      </c>
      <c r="E223" s="33">
        <v>1152128.5448421538</v>
      </c>
    </row>
    <row r="224" spans="1:5" x14ac:dyDescent="0.2">
      <c r="A224" s="27" t="s">
        <v>657</v>
      </c>
      <c r="B224" s="33">
        <v>0</v>
      </c>
      <c r="C224" s="33"/>
      <c r="D224" s="27" t="s">
        <v>547</v>
      </c>
      <c r="E224" s="33">
        <v>1144576.0854532123</v>
      </c>
    </row>
    <row r="225" spans="1:5" x14ac:dyDescent="0.2">
      <c r="A225" s="27" t="s">
        <v>735</v>
      </c>
      <c r="B225" s="33">
        <v>0</v>
      </c>
      <c r="C225" s="33"/>
      <c r="D225" s="27" t="s">
        <v>779</v>
      </c>
      <c r="E225" s="33">
        <v>1137978.6856840253</v>
      </c>
    </row>
    <row r="226" spans="1:5" x14ac:dyDescent="0.2">
      <c r="A226" s="27" t="s">
        <v>659</v>
      </c>
      <c r="B226" s="33">
        <v>0</v>
      </c>
      <c r="C226" s="33"/>
      <c r="D226" s="27" t="s">
        <v>461</v>
      </c>
      <c r="E226" s="33">
        <v>1131005.5013774931</v>
      </c>
    </row>
    <row r="227" spans="1:5" x14ac:dyDescent="0.2">
      <c r="A227" s="27" t="s">
        <v>660</v>
      </c>
      <c r="B227" s="33">
        <v>0</v>
      </c>
      <c r="C227" s="33"/>
      <c r="D227" s="27" t="s">
        <v>550</v>
      </c>
      <c r="E227" s="33">
        <v>1125855.9349551201</v>
      </c>
    </row>
    <row r="228" spans="1:5" x14ac:dyDescent="0.2">
      <c r="A228" s="27" t="s">
        <v>572</v>
      </c>
      <c r="B228" s="33">
        <v>0</v>
      </c>
      <c r="C228" s="33"/>
      <c r="D228" s="27" t="s">
        <v>466</v>
      </c>
      <c r="E228" s="33">
        <v>1121869.2027902454</v>
      </c>
    </row>
    <row r="229" spans="1:5" x14ac:dyDescent="0.2">
      <c r="A229" s="27" t="s">
        <v>661</v>
      </c>
      <c r="B229" s="33">
        <v>0</v>
      </c>
      <c r="C229" s="33"/>
      <c r="D229" s="27" t="s">
        <v>608</v>
      </c>
      <c r="E229" s="33">
        <v>1119344.2208892703</v>
      </c>
    </row>
    <row r="230" spans="1:5" x14ac:dyDescent="0.2">
      <c r="A230" s="27" t="s">
        <v>662</v>
      </c>
      <c r="B230" s="33">
        <v>0</v>
      </c>
      <c r="C230" s="33"/>
      <c r="D230" s="27" t="s">
        <v>560</v>
      </c>
      <c r="E230" s="33">
        <v>1116743.7576331198</v>
      </c>
    </row>
    <row r="231" spans="1:5" x14ac:dyDescent="0.2">
      <c r="A231" s="27" t="s">
        <v>745</v>
      </c>
      <c r="B231" s="33">
        <v>0</v>
      </c>
      <c r="C231" s="33"/>
      <c r="D231" s="27" t="s">
        <v>485</v>
      </c>
      <c r="E231" s="33">
        <v>1085786.9880968779</v>
      </c>
    </row>
    <row r="232" spans="1:5" x14ac:dyDescent="0.2">
      <c r="A232" s="27" t="s">
        <v>620</v>
      </c>
      <c r="B232" s="33">
        <v>0</v>
      </c>
      <c r="C232" s="33"/>
      <c r="D232" s="27" t="s">
        <v>521</v>
      </c>
      <c r="E232" s="33">
        <v>1083162.5079163909</v>
      </c>
    </row>
    <row r="233" spans="1:5" x14ac:dyDescent="0.2">
      <c r="A233" s="27" t="s">
        <v>755</v>
      </c>
      <c r="B233" s="33">
        <v>0</v>
      </c>
      <c r="C233" s="33"/>
      <c r="D233" s="27" t="s">
        <v>690</v>
      </c>
      <c r="E233" s="33">
        <v>1077275.1589409113</v>
      </c>
    </row>
    <row r="234" spans="1:5" x14ac:dyDescent="0.2">
      <c r="A234" s="27" t="s">
        <v>746</v>
      </c>
      <c r="B234" s="33">
        <v>0</v>
      </c>
      <c r="C234" s="33"/>
      <c r="D234" s="27" t="s">
        <v>828</v>
      </c>
      <c r="E234" s="33">
        <v>1061262.0638923943</v>
      </c>
    </row>
    <row r="235" spans="1:5" x14ac:dyDescent="0.2">
      <c r="A235" s="27" t="s">
        <v>627</v>
      </c>
      <c r="B235" s="33">
        <v>0</v>
      </c>
      <c r="C235" s="33"/>
      <c r="D235" s="27" t="s">
        <v>571</v>
      </c>
      <c r="E235" s="33">
        <v>1044806.3617103398</v>
      </c>
    </row>
    <row r="236" spans="1:5" x14ac:dyDescent="0.2">
      <c r="A236" s="27" t="s">
        <v>617</v>
      </c>
      <c r="B236" s="33">
        <v>0</v>
      </c>
      <c r="C236" s="33"/>
      <c r="D236" s="27" t="s">
        <v>546</v>
      </c>
      <c r="E236" s="33">
        <v>1022144.6934434026</v>
      </c>
    </row>
    <row r="237" spans="1:5" x14ac:dyDescent="0.2">
      <c r="A237" s="27" t="s">
        <v>700</v>
      </c>
      <c r="B237" s="33">
        <v>0</v>
      </c>
      <c r="C237" s="33"/>
      <c r="D237" s="27" t="s">
        <v>580</v>
      </c>
      <c r="E237" s="33">
        <v>1012639.6522108912</v>
      </c>
    </row>
    <row r="238" spans="1:5" x14ac:dyDescent="0.2">
      <c r="A238" s="27" t="s">
        <v>631</v>
      </c>
      <c r="B238" s="33">
        <v>0</v>
      </c>
      <c r="C238" s="33"/>
      <c r="D238" s="27" t="s">
        <v>501</v>
      </c>
      <c r="E238" s="33">
        <v>1009777.0714307651</v>
      </c>
    </row>
    <row r="239" spans="1:5" x14ac:dyDescent="0.2">
      <c r="A239" s="27" t="s">
        <v>663</v>
      </c>
      <c r="B239" s="33">
        <v>0</v>
      </c>
      <c r="C239" s="33"/>
      <c r="D239" s="27" t="s">
        <v>829</v>
      </c>
      <c r="E239" s="33">
        <v>996560.9665568471</v>
      </c>
    </row>
    <row r="240" spans="1:5" x14ac:dyDescent="0.2">
      <c r="A240" s="27" t="s">
        <v>762</v>
      </c>
      <c r="B240" s="33">
        <v>0</v>
      </c>
      <c r="C240" s="33"/>
      <c r="D240" s="27" t="s">
        <v>754</v>
      </c>
      <c r="E240" s="33">
        <v>984189.03965985775</v>
      </c>
    </row>
    <row r="241" spans="1:5" x14ac:dyDescent="0.2">
      <c r="A241" s="27" t="s">
        <v>767</v>
      </c>
      <c r="B241" s="33">
        <v>0</v>
      </c>
      <c r="C241" s="33"/>
      <c r="D241" s="27" t="s">
        <v>636</v>
      </c>
      <c r="E241" s="33">
        <v>979452.76878777146</v>
      </c>
    </row>
    <row r="242" spans="1:5" x14ac:dyDescent="0.2">
      <c r="A242" s="27" t="s">
        <v>770</v>
      </c>
      <c r="B242" s="33">
        <v>0</v>
      </c>
      <c r="C242" s="33"/>
      <c r="D242" s="27" t="s">
        <v>495</v>
      </c>
      <c r="E242" s="33">
        <v>964215.32591769099</v>
      </c>
    </row>
    <row r="243" spans="1:5" x14ac:dyDescent="0.2">
      <c r="A243" s="27" t="s">
        <v>777</v>
      </c>
      <c r="B243" s="33">
        <v>0</v>
      </c>
      <c r="C243" s="33"/>
      <c r="D243" s="27" t="s">
        <v>475</v>
      </c>
      <c r="E243" s="33">
        <v>961684.67181605101</v>
      </c>
    </row>
    <row r="244" spans="1:5" x14ac:dyDescent="0.2">
      <c r="A244" s="27" t="s">
        <v>737</v>
      </c>
      <c r="B244" s="33">
        <v>0</v>
      </c>
      <c r="C244" s="33"/>
      <c r="D244" s="27" t="s">
        <v>576</v>
      </c>
      <c r="E244" s="33">
        <v>957775.34516090155</v>
      </c>
    </row>
    <row r="245" spans="1:5" x14ac:dyDescent="0.2">
      <c r="A245" s="27" t="s">
        <v>598</v>
      </c>
      <c r="B245" s="33">
        <v>0</v>
      </c>
      <c r="C245" s="33"/>
      <c r="D245" s="27" t="s">
        <v>498</v>
      </c>
      <c r="E245" s="33">
        <v>954715.32591770589</v>
      </c>
    </row>
    <row r="246" spans="1:5" x14ac:dyDescent="0.2">
      <c r="A246" s="27" t="s">
        <v>766</v>
      </c>
      <c r="B246" s="33">
        <v>0</v>
      </c>
      <c r="C246" s="33"/>
      <c r="D246" s="27" t="s">
        <v>603</v>
      </c>
      <c r="E246" s="33">
        <v>940266.949429214</v>
      </c>
    </row>
    <row r="247" spans="1:5" x14ac:dyDescent="0.2">
      <c r="A247" s="27" t="s">
        <v>652</v>
      </c>
      <c r="B247" s="33">
        <v>0</v>
      </c>
      <c r="C247" s="33"/>
      <c r="D247" s="27" t="s">
        <v>486</v>
      </c>
      <c r="E247" s="33">
        <v>932666.40402108431</v>
      </c>
    </row>
    <row r="248" spans="1:5" x14ac:dyDescent="0.2">
      <c r="A248" s="27" t="s">
        <v>645</v>
      </c>
      <c r="B248" s="33">
        <v>0</v>
      </c>
      <c r="C248" s="33"/>
      <c r="D248" s="27" t="s">
        <v>744</v>
      </c>
      <c r="E248" s="33">
        <v>914706.18215495348</v>
      </c>
    </row>
    <row r="249" spans="1:5" x14ac:dyDescent="0.2">
      <c r="A249" s="27" t="s">
        <v>778</v>
      </c>
      <c r="B249" s="33">
        <v>0</v>
      </c>
      <c r="C249" s="33"/>
      <c r="D249" s="27" t="s">
        <v>583</v>
      </c>
      <c r="E249" s="33">
        <v>913344.04158309102</v>
      </c>
    </row>
    <row r="250" spans="1:5" x14ac:dyDescent="0.2">
      <c r="A250" s="27" t="s">
        <v>605</v>
      </c>
      <c r="B250" s="33">
        <v>0</v>
      </c>
      <c r="C250" s="33"/>
      <c r="D250" s="27" t="s">
        <v>703</v>
      </c>
      <c r="E250" s="33">
        <v>911589.63638949394</v>
      </c>
    </row>
    <row r="251" spans="1:5" x14ac:dyDescent="0.2">
      <c r="A251" s="27" t="s">
        <v>759</v>
      </c>
      <c r="B251" s="33">
        <v>0</v>
      </c>
      <c r="C251" s="33"/>
      <c r="D251" s="27" t="s">
        <v>530</v>
      </c>
      <c r="E251" s="33">
        <v>899901.56171287596</v>
      </c>
    </row>
    <row r="252" spans="1:5" x14ac:dyDescent="0.2">
      <c r="A252" s="27" t="s">
        <v>774</v>
      </c>
      <c r="B252" s="33">
        <v>0</v>
      </c>
      <c r="C252" s="33"/>
      <c r="D252" s="27" t="s">
        <v>755</v>
      </c>
      <c r="E252" s="33">
        <v>898028.04312166572</v>
      </c>
    </row>
    <row r="253" spans="1:5" x14ac:dyDescent="0.2">
      <c r="A253" s="27" t="s">
        <v>771</v>
      </c>
      <c r="B253" s="33">
        <v>0</v>
      </c>
      <c r="C253" s="33"/>
      <c r="D253" s="27" t="s">
        <v>545</v>
      </c>
      <c r="E253" s="33">
        <v>875348.68517358601</v>
      </c>
    </row>
    <row r="254" spans="1:5" x14ac:dyDescent="0.2">
      <c r="A254" s="27" t="s">
        <v>622</v>
      </c>
      <c r="B254" s="33">
        <v>0</v>
      </c>
      <c r="C254" s="33"/>
      <c r="D254" s="27" t="s">
        <v>691</v>
      </c>
      <c r="E254" s="33">
        <v>871480.31245519221</v>
      </c>
    </row>
    <row r="255" spans="1:5" x14ac:dyDescent="0.2">
      <c r="A255" s="27" t="s">
        <v>638</v>
      </c>
      <c r="B255" s="33">
        <v>0</v>
      </c>
      <c r="C255" s="33"/>
      <c r="D255" s="27" t="s">
        <v>509</v>
      </c>
      <c r="E255" s="33">
        <v>865721.86920046806</v>
      </c>
    </row>
    <row r="256" spans="1:5" x14ac:dyDescent="0.2">
      <c r="A256" s="27" t="s">
        <v>629</v>
      </c>
      <c r="B256" s="33">
        <v>0</v>
      </c>
      <c r="C256" s="33"/>
      <c r="D256" s="27" t="s">
        <v>631</v>
      </c>
      <c r="E256" s="33">
        <v>863822.31322446465</v>
      </c>
    </row>
    <row r="257" spans="1:5" x14ac:dyDescent="0.2">
      <c r="A257" s="27" t="s">
        <v>609</v>
      </c>
      <c r="B257" s="33">
        <v>0</v>
      </c>
      <c r="C257" s="33"/>
      <c r="D257" s="27" t="s">
        <v>604</v>
      </c>
      <c r="E257" s="33">
        <v>858879.84919902682</v>
      </c>
    </row>
    <row r="258" spans="1:5" x14ac:dyDescent="0.2">
      <c r="A258" s="27" t="s">
        <v>757</v>
      </c>
      <c r="B258" s="33">
        <v>0</v>
      </c>
      <c r="C258" s="33"/>
      <c r="D258" s="27" t="s">
        <v>504</v>
      </c>
      <c r="E258" s="33">
        <v>830694.8080213815</v>
      </c>
    </row>
    <row r="259" spans="1:5" x14ac:dyDescent="0.2">
      <c r="A259" s="27" t="s">
        <v>779</v>
      </c>
      <c r="B259" s="33">
        <v>0</v>
      </c>
      <c r="C259" s="33"/>
      <c r="D259" s="27" t="s">
        <v>487</v>
      </c>
      <c r="E259" s="33">
        <v>822785.93992004544</v>
      </c>
    </row>
    <row r="260" spans="1:5" x14ac:dyDescent="0.2">
      <c r="A260" s="27" t="s">
        <v>578</v>
      </c>
      <c r="B260" s="33">
        <v>0</v>
      </c>
      <c r="C260" s="33"/>
      <c r="D260" s="27" t="s">
        <v>782</v>
      </c>
      <c r="E260" s="33">
        <v>820863.52632910013</v>
      </c>
    </row>
    <row r="261" spans="1:5" x14ac:dyDescent="0.2">
      <c r="A261" s="27" t="s">
        <v>633</v>
      </c>
      <c r="B261" s="33">
        <v>0</v>
      </c>
      <c r="C261" s="33"/>
      <c r="D261" s="27" t="s">
        <v>502</v>
      </c>
      <c r="E261" s="33">
        <v>816726.93730315566</v>
      </c>
    </row>
    <row r="262" spans="1:5" x14ac:dyDescent="0.2">
      <c r="A262" s="27" t="s">
        <v>628</v>
      </c>
      <c r="B262" s="33">
        <v>0</v>
      </c>
      <c r="C262" s="33"/>
      <c r="D262" s="27" t="s">
        <v>830</v>
      </c>
      <c r="E262" s="33">
        <v>816002.12622541189</v>
      </c>
    </row>
    <row r="263" spans="1:5" x14ac:dyDescent="0.2">
      <c r="A263" s="27" t="s">
        <v>664</v>
      </c>
      <c r="B263" s="33">
        <v>0</v>
      </c>
      <c r="C263" s="33"/>
      <c r="D263" s="27" t="s">
        <v>656</v>
      </c>
      <c r="E263" s="33">
        <v>799359.76358409226</v>
      </c>
    </row>
    <row r="264" spans="1:5" x14ac:dyDescent="0.2">
      <c r="A264" s="27" t="s">
        <v>718</v>
      </c>
      <c r="B264" s="33">
        <v>0</v>
      </c>
      <c r="C264" s="33"/>
      <c r="D264" s="27" t="s">
        <v>626</v>
      </c>
      <c r="E264" s="33">
        <v>795666.12007112801</v>
      </c>
    </row>
    <row r="265" spans="1:5" x14ac:dyDescent="0.2">
      <c r="A265" s="27" t="s">
        <v>665</v>
      </c>
      <c r="B265" s="33">
        <v>0</v>
      </c>
      <c r="C265" s="33"/>
      <c r="D265" s="27" t="s">
        <v>617</v>
      </c>
      <c r="E265" s="33">
        <v>755589.25743038952</v>
      </c>
    </row>
    <row r="266" spans="1:5" x14ac:dyDescent="0.2">
      <c r="A266" s="27" t="s">
        <v>782</v>
      </c>
      <c r="B266" s="33">
        <v>0</v>
      </c>
      <c r="C266" s="33"/>
      <c r="D266" s="27" t="s">
        <v>614</v>
      </c>
      <c r="E266" s="33">
        <v>752270.79109707475</v>
      </c>
    </row>
    <row r="267" spans="1:5" x14ac:dyDescent="0.2">
      <c r="A267" s="27" t="s">
        <v>647</v>
      </c>
      <c r="B267" s="33">
        <v>0</v>
      </c>
      <c r="C267" s="33"/>
      <c r="D267" s="27" t="s">
        <v>787</v>
      </c>
      <c r="E267" s="33">
        <v>744461.84217408299</v>
      </c>
    </row>
    <row r="268" spans="1:5" x14ac:dyDescent="0.2">
      <c r="A268" s="27" t="s">
        <v>583</v>
      </c>
      <c r="B268" s="33">
        <v>0</v>
      </c>
      <c r="C268" s="33"/>
      <c r="D268" s="27" t="s">
        <v>549</v>
      </c>
      <c r="E268" s="33">
        <v>739270.85871769488</v>
      </c>
    </row>
    <row r="269" spans="1:5" x14ac:dyDescent="0.2">
      <c r="A269" s="27" t="s">
        <v>623</v>
      </c>
      <c r="B269" s="33">
        <v>0</v>
      </c>
      <c r="C269" s="33"/>
      <c r="D269" s="27" t="s">
        <v>517</v>
      </c>
      <c r="E269" s="33">
        <v>723827.94922707975</v>
      </c>
    </row>
    <row r="270" spans="1:5" x14ac:dyDescent="0.2">
      <c r="A270" s="27" t="s">
        <v>740</v>
      </c>
      <c r="B270" s="33">
        <v>0</v>
      </c>
      <c r="C270" s="33"/>
      <c r="D270" s="27" t="s">
        <v>831</v>
      </c>
      <c r="E270" s="33">
        <v>720107.19432808459</v>
      </c>
    </row>
    <row r="271" spans="1:5" x14ac:dyDescent="0.2">
      <c r="A271" s="27" t="s">
        <v>726</v>
      </c>
      <c r="B271" s="33">
        <v>0</v>
      </c>
      <c r="C271" s="33"/>
      <c r="D271" s="27" t="s">
        <v>748</v>
      </c>
      <c r="E271" s="33">
        <v>715767.66143068671</v>
      </c>
    </row>
    <row r="272" spans="1:5" x14ac:dyDescent="0.2">
      <c r="A272" s="27" t="s">
        <v>783</v>
      </c>
      <c r="B272" s="33">
        <v>0</v>
      </c>
      <c r="C272" s="33"/>
      <c r="D272" s="27" t="s">
        <v>468</v>
      </c>
      <c r="E272" s="33">
        <v>713231.00584295392</v>
      </c>
    </row>
    <row r="273" spans="1:5" x14ac:dyDescent="0.2">
      <c r="A273" s="27" t="s">
        <v>727</v>
      </c>
      <c r="B273" s="33">
        <v>0</v>
      </c>
      <c r="C273" s="33"/>
      <c r="D273" s="27" t="s">
        <v>758</v>
      </c>
      <c r="E273" s="33">
        <v>711938.66181531549</v>
      </c>
    </row>
    <row r="274" spans="1:5" x14ac:dyDescent="0.2">
      <c r="A274" s="27" t="s">
        <v>730</v>
      </c>
      <c r="B274" s="33">
        <v>0</v>
      </c>
      <c r="C274" s="33"/>
      <c r="D274" s="27" t="s">
        <v>613</v>
      </c>
      <c r="E274" s="33">
        <v>696622.66335389018</v>
      </c>
    </row>
    <row r="275" spans="1:5" x14ac:dyDescent="0.2">
      <c r="A275" s="27" t="s">
        <v>729</v>
      </c>
      <c r="B275" s="33">
        <v>0</v>
      </c>
      <c r="C275" s="33"/>
      <c r="D275" s="27" t="s">
        <v>534</v>
      </c>
      <c r="E275" s="33">
        <v>693254.15379031003</v>
      </c>
    </row>
    <row r="276" spans="1:5" x14ac:dyDescent="0.2">
      <c r="A276" s="27" t="s">
        <v>666</v>
      </c>
      <c r="B276" s="33">
        <v>0</v>
      </c>
      <c r="C276" s="33"/>
      <c r="D276" s="27" t="s">
        <v>832</v>
      </c>
      <c r="E276" s="33">
        <v>687569.55291965604</v>
      </c>
    </row>
    <row r="277" spans="1:5" x14ac:dyDescent="0.2">
      <c r="A277" s="27" t="s">
        <v>784</v>
      </c>
      <c r="B277" s="33">
        <v>0</v>
      </c>
      <c r="C277" s="33"/>
      <c r="D277" s="27" t="s">
        <v>833</v>
      </c>
      <c r="E277" s="33">
        <v>685196.48173984885</v>
      </c>
    </row>
    <row r="278" spans="1:5" x14ac:dyDescent="0.2">
      <c r="A278" s="27" t="s">
        <v>667</v>
      </c>
      <c r="B278" s="33">
        <v>0</v>
      </c>
      <c r="C278" s="33"/>
      <c r="D278" s="27" t="s">
        <v>627</v>
      </c>
      <c r="E278" s="33">
        <v>681306.66489246488</v>
      </c>
    </row>
    <row r="279" spans="1:5" x14ac:dyDescent="0.2">
      <c r="A279" s="27" t="s">
        <v>648</v>
      </c>
      <c r="B279" s="33">
        <v>0</v>
      </c>
      <c r="C279" s="33"/>
      <c r="D279" s="27" t="s">
        <v>532</v>
      </c>
      <c r="E279" s="33">
        <v>672544.54330357909</v>
      </c>
    </row>
    <row r="280" spans="1:5" x14ac:dyDescent="0.2">
      <c r="A280" s="27" t="s">
        <v>670</v>
      </c>
      <c r="B280" s="33">
        <v>0</v>
      </c>
      <c r="C280" s="33"/>
      <c r="D280" s="27" t="s">
        <v>750</v>
      </c>
      <c r="E280" s="33">
        <v>666575.01809903979</v>
      </c>
    </row>
    <row r="281" spans="1:5" x14ac:dyDescent="0.2">
      <c r="A281" s="27" t="s">
        <v>719</v>
      </c>
      <c r="B281" s="33">
        <v>0</v>
      </c>
      <c r="C281" s="33"/>
      <c r="D281" s="27" t="s">
        <v>742</v>
      </c>
      <c r="E281" s="33">
        <v>665735.3997900188</v>
      </c>
    </row>
    <row r="282" spans="1:5" x14ac:dyDescent="0.2">
      <c r="A282" s="27" t="s">
        <v>739</v>
      </c>
      <c r="B282" s="33">
        <v>0</v>
      </c>
      <c r="C282" s="33"/>
      <c r="D282" s="27" t="s">
        <v>605</v>
      </c>
      <c r="E282" s="33">
        <v>661395.86689262092</v>
      </c>
    </row>
    <row r="283" spans="1:5" x14ac:dyDescent="0.2">
      <c r="A283" s="27" t="s">
        <v>649</v>
      </c>
      <c r="B283" s="33">
        <v>0</v>
      </c>
      <c r="C283" s="33"/>
      <c r="D283" s="27" t="s">
        <v>618</v>
      </c>
      <c r="E283" s="33">
        <v>659728.91094405949</v>
      </c>
    </row>
    <row r="284" spans="1:5" x14ac:dyDescent="0.2">
      <c r="A284" s="27" t="s">
        <v>747</v>
      </c>
      <c r="B284" s="33">
        <v>0</v>
      </c>
      <c r="C284" s="33"/>
      <c r="D284" s="27" t="s">
        <v>834</v>
      </c>
      <c r="E284" s="33">
        <v>659609.00040544569</v>
      </c>
    </row>
    <row r="285" spans="1:5" x14ac:dyDescent="0.2">
      <c r="A285" s="27" t="s">
        <v>753</v>
      </c>
      <c r="B285" s="33">
        <v>0</v>
      </c>
      <c r="C285" s="33"/>
      <c r="D285" s="27" t="s">
        <v>503</v>
      </c>
      <c r="E285" s="33">
        <v>655935.22048382461</v>
      </c>
    </row>
    <row r="286" spans="1:5" x14ac:dyDescent="0.2">
      <c r="A286" s="27" t="s">
        <v>632</v>
      </c>
      <c r="B286" s="33">
        <v>0</v>
      </c>
      <c r="C286" s="33"/>
      <c r="D286" s="27" t="s">
        <v>497</v>
      </c>
      <c r="E286" s="33">
        <v>645917.76607446373</v>
      </c>
    </row>
    <row r="287" spans="1:5" x14ac:dyDescent="0.2">
      <c r="A287" s="27" t="s">
        <v>585</v>
      </c>
      <c r="B287" s="33">
        <v>0</v>
      </c>
      <c r="C287" s="33"/>
      <c r="D287" s="27" t="s">
        <v>574</v>
      </c>
      <c r="E287" s="33">
        <v>642808.07389311492</v>
      </c>
    </row>
    <row r="288" spans="1:5" x14ac:dyDescent="0.2">
      <c r="A288" s="27" t="s">
        <v>608</v>
      </c>
      <c r="B288" s="33">
        <v>0</v>
      </c>
      <c r="C288" s="33"/>
      <c r="D288" s="27" t="s">
        <v>646</v>
      </c>
      <c r="E288" s="33">
        <v>619532.13776472211</v>
      </c>
    </row>
    <row r="289" spans="1:5" x14ac:dyDescent="0.2">
      <c r="A289" s="27" t="s">
        <v>761</v>
      </c>
      <c r="B289" s="33">
        <v>0</v>
      </c>
      <c r="C289" s="33"/>
      <c r="D289" s="27" t="s">
        <v>657</v>
      </c>
      <c r="E289" s="33">
        <v>618255.80455960333</v>
      </c>
    </row>
    <row r="290" spans="1:5" x14ac:dyDescent="0.2">
      <c r="A290" s="27" t="s">
        <v>789</v>
      </c>
      <c r="B290" s="33">
        <v>0</v>
      </c>
      <c r="C290" s="33"/>
      <c r="D290" s="27" t="s">
        <v>483</v>
      </c>
      <c r="E290" s="33">
        <v>610479.84071607143</v>
      </c>
    </row>
    <row r="291" spans="1:5" x14ac:dyDescent="0.2">
      <c r="A291" s="27" t="s">
        <v>677</v>
      </c>
      <c r="B291" s="33">
        <v>0</v>
      </c>
      <c r="C291" s="33"/>
      <c r="D291" s="27" t="s">
        <v>563</v>
      </c>
      <c r="E291" s="33">
        <v>599621.33976486325</v>
      </c>
    </row>
    <row r="292" spans="1:5" x14ac:dyDescent="0.2">
      <c r="A292" s="27" t="s">
        <v>790</v>
      </c>
      <c r="B292" s="33">
        <v>0</v>
      </c>
      <c r="C292" s="33"/>
      <c r="D292" s="27" t="s">
        <v>479</v>
      </c>
      <c r="E292" s="33">
        <v>596602.31923336536</v>
      </c>
    </row>
    <row r="293" spans="1:5" x14ac:dyDescent="0.2">
      <c r="A293" s="27" t="s">
        <v>791</v>
      </c>
      <c r="B293" s="33">
        <v>0</v>
      </c>
      <c r="C293" s="33"/>
      <c r="D293" s="27" t="s">
        <v>573</v>
      </c>
      <c r="E293" s="33">
        <v>588209.5490732193</v>
      </c>
    </row>
    <row r="294" spans="1:5" x14ac:dyDescent="0.2">
      <c r="A294" s="27" t="s">
        <v>722</v>
      </c>
      <c r="B294" s="33">
        <v>0</v>
      </c>
      <c r="C294" s="33"/>
      <c r="D294" s="27" t="s">
        <v>491</v>
      </c>
      <c r="E294" s="33">
        <v>577059.43594648689</v>
      </c>
    </row>
    <row r="295" spans="1:5" x14ac:dyDescent="0.2">
      <c r="A295" s="27" t="s">
        <v>792</v>
      </c>
      <c r="B295" s="33">
        <v>0</v>
      </c>
      <c r="C295" s="33"/>
      <c r="D295" s="27" t="s">
        <v>598</v>
      </c>
      <c r="E295" s="33">
        <v>576136.80879066885</v>
      </c>
    </row>
    <row r="296" spans="1:5" x14ac:dyDescent="0.2">
      <c r="A296" s="27" t="s">
        <v>563</v>
      </c>
      <c r="B296" s="33">
        <v>0</v>
      </c>
      <c r="C296" s="33"/>
      <c r="D296" s="27" t="s">
        <v>589</v>
      </c>
      <c r="E296" s="33">
        <v>572641.79336309433</v>
      </c>
    </row>
    <row r="297" spans="1:5" x14ac:dyDescent="0.2">
      <c r="A297" s="27" t="s">
        <v>731</v>
      </c>
      <c r="B297" s="33">
        <v>0</v>
      </c>
      <c r="C297" s="33"/>
      <c r="D297" s="27" t="s">
        <v>835</v>
      </c>
      <c r="E297" s="33">
        <v>567657.08120134473</v>
      </c>
    </row>
    <row r="298" spans="1:5" x14ac:dyDescent="0.2">
      <c r="A298" s="27" t="s">
        <v>565</v>
      </c>
      <c r="B298" s="33">
        <v>0</v>
      </c>
      <c r="C298" s="33"/>
      <c r="D298" s="27" t="s">
        <v>705</v>
      </c>
      <c r="E298" s="33">
        <v>556226.01079080999</v>
      </c>
    </row>
    <row r="299" spans="1:5" x14ac:dyDescent="0.2">
      <c r="A299" s="27" t="s">
        <v>571</v>
      </c>
      <c r="B299" s="33">
        <v>0</v>
      </c>
      <c r="C299" s="33"/>
      <c r="D299" s="27" t="s">
        <v>706</v>
      </c>
      <c r="E299" s="33">
        <v>552652.27781647444</v>
      </c>
    </row>
    <row r="300" spans="1:5" x14ac:dyDescent="0.2">
      <c r="A300" s="27" t="s">
        <v>612</v>
      </c>
      <c r="B300" s="33">
        <v>0</v>
      </c>
      <c r="C300" s="33"/>
      <c r="D300" s="27" t="s">
        <v>775</v>
      </c>
      <c r="E300" s="33">
        <v>543973.21202167869</v>
      </c>
    </row>
    <row r="301" spans="1:5" x14ac:dyDescent="0.2">
      <c r="A301" s="27" t="s">
        <v>634</v>
      </c>
      <c r="B301" s="33">
        <v>0</v>
      </c>
      <c r="C301" s="33"/>
      <c r="D301" s="27" t="s">
        <v>700</v>
      </c>
      <c r="E301" s="33">
        <v>541165.27897040546</v>
      </c>
    </row>
    <row r="302" spans="1:5" x14ac:dyDescent="0.2">
      <c r="A302" s="27" t="s">
        <v>704</v>
      </c>
      <c r="B302" s="33">
        <v>0</v>
      </c>
      <c r="C302" s="33"/>
      <c r="D302" s="27" t="s">
        <v>514</v>
      </c>
      <c r="E302" s="33">
        <v>534365.2982025817</v>
      </c>
    </row>
    <row r="303" spans="1:5" x14ac:dyDescent="0.2">
      <c r="A303" s="27" t="s">
        <v>646</v>
      </c>
      <c r="B303" s="33">
        <v>0</v>
      </c>
      <c r="C303" s="33"/>
      <c r="D303" s="27" t="s">
        <v>630</v>
      </c>
      <c r="E303" s="33">
        <v>532741.47981663048</v>
      </c>
    </row>
    <row r="304" spans="1:5" x14ac:dyDescent="0.2">
      <c r="A304" s="27" t="s">
        <v>775</v>
      </c>
      <c r="B304" s="33">
        <v>0</v>
      </c>
      <c r="C304" s="33"/>
      <c r="D304" s="27" t="s">
        <v>556</v>
      </c>
      <c r="E304" s="33">
        <v>510940.36409981549</v>
      </c>
    </row>
    <row r="305" spans="1:5" x14ac:dyDescent="0.2">
      <c r="A305" s="27" t="s">
        <v>681</v>
      </c>
      <c r="B305" s="33">
        <v>0</v>
      </c>
      <c r="C305" s="33"/>
      <c r="D305" s="27" t="s">
        <v>762</v>
      </c>
      <c r="E305" s="33">
        <v>505683.21586811543</v>
      </c>
    </row>
    <row r="306" spans="1:5" x14ac:dyDescent="0.2">
      <c r="A306" s="27" t="s">
        <v>734</v>
      </c>
      <c r="B306" s="33">
        <v>0</v>
      </c>
      <c r="C306" s="33"/>
      <c r="D306" s="27" t="s">
        <v>759</v>
      </c>
      <c r="E306" s="33">
        <v>504406.88266299665</v>
      </c>
    </row>
    <row r="307" spans="1:5" x14ac:dyDescent="0.2">
      <c r="A307" s="27" t="s">
        <v>682</v>
      </c>
      <c r="B307" s="33">
        <v>0</v>
      </c>
      <c r="C307" s="33"/>
      <c r="D307" s="27" t="s">
        <v>538</v>
      </c>
      <c r="E307" s="33">
        <v>502294.56253574044</v>
      </c>
    </row>
    <row r="308" spans="1:5" x14ac:dyDescent="0.2">
      <c r="A308" s="27" t="s">
        <v>611</v>
      </c>
      <c r="B308" s="33">
        <v>0</v>
      </c>
      <c r="C308" s="33"/>
      <c r="D308" s="27" t="s">
        <v>567</v>
      </c>
      <c r="E308" s="33">
        <v>502283.29252915084</v>
      </c>
    </row>
    <row r="309" spans="1:5" x14ac:dyDescent="0.2">
      <c r="A309" s="27" t="s">
        <v>793</v>
      </c>
      <c r="B309" s="33">
        <v>0</v>
      </c>
      <c r="C309" s="33"/>
      <c r="D309" s="27" t="s">
        <v>760</v>
      </c>
      <c r="E309" s="33">
        <v>500205.59535220265</v>
      </c>
    </row>
    <row r="310" spans="1:5" x14ac:dyDescent="0.2">
      <c r="A310" s="27" t="s">
        <v>733</v>
      </c>
      <c r="B310" s="33">
        <v>0</v>
      </c>
      <c r="C310" s="33"/>
      <c r="D310" s="27" t="s">
        <v>639</v>
      </c>
      <c r="E310" s="33">
        <v>499166.74676372111</v>
      </c>
    </row>
    <row r="311" spans="1:5" x14ac:dyDescent="0.2">
      <c r="A311" s="27" t="s">
        <v>607</v>
      </c>
      <c r="B311" s="33">
        <v>0</v>
      </c>
      <c r="C311" s="33"/>
      <c r="D311" s="27" t="s">
        <v>616</v>
      </c>
      <c r="E311" s="33">
        <v>498535.74991942942</v>
      </c>
    </row>
    <row r="312" spans="1:5" x14ac:dyDescent="0.2">
      <c r="A312" s="27" t="s">
        <v>626</v>
      </c>
      <c r="B312" s="33">
        <v>0</v>
      </c>
      <c r="C312" s="33"/>
      <c r="D312" s="27" t="s">
        <v>763</v>
      </c>
      <c r="E312" s="33">
        <v>495592.46076577902</v>
      </c>
    </row>
    <row r="313" spans="1:5" x14ac:dyDescent="0.2">
      <c r="A313" s="27" t="s">
        <v>639</v>
      </c>
      <c r="B313" s="33">
        <v>0</v>
      </c>
      <c r="C313" s="33"/>
      <c r="D313" s="27" t="s">
        <v>756</v>
      </c>
      <c r="E313" s="33">
        <v>484240.81802210212</v>
      </c>
    </row>
    <row r="314" spans="1:5" x14ac:dyDescent="0.2">
      <c r="A314" s="27" t="s">
        <v>744</v>
      </c>
      <c r="B314" s="33">
        <v>0</v>
      </c>
      <c r="C314" s="33"/>
      <c r="D314" s="27" t="s">
        <v>594</v>
      </c>
      <c r="E314" s="33">
        <v>484209.92689454556</v>
      </c>
    </row>
    <row r="315" spans="1:5" x14ac:dyDescent="0.2">
      <c r="A315" s="27" t="s">
        <v>721</v>
      </c>
      <c r="B315" s="33">
        <v>0</v>
      </c>
      <c r="C315" s="33"/>
      <c r="D315" s="27" t="s">
        <v>512</v>
      </c>
      <c r="E315" s="33">
        <v>476022.37092097104</v>
      </c>
    </row>
    <row r="316" spans="1:5" x14ac:dyDescent="0.2">
      <c r="A316" s="27" t="s">
        <v>794</v>
      </c>
      <c r="B316" s="33">
        <v>0</v>
      </c>
      <c r="C316" s="33"/>
      <c r="D316" s="27" t="s">
        <v>836</v>
      </c>
      <c r="E316" s="33">
        <v>466604.43402327597</v>
      </c>
    </row>
    <row r="317" spans="1:5" x14ac:dyDescent="0.2">
      <c r="A317" s="27" t="s">
        <v>760</v>
      </c>
      <c r="B317" s="33">
        <v>0</v>
      </c>
      <c r="C317" s="33"/>
      <c r="D317" s="27" t="s">
        <v>777</v>
      </c>
      <c r="E317" s="33">
        <v>465861.61986839771</v>
      </c>
    </row>
    <row r="318" spans="1:5" x14ac:dyDescent="0.2">
      <c r="A318" s="27" t="s">
        <v>773</v>
      </c>
      <c r="B318" s="33">
        <v>0</v>
      </c>
      <c r="C318" s="33"/>
      <c r="D318" s="27" t="s">
        <v>757</v>
      </c>
      <c r="E318" s="33">
        <v>444107.77157437801</v>
      </c>
    </row>
    <row r="319" spans="1:5" x14ac:dyDescent="0.2">
      <c r="A319" s="27" t="s">
        <v>795</v>
      </c>
      <c r="B319" s="33">
        <v>0</v>
      </c>
      <c r="C319" s="33"/>
      <c r="D319" s="27" t="s">
        <v>682</v>
      </c>
      <c r="E319" s="33">
        <v>434974.35630452633</v>
      </c>
    </row>
    <row r="320" spans="1:5" x14ac:dyDescent="0.2">
      <c r="A320" s="27" t="s">
        <v>556</v>
      </c>
      <c r="B320" s="33">
        <v>0</v>
      </c>
      <c r="C320" s="33"/>
      <c r="D320" s="27" t="s">
        <v>652</v>
      </c>
      <c r="E320" s="33">
        <v>433442.75645838678</v>
      </c>
    </row>
    <row r="321" spans="1:5" x14ac:dyDescent="0.2">
      <c r="A321" s="27" t="s">
        <v>567</v>
      </c>
      <c r="B321" s="33">
        <v>0</v>
      </c>
      <c r="C321" s="33"/>
      <c r="D321" s="27" t="s">
        <v>531</v>
      </c>
      <c r="E321" s="33">
        <v>427994.03310012817</v>
      </c>
    </row>
    <row r="322" spans="1:5" x14ac:dyDescent="0.2">
      <c r="A322" s="27" t="s">
        <v>703</v>
      </c>
      <c r="B322" s="33">
        <v>0</v>
      </c>
      <c r="C322" s="33"/>
      <c r="D322" s="27" t="s">
        <v>535</v>
      </c>
      <c r="E322" s="33">
        <v>425730.56869003922</v>
      </c>
    </row>
    <row r="323" spans="1:5" x14ac:dyDescent="0.2">
      <c r="A323" s="27" t="s">
        <v>650</v>
      </c>
      <c r="B323" s="33">
        <v>0</v>
      </c>
      <c r="C323" s="33"/>
      <c r="D323" s="27" t="s">
        <v>558</v>
      </c>
      <c r="E323" s="33">
        <v>417257.96076638252</v>
      </c>
    </row>
    <row r="324" spans="1:5" x14ac:dyDescent="0.2">
      <c r="A324" s="27" t="s">
        <v>616</v>
      </c>
      <c r="B324" s="33">
        <v>0</v>
      </c>
      <c r="C324" s="33"/>
      <c r="D324" s="27" t="s">
        <v>569</v>
      </c>
      <c r="E324" s="33">
        <v>399935.17985612154</v>
      </c>
    </row>
    <row r="325" spans="1:5" x14ac:dyDescent="0.2">
      <c r="A325" s="27" t="s">
        <v>635</v>
      </c>
      <c r="B325" s="33">
        <v>0</v>
      </c>
      <c r="C325" s="33"/>
      <c r="D325" s="27" t="s">
        <v>602</v>
      </c>
      <c r="E325" s="33">
        <v>362598.5407923907</v>
      </c>
    </row>
    <row r="326" spans="1:5" x14ac:dyDescent="0.2">
      <c r="A326" s="27" t="s">
        <v>686</v>
      </c>
      <c r="B326" s="33">
        <v>0</v>
      </c>
      <c r="C326" s="33"/>
      <c r="D326" s="27" t="s">
        <v>477</v>
      </c>
      <c r="E326" s="33">
        <v>353322.43710042536</v>
      </c>
    </row>
    <row r="327" spans="1:5" x14ac:dyDescent="0.2">
      <c r="A327" s="27" t="s">
        <v>742</v>
      </c>
      <c r="B327" s="33">
        <v>0</v>
      </c>
      <c r="C327" s="33"/>
      <c r="D327" s="27" t="s">
        <v>542</v>
      </c>
      <c r="E327" s="33">
        <v>339999.72027989477</v>
      </c>
    </row>
    <row r="328" spans="1:5" x14ac:dyDescent="0.2">
      <c r="A328" s="27" t="s">
        <v>625</v>
      </c>
      <c r="B328" s="33">
        <v>0</v>
      </c>
      <c r="C328" s="33"/>
      <c r="D328" s="27" t="s">
        <v>647</v>
      </c>
      <c r="E328" s="33">
        <v>335675.63294627517</v>
      </c>
    </row>
    <row r="329" spans="1:5" x14ac:dyDescent="0.2">
      <c r="A329" s="27" t="s">
        <v>641</v>
      </c>
      <c r="B329" s="33">
        <v>0</v>
      </c>
      <c r="C329" s="33"/>
      <c r="D329" s="27" t="s">
        <v>645</v>
      </c>
      <c r="E329" s="33">
        <v>323601.33531092107</v>
      </c>
    </row>
    <row r="330" spans="1:5" x14ac:dyDescent="0.2">
      <c r="A330" s="27" t="s">
        <v>644</v>
      </c>
      <c r="B330" s="33">
        <v>0</v>
      </c>
      <c r="C330" s="33"/>
      <c r="D330" s="27" t="s">
        <v>761</v>
      </c>
      <c r="E330" s="33">
        <v>320614.90112587065</v>
      </c>
    </row>
    <row r="331" spans="1:5" x14ac:dyDescent="0.2">
      <c r="A331" s="27" t="s">
        <v>621</v>
      </c>
      <c r="B331" s="33">
        <v>0</v>
      </c>
      <c r="C331" s="33"/>
      <c r="D331" s="27" t="s">
        <v>585</v>
      </c>
      <c r="E331" s="33">
        <v>319849.10120279342</v>
      </c>
    </row>
    <row r="332" spans="1:5" x14ac:dyDescent="0.2">
      <c r="A332" s="27" t="s">
        <v>764</v>
      </c>
      <c r="B332" s="33">
        <v>0</v>
      </c>
      <c r="C332" s="33"/>
      <c r="D332" s="27" t="s">
        <v>622</v>
      </c>
      <c r="E332" s="33">
        <v>310404.23548491299</v>
      </c>
    </row>
    <row r="333" spans="1:5" x14ac:dyDescent="0.2">
      <c r="A333" s="27" t="s">
        <v>701</v>
      </c>
      <c r="B333" s="33">
        <v>0</v>
      </c>
      <c r="C333" s="33"/>
      <c r="D333" s="27" t="s">
        <v>644</v>
      </c>
      <c r="E333" s="33">
        <v>304533.10274136811</v>
      </c>
    </row>
    <row r="334" spans="1:5" x14ac:dyDescent="0.2">
      <c r="A334" s="27" t="s">
        <v>687</v>
      </c>
      <c r="B334" s="33">
        <v>0</v>
      </c>
      <c r="C334" s="33"/>
      <c r="D334" s="27" t="s">
        <v>694</v>
      </c>
      <c r="E334" s="33">
        <v>296619.83686963469</v>
      </c>
    </row>
    <row r="335" spans="1:5" x14ac:dyDescent="0.2">
      <c r="A335" s="27" t="s">
        <v>688</v>
      </c>
      <c r="B335" s="33">
        <v>0</v>
      </c>
      <c r="C335" s="33"/>
      <c r="D335" s="27" t="s">
        <v>837</v>
      </c>
      <c r="E335" s="33">
        <v>275972.58869148791</v>
      </c>
    </row>
    <row r="336" spans="1:5" x14ac:dyDescent="0.2">
      <c r="A336" s="27" t="s">
        <v>539</v>
      </c>
      <c r="B336" s="33">
        <v>0</v>
      </c>
      <c r="C336" s="33"/>
      <c r="D336" s="27" t="s">
        <v>606</v>
      </c>
      <c r="E336" s="33">
        <v>273135.30589544773</v>
      </c>
    </row>
    <row r="337" spans="1:5" x14ac:dyDescent="0.2">
      <c r="A337" s="27" t="s">
        <v>756</v>
      </c>
      <c r="B337" s="33">
        <v>0</v>
      </c>
      <c r="C337" s="33"/>
      <c r="D337" s="27" t="s">
        <v>692</v>
      </c>
      <c r="E337" s="33">
        <v>272624.77261339128</v>
      </c>
    </row>
    <row r="338" spans="1:5" x14ac:dyDescent="0.2">
      <c r="A338" s="27" t="s">
        <v>738</v>
      </c>
      <c r="B338" s="33">
        <v>0</v>
      </c>
      <c r="C338" s="33"/>
      <c r="D338" s="27" t="s">
        <v>781</v>
      </c>
      <c r="E338" s="33">
        <v>269816.83956213295</v>
      </c>
    </row>
    <row r="339" spans="1:5" x14ac:dyDescent="0.2">
      <c r="A339" s="27" t="s">
        <v>758</v>
      </c>
      <c r="B339" s="33">
        <v>0</v>
      </c>
      <c r="C339" s="33"/>
      <c r="D339" s="27" t="s">
        <v>838</v>
      </c>
      <c r="E339" s="33">
        <v>247608.64179306477</v>
      </c>
    </row>
    <row r="340" spans="1:5" x14ac:dyDescent="0.2">
      <c r="A340" s="27" t="s">
        <v>640</v>
      </c>
      <c r="B340" s="33">
        <v>0</v>
      </c>
      <c r="C340" s="33"/>
      <c r="D340" s="27" t="s">
        <v>693</v>
      </c>
      <c r="E340" s="33">
        <v>246077.04194692522</v>
      </c>
    </row>
    <row r="341" spans="1:5" x14ac:dyDescent="0.2">
      <c r="A341" s="27" t="s">
        <v>606</v>
      </c>
      <c r="B341" s="33">
        <v>0</v>
      </c>
      <c r="C341" s="33"/>
      <c r="D341" s="27" t="s">
        <v>766</v>
      </c>
      <c r="E341" s="33">
        <v>237030.61960441619</v>
      </c>
    </row>
    <row r="342" spans="1:5" x14ac:dyDescent="0.2">
      <c r="A342" s="27" t="s">
        <v>838</v>
      </c>
      <c r="B342" s="33">
        <v>0</v>
      </c>
      <c r="C342" s="33"/>
      <c r="D342" s="27" t="s">
        <v>702</v>
      </c>
      <c r="E342" s="33">
        <v>231271.57676754892</v>
      </c>
    </row>
    <row r="343" spans="1:5" x14ac:dyDescent="0.2">
      <c r="A343" s="27" t="s">
        <v>630</v>
      </c>
      <c r="B343" s="33">
        <v>0</v>
      </c>
      <c r="C343" s="33"/>
      <c r="D343" s="27" t="s">
        <v>650</v>
      </c>
      <c r="E343" s="33">
        <v>230761.04348549992</v>
      </c>
    </row>
    <row r="344" spans="1:5" x14ac:dyDescent="0.2">
      <c r="A344" s="27" t="s">
        <v>691</v>
      </c>
      <c r="B344" s="33">
        <v>0</v>
      </c>
      <c r="C344" s="33"/>
      <c r="D344" s="27" t="s">
        <v>640</v>
      </c>
      <c r="E344" s="33">
        <v>223179.30509137362</v>
      </c>
    </row>
    <row r="345" spans="1:5" x14ac:dyDescent="0.2">
      <c r="A345" s="27" t="s">
        <v>692</v>
      </c>
      <c r="B345" s="33">
        <v>0</v>
      </c>
      <c r="C345" s="33"/>
      <c r="D345" s="27" t="s">
        <v>651</v>
      </c>
      <c r="E345" s="33">
        <v>219274.04463942721</v>
      </c>
    </row>
    <row r="346" spans="1:5" x14ac:dyDescent="0.2">
      <c r="A346" s="27" t="s">
        <v>741</v>
      </c>
      <c r="B346" s="33">
        <v>0</v>
      </c>
      <c r="C346" s="33"/>
      <c r="D346" s="27" t="s">
        <v>566</v>
      </c>
      <c r="E346" s="33">
        <v>219028.89300355315</v>
      </c>
    </row>
    <row r="347" spans="1:5" x14ac:dyDescent="0.2">
      <c r="A347" s="27" t="s">
        <v>705</v>
      </c>
      <c r="B347" s="33">
        <v>0</v>
      </c>
      <c r="C347" s="33"/>
      <c r="D347" s="27" t="s">
        <v>768</v>
      </c>
      <c r="E347" s="33">
        <v>218252.97807533294</v>
      </c>
    </row>
    <row r="348" spans="1:5" x14ac:dyDescent="0.2">
      <c r="A348" s="27" t="s">
        <v>613</v>
      </c>
      <c r="B348" s="33">
        <v>0</v>
      </c>
      <c r="C348" s="33"/>
      <c r="D348" s="27" t="s">
        <v>839</v>
      </c>
      <c r="E348" s="33">
        <v>217997.71143431216</v>
      </c>
    </row>
    <row r="349" spans="1:5" x14ac:dyDescent="0.2">
      <c r="A349" s="27" t="s">
        <v>748</v>
      </c>
      <c r="B349" s="33">
        <v>0</v>
      </c>
      <c r="C349" s="33"/>
      <c r="D349" s="27" t="s">
        <v>767</v>
      </c>
      <c r="E349" s="33">
        <v>203441.18191029131</v>
      </c>
    </row>
    <row r="350" spans="1:5" x14ac:dyDescent="0.2">
      <c r="A350" s="27" t="s">
        <v>651</v>
      </c>
      <c r="B350" s="33">
        <v>0</v>
      </c>
      <c r="C350" s="33"/>
      <c r="D350" s="27" t="s">
        <v>795</v>
      </c>
      <c r="E350" s="33">
        <v>196044.78030626476</v>
      </c>
    </row>
    <row r="351" spans="1:5" x14ac:dyDescent="0.2">
      <c r="A351" s="27" t="s">
        <v>693</v>
      </c>
      <c r="B351" s="33">
        <v>0</v>
      </c>
      <c r="C351" s="33"/>
      <c r="D351" s="27" t="s">
        <v>621</v>
      </c>
      <c r="E351" s="33">
        <v>190628.71598573029</v>
      </c>
    </row>
    <row r="352" spans="1:5" x14ac:dyDescent="0.2">
      <c r="A352" s="27" t="s">
        <v>694</v>
      </c>
      <c r="B352" s="33">
        <v>0</v>
      </c>
      <c r="C352" s="33"/>
      <c r="D352" s="27" t="s">
        <v>771</v>
      </c>
      <c r="E352" s="33">
        <v>173070.78261412308</v>
      </c>
    </row>
    <row r="353" spans="1:5" x14ac:dyDescent="0.2">
      <c r="A353" s="27" t="s">
        <v>614</v>
      </c>
      <c r="B353" s="33">
        <v>0</v>
      </c>
      <c r="C353" s="33"/>
      <c r="D353" s="27" t="s">
        <v>628</v>
      </c>
      <c r="E353" s="33">
        <v>170024.88564758003</v>
      </c>
    </row>
    <row r="354" spans="1:5" x14ac:dyDescent="0.2">
      <c r="A354" s="27" t="s">
        <v>829</v>
      </c>
      <c r="B354" s="33">
        <v>0</v>
      </c>
      <c r="C354" s="33"/>
      <c r="D354" s="27" t="s">
        <v>764</v>
      </c>
      <c r="E354" s="33">
        <v>145501.98538355529</v>
      </c>
    </row>
    <row r="355" spans="1:5" x14ac:dyDescent="0.2">
      <c r="A355" s="27" t="s">
        <v>834</v>
      </c>
      <c r="B355" s="33">
        <v>0</v>
      </c>
      <c r="C355" s="33"/>
      <c r="D355" s="27" t="s">
        <v>772</v>
      </c>
      <c r="E355" s="33">
        <v>133504.45325544104</v>
      </c>
    </row>
    <row r="356" spans="1:5" x14ac:dyDescent="0.2">
      <c r="A356" s="27" t="s">
        <v>781</v>
      </c>
      <c r="B356" s="33">
        <v>0</v>
      </c>
      <c r="C356" s="33"/>
      <c r="D356" s="27" t="s">
        <v>773</v>
      </c>
      <c r="E356" s="33">
        <v>128143.85379393771</v>
      </c>
    </row>
    <row r="357" spans="1:5" x14ac:dyDescent="0.2">
      <c r="A357" s="27" t="s">
        <v>702</v>
      </c>
      <c r="B357" s="33">
        <v>0</v>
      </c>
      <c r="C357" s="33"/>
      <c r="D357" s="27" t="s">
        <v>778</v>
      </c>
      <c r="E357" s="33">
        <v>114869.98846070096</v>
      </c>
    </row>
    <row r="358" spans="1:5" x14ac:dyDescent="0.2">
      <c r="A358" s="27" t="s">
        <v>831</v>
      </c>
      <c r="B358" s="33">
        <v>0</v>
      </c>
      <c r="C358" s="33"/>
      <c r="D358" s="27" t="s">
        <v>774</v>
      </c>
      <c r="E358" s="33">
        <v>81203.331332705915</v>
      </c>
    </row>
    <row r="359" spans="1:5" x14ac:dyDescent="0.2">
      <c r="A359" s="27" t="s">
        <v>839</v>
      </c>
      <c r="B359" s="33">
        <v>0</v>
      </c>
      <c r="C359" s="33"/>
      <c r="D359" s="27" t="s">
        <v>770</v>
      </c>
      <c r="E359" s="33">
        <v>79991.341312810779</v>
      </c>
    </row>
    <row r="360" spans="1:5" x14ac:dyDescent="0.2">
      <c r="A360" s="27" t="s">
        <v>706</v>
      </c>
      <c r="B360" s="33">
        <v>0</v>
      </c>
      <c r="C360" s="33"/>
      <c r="D360" s="27" t="s">
        <v>710</v>
      </c>
      <c r="E360" s="33">
        <v>32550.589105647057</v>
      </c>
    </row>
  </sheetData>
  <pageMargins left="0.7" right="0.7" top="0.75" bottom="0.75" header="0.3" footer="0.3"/>
  <pageSetup paperSize="9" orientation="portrait" verticalDpi="0"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B49E-38CF-4FD4-9F00-A991902A47F0}">
  <sheetPr>
    <tabColor theme="6"/>
  </sheetPr>
  <dimension ref="A1:D360"/>
  <sheetViews>
    <sheetView showGridLines="0" zoomScaleNormal="100" workbookViewId="0">
      <selection activeCell="G15" sqref="G15"/>
    </sheetView>
  </sheetViews>
  <sheetFormatPr baseColWidth="10" defaultColWidth="9.140625" defaultRowHeight="12.75" x14ac:dyDescent="0.2"/>
  <cols>
    <col min="1" max="1" width="12.5703125" style="27" customWidth="1"/>
    <col min="2" max="2" width="18.7109375" style="27" customWidth="1"/>
    <col min="3" max="3" width="18.85546875" style="27" bestFit="1" customWidth="1"/>
    <col min="4" max="4" width="29.5703125" style="27" bestFit="1" customWidth="1"/>
    <col min="5" max="5" width="15" style="27" customWidth="1"/>
    <col min="6" max="6" width="12" style="27" customWidth="1"/>
    <col min="7" max="16384" width="9.140625" style="27"/>
  </cols>
  <sheetData>
    <row r="1" spans="1:4" ht="21" x14ac:dyDescent="0.35">
      <c r="A1" s="35" t="s">
        <v>841</v>
      </c>
    </row>
    <row r="2" spans="1:4" x14ac:dyDescent="0.2">
      <c r="A2" s="27" t="s">
        <v>399</v>
      </c>
    </row>
    <row r="4" spans="1:4" x14ac:dyDescent="0.2">
      <c r="A4" s="49" t="s">
        <v>52</v>
      </c>
      <c r="B4" s="46" t="s">
        <v>821</v>
      </c>
      <c r="C4" s="46" t="s">
        <v>822</v>
      </c>
      <c r="D4" s="46" t="s">
        <v>823</v>
      </c>
    </row>
    <row r="5" spans="1:4" x14ac:dyDescent="0.2">
      <c r="A5" s="27" t="s">
        <v>431</v>
      </c>
      <c r="B5" s="33">
        <v>17312287.238371171</v>
      </c>
      <c r="C5" s="33">
        <v>935</v>
      </c>
      <c r="D5" s="33">
        <v>18515.815228204461</v>
      </c>
    </row>
    <row r="6" spans="1:4" x14ac:dyDescent="0.2">
      <c r="A6" s="27" t="s">
        <v>452</v>
      </c>
      <c r="B6" s="33">
        <v>6356647.4610741176</v>
      </c>
      <c r="C6" s="33">
        <v>378</v>
      </c>
      <c r="D6" s="33">
        <v>16816.527674799254</v>
      </c>
    </row>
    <row r="7" spans="1:4" x14ac:dyDescent="0.2">
      <c r="A7" s="27" t="s">
        <v>428</v>
      </c>
      <c r="B7" s="33">
        <v>10511033.521233998</v>
      </c>
      <c r="C7" s="33">
        <v>937</v>
      </c>
      <c r="D7" s="33">
        <v>11217.751890324438</v>
      </c>
    </row>
    <row r="8" spans="1:4" x14ac:dyDescent="0.2">
      <c r="A8" s="27" t="s">
        <v>422</v>
      </c>
      <c r="B8" s="33">
        <v>16165385.990857556</v>
      </c>
      <c r="C8" s="33">
        <v>1810</v>
      </c>
      <c r="D8" s="33">
        <v>8931.1524811367708</v>
      </c>
    </row>
    <row r="9" spans="1:4" x14ac:dyDescent="0.2">
      <c r="A9" s="27" t="s">
        <v>426</v>
      </c>
      <c r="B9" s="33">
        <v>12597404.520508334</v>
      </c>
      <c r="C9" s="33">
        <v>1766</v>
      </c>
      <c r="D9" s="33">
        <v>7133.2981429832016</v>
      </c>
    </row>
    <row r="10" spans="1:4" x14ac:dyDescent="0.2">
      <c r="A10" s="27" t="s">
        <v>451</v>
      </c>
      <c r="B10" s="33">
        <v>6206704.9854486734</v>
      </c>
      <c r="C10" s="33">
        <v>912</v>
      </c>
      <c r="D10" s="33">
        <v>6805.5975717638967</v>
      </c>
    </row>
    <row r="11" spans="1:4" x14ac:dyDescent="0.2">
      <c r="A11" s="27" t="s">
        <v>459</v>
      </c>
      <c r="B11" s="33">
        <v>3982232.0458557531</v>
      </c>
      <c r="C11" s="33">
        <v>750</v>
      </c>
      <c r="D11" s="33">
        <v>5309.6427278076708</v>
      </c>
    </row>
    <row r="12" spans="1:4" x14ac:dyDescent="0.2">
      <c r="A12" s="27" t="s">
        <v>446</v>
      </c>
      <c r="B12" s="33">
        <v>6182802.3333218172</v>
      </c>
      <c r="C12" s="33">
        <v>1169</v>
      </c>
      <c r="D12" s="33">
        <v>5288.9669232864135</v>
      </c>
    </row>
    <row r="13" spans="1:4" x14ac:dyDescent="0.2">
      <c r="A13" s="27" t="s">
        <v>427</v>
      </c>
      <c r="B13" s="33">
        <v>16279346.074955881</v>
      </c>
      <c r="C13" s="33">
        <v>3755</v>
      </c>
      <c r="D13" s="33">
        <v>4335.3784487232706</v>
      </c>
    </row>
    <row r="14" spans="1:4" x14ac:dyDescent="0.2">
      <c r="A14" s="27" t="s">
        <v>421</v>
      </c>
      <c r="B14" s="33">
        <v>15107254.928824186</v>
      </c>
      <c r="C14" s="33">
        <v>3784</v>
      </c>
      <c r="D14" s="33">
        <v>3992.4035224165395</v>
      </c>
    </row>
    <row r="15" spans="1:4" x14ac:dyDescent="0.2">
      <c r="A15" s="27" t="s">
        <v>752</v>
      </c>
      <c r="B15" s="33">
        <v>8832495.0627678186</v>
      </c>
      <c r="C15" s="33">
        <v>2455</v>
      </c>
      <c r="D15" s="33">
        <v>3597.7576630418812</v>
      </c>
    </row>
    <row r="16" spans="1:4" x14ac:dyDescent="0.2">
      <c r="A16" s="27" t="s">
        <v>471</v>
      </c>
      <c r="B16" s="33">
        <v>8846599.5190646201</v>
      </c>
      <c r="C16" s="33">
        <v>2534</v>
      </c>
      <c r="D16" s="33">
        <v>3491.1600312015075</v>
      </c>
    </row>
    <row r="17" spans="1:4" x14ac:dyDescent="0.2">
      <c r="A17" s="27" t="s">
        <v>434</v>
      </c>
      <c r="B17" s="33">
        <v>6585914.1655084044</v>
      </c>
      <c r="C17" s="33">
        <v>2140</v>
      </c>
      <c r="D17" s="33">
        <v>3077.5299838824321</v>
      </c>
    </row>
    <row r="18" spans="1:4" x14ac:dyDescent="0.2">
      <c r="A18" s="27" t="s">
        <v>454</v>
      </c>
      <c r="B18" s="33">
        <v>4981247.3917718083</v>
      </c>
      <c r="C18" s="33">
        <v>1629</v>
      </c>
      <c r="D18" s="33">
        <v>3057.8559802159657</v>
      </c>
    </row>
    <row r="19" spans="1:4" x14ac:dyDescent="0.2">
      <c r="A19" s="27" t="s">
        <v>424</v>
      </c>
      <c r="B19" s="33">
        <v>15865743.43807587</v>
      </c>
      <c r="C19" s="33">
        <v>5512</v>
      </c>
      <c r="D19" s="33">
        <v>2878.4004786059272</v>
      </c>
    </row>
    <row r="20" spans="1:4" x14ac:dyDescent="0.2">
      <c r="A20" s="27" t="s">
        <v>440</v>
      </c>
      <c r="B20" s="33">
        <v>10449829.007084221</v>
      </c>
      <c r="C20" s="33">
        <v>4504</v>
      </c>
      <c r="D20" s="33">
        <v>2320.121893224738</v>
      </c>
    </row>
    <row r="21" spans="1:4" x14ac:dyDescent="0.2">
      <c r="A21" s="27" t="s">
        <v>467</v>
      </c>
      <c r="B21" s="33">
        <v>1590013.9449466728</v>
      </c>
      <c r="C21" s="33">
        <v>818</v>
      </c>
      <c r="D21" s="33">
        <v>1943.7823287856636</v>
      </c>
    </row>
    <row r="22" spans="1:4" x14ac:dyDescent="0.2">
      <c r="A22" s="27" t="s">
        <v>458</v>
      </c>
      <c r="B22" s="33">
        <v>4578760.6951876283</v>
      </c>
      <c r="C22" s="33">
        <v>2560</v>
      </c>
      <c r="D22" s="33">
        <v>1788.5783965576672</v>
      </c>
    </row>
    <row r="23" spans="1:4" x14ac:dyDescent="0.2">
      <c r="A23" s="27" t="s">
        <v>449</v>
      </c>
      <c r="B23" s="33">
        <v>3638225.2731688172</v>
      </c>
      <c r="C23" s="33">
        <v>2117</v>
      </c>
      <c r="D23" s="33">
        <v>1718.5759438681234</v>
      </c>
    </row>
    <row r="24" spans="1:4" x14ac:dyDescent="0.2">
      <c r="A24" s="27" t="s">
        <v>436</v>
      </c>
      <c r="B24" s="33">
        <v>8008461.0863111019</v>
      </c>
      <c r="C24" s="33">
        <v>5204</v>
      </c>
      <c r="D24" s="33">
        <v>1538.9048974464069</v>
      </c>
    </row>
    <row r="25" spans="1:4" x14ac:dyDescent="0.2">
      <c r="A25" s="27" t="s">
        <v>488</v>
      </c>
      <c r="B25" s="33">
        <v>1950336.4232355729</v>
      </c>
      <c r="C25" s="33">
        <v>1562</v>
      </c>
      <c r="D25" s="33">
        <v>1248.6148676284076</v>
      </c>
    </row>
    <row r="26" spans="1:4" x14ac:dyDescent="0.2">
      <c r="A26" s="27" t="s">
        <v>499</v>
      </c>
      <c r="B26" s="33">
        <v>1203843.4521258548</v>
      </c>
      <c r="C26" s="33">
        <v>1051</v>
      </c>
      <c r="D26" s="33">
        <v>1145.4266908904422</v>
      </c>
    </row>
    <row r="27" spans="1:4" x14ac:dyDescent="0.2">
      <c r="A27" s="27" t="s">
        <v>423</v>
      </c>
      <c r="B27" s="33">
        <v>12040415.932475209</v>
      </c>
      <c r="C27" s="33">
        <v>10881</v>
      </c>
      <c r="D27" s="33">
        <v>1106.5541708000376</v>
      </c>
    </row>
    <row r="28" spans="1:4" x14ac:dyDescent="0.2">
      <c r="A28" s="27" t="s">
        <v>430</v>
      </c>
      <c r="B28" s="33">
        <v>12982911.786272407</v>
      </c>
      <c r="C28" s="33">
        <v>13017</v>
      </c>
      <c r="D28" s="33">
        <v>997.38125422696521</v>
      </c>
    </row>
    <row r="29" spans="1:4" x14ac:dyDescent="0.2">
      <c r="A29" s="27" t="s">
        <v>456</v>
      </c>
      <c r="B29" s="33">
        <v>4426209.2143056691</v>
      </c>
      <c r="C29" s="33">
        <v>4650</v>
      </c>
      <c r="D29" s="33">
        <v>951.87294931304712</v>
      </c>
    </row>
    <row r="30" spans="1:4" x14ac:dyDescent="0.2">
      <c r="A30" s="27" t="s">
        <v>496</v>
      </c>
      <c r="B30" s="33">
        <v>2255272.2774193883</v>
      </c>
      <c r="C30" s="33">
        <v>2611</v>
      </c>
      <c r="D30" s="33">
        <v>863.75805339693159</v>
      </c>
    </row>
    <row r="31" spans="1:4" x14ac:dyDescent="0.2">
      <c r="A31" s="27" t="s">
        <v>492</v>
      </c>
      <c r="B31" s="33">
        <v>3938051.0604045391</v>
      </c>
      <c r="C31" s="33">
        <v>4667</v>
      </c>
      <c r="D31" s="33">
        <v>843.80781238580221</v>
      </c>
    </row>
    <row r="32" spans="1:4" x14ac:dyDescent="0.2">
      <c r="A32" s="27" t="s">
        <v>443</v>
      </c>
      <c r="B32" s="33">
        <v>1377743.3520734459</v>
      </c>
      <c r="C32" s="33">
        <v>1869</v>
      </c>
      <c r="D32" s="33">
        <v>737.1553515641765</v>
      </c>
    </row>
    <row r="33" spans="1:4" x14ac:dyDescent="0.2">
      <c r="A33" s="27" t="s">
        <v>463</v>
      </c>
      <c r="B33" s="33">
        <v>2161491.905014798</v>
      </c>
      <c r="C33" s="33">
        <v>3273</v>
      </c>
      <c r="D33" s="33">
        <v>660.40082646342751</v>
      </c>
    </row>
    <row r="34" spans="1:4" x14ac:dyDescent="0.2">
      <c r="A34" s="27" t="s">
        <v>429</v>
      </c>
      <c r="B34" s="33">
        <v>2829078.5533251166</v>
      </c>
      <c r="C34" s="33">
        <v>4420</v>
      </c>
      <c r="D34" s="33">
        <v>640.06302111427976</v>
      </c>
    </row>
    <row r="35" spans="1:4" x14ac:dyDescent="0.2">
      <c r="A35" s="27" t="s">
        <v>501</v>
      </c>
      <c r="B35" s="33">
        <v>1009777.0714307651</v>
      </c>
      <c r="C35" s="33">
        <v>1587</v>
      </c>
      <c r="D35" s="33">
        <v>636.28044828655641</v>
      </c>
    </row>
    <row r="36" spans="1:4" x14ac:dyDescent="0.2">
      <c r="A36" s="27" t="s">
        <v>524</v>
      </c>
      <c r="B36" s="33">
        <v>275972.58869148791</v>
      </c>
      <c r="C36" s="33">
        <v>441</v>
      </c>
      <c r="D36" s="33">
        <v>625.78818297389546</v>
      </c>
    </row>
    <row r="37" spans="1:4" x14ac:dyDescent="0.2">
      <c r="A37" s="27" t="s">
        <v>483</v>
      </c>
      <c r="B37" s="33">
        <v>610479.84071607143</v>
      </c>
      <c r="C37" s="33">
        <v>1012</v>
      </c>
      <c r="D37" s="33">
        <v>603.2409493241812</v>
      </c>
    </row>
    <row r="38" spans="1:4" x14ac:dyDescent="0.2">
      <c r="A38" s="27" t="s">
        <v>425</v>
      </c>
      <c r="B38" s="33">
        <v>3071178.79881078</v>
      </c>
      <c r="C38" s="33">
        <v>5246</v>
      </c>
      <c r="D38" s="33">
        <v>585.43248166427372</v>
      </c>
    </row>
    <row r="39" spans="1:4" x14ac:dyDescent="0.2">
      <c r="A39" s="27" t="s">
        <v>487</v>
      </c>
      <c r="B39" s="33">
        <v>822785.93992004544</v>
      </c>
      <c r="C39" s="33">
        <v>1414</v>
      </c>
      <c r="D39" s="33">
        <v>581.88538891092321</v>
      </c>
    </row>
    <row r="40" spans="1:4" x14ac:dyDescent="0.2">
      <c r="A40" s="27" t="s">
        <v>465</v>
      </c>
      <c r="B40" s="33">
        <v>1152128.5448421538</v>
      </c>
      <c r="C40" s="33">
        <v>2151</v>
      </c>
      <c r="D40" s="33">
        <v>535.62461405957868</v>
      </c>
    </row>
    <row r="41" spans="1:4" x14ac:dyDescent="0.2">
      <c r="A41" s="27" t="s">
        <v>455</v>
      </c>
      <c r="B41" s="33">
        <v>2977983.6491428614</v>
      </c>
      <c r="C41" s="33">
        <v>5883</v>
      </c>
      <c r="D41" s="33">
        <v>506.20153818508606</v>
      </c>
    </row>
    <row r="42" spans="1:4" x14ac:dyDescent="0.2">
      <c r="A42" s="27" t="s">
        <v>447</v>
      </c>
      <c r="B42" s="33">
        <v>1943516.100838989</v>
      </c>
      <c r="C42" s="33">
        <v>3867</v>
      </c>
      <c r="D42" s="33">
        <v>502.59014761804735</v>
      </c>
    </row>
    <row r="43" spans="1:4" x14ac:dyDescent="0.2">
      <c r="A43" s="27" t="s">
        <v>448</v>
      </c>
      <c r="B43" s="33">
        <v>1976066.4337573946</v>
      </c>
      <c r="C43" s="33">
        <v>3965</v>
      </c>
      <c r="D43" s="33">
        <v>498.37741078370607</v>
      </c>
    </row>
    <row r="44" spans="1:4" x14ac:dyDescent="0.2">
      <c r="A44" s="27" t="s">
        <v>450</v>
      </c>
      <c r="B44" s="33">
        <v>1733453.2338108122</v>
      </c>
      <c r="C44" s="33">
        <v>3521</v>
      </c>
      <c r="D44" s="33">
        <v>492.31844186617786</v>
      </c>
    </row>
    <row r="45" spans="1:4" x14ac:dyDescent="0.2">
      <c r="A45" s="27" t="s">
        <v>497</v>
      </c>
      <c r="B45" s="33">
        <v>645917.76607446373</v>
      </c>
      <c r="C45" s="33">
        <v>1323</v>
      </c>
      <c r="D45" s="33">
        <v>488.22204540775789</v>
      </c>
    </row>
    <row r="46" spans="1:4" x14ac:dyDescent="0.2">
      <c r="A46" s="27" t="s">
        <v>491</v>
      </c>
      <c r="B46" s="33">
        <v>577059.43594648689</v>
      </c>
      <c r="C46" s="33">
        <v>1198</v>
      </c>
      <c r="D46" s="33">
        <v>481.68567274331127</v>
      </c>
    </row>
    <row r="47" spans="1:4" x14ac:dyDescent="0.2">
      <c r="A47" s="27" t="s">
        <v>444</v>
      </c>
      <c r="B47" s="33">
        <v>2088831.5506326258</v>
      </c>
      <c r="C47" s="33">
        <v>4525</v>
      </c>
      <c r="D47" s="33">
        <v>461.62023218400572</v>
      </c>
    </row>
    <row r="48" spans="1:4" x14ac:dyDescent="0.2">
      <c r="A48" s="27" t="s">
        <v>466</v>
      </c>
      <c r="B48" s="33">
        <v>1121869.2027902454</v>
      </c>
      <c r="C48" s="33">
        <v>2491</v>
      </c>
      <c r="D48" s="33">
        <v>450.36900955047992</v>
      </c>
    </row>
    <row r="49" spans="1:4" x14ac:dyDescent="0.2">
      <c r="A49" s="27" t="s">
        <v>530</v>
      </c>
      <c r="B49" s="33">
        <v>899901.56171287596</v>
      </c>
      <c r="C49" s="33">
        <v>2111</v>
      </c>
      <c r="D49" s="33">
        <v>426.2915972112155</v>
      </c>
    </row>
    <row r="50" spans="1:4" x14ac:dyDescent="0.2">
      <c r="A50" s="27" t="s">
        <v>479</v>
      </c>
      <c r="B50" s="33">
        <v>596602.31923336536</v>
      </c>
      <c r="C50" s="33">
        <v>1406</v>
      </c>
      <c r="D50" s="33">
        <v>424.32597385018875</v>
      </c>
    </row>
    <row r="51" spans="1:4" x14ac:dyDescent="0.2">
      <c r="A51" s="40" t="s">
        <v>512</v>
      </c>
      <c r="B51" s="33">
        <v>476022.37092097104</v>
      </c>
      <c r="C51" s="33">
        <v>1134</v>
      </c>
      <c r="D51" s="33">
        <v>419.77281386329014</v>
      </c>
    </row>
    <row r="52" spans="1:4" x14ac:dyDescent="0.2">
      <c r="A52" s="27" t="s">
        <v>468</v>
      </c>
      <c r="B52" s="33">
        <v>713231.00584295392</v>
      </c>
      <c r="C52" s="33">
        <v>1722</v>
      </c>
      <c r="D52" s="33">
        <v>414.18757598313238</v>
      </c>
    </row>
    <row r="53" spans="1:4" x14ac:dyDescent="0.2">
      <c r="A53" s="27" t="s">
        <v>441</v>
      </c>
      <c r="B53" s="33">
        <v>2326740.6556818187</v>
      </c>
      <c r="C53" s="33">
        <v>5628</v>
      </c>
      <c r="D53" s="33">
        <v>413.42229134360673</v>
      </c>
    </row>
    <row r="54" spans="1:4" x14ac:dyDescent="0.2">
      <c r="A54" s="27" t="s">
        <v>460</v>
      </c>
      <c r="B54" s="33">
        <v>1618329.6976079643</v>
      </c>
      <c r="C54" s="33">
        <v>3993</v>
      </c>
      <c r="D54" s="33">
        <v>405.29168485047938</v>
      </c>
    </row>
    <row r="55" spans="1:4" x14ac:dyDescent="0.2">
      <c r="A55" s="27" t="s">
        <v>475</v>
      </c>
      <c r="B55" s="33">
        <v>961684.67181605101</v>
      </c>
      <c r="C55" s="33">
        <v>2399</v>
      </c>
      <c r="D55" s="33">
        <v>400.868975329742</v>
      </c>
    </row>
    <row r="56" spans="1:4" x14ac:dyDescent="0.2">
      <c r="A56" s="27" t="s">
        <v>505</v>
      </c>
      <c r="B56" s="33">
        <v>1061262.0638923943</v>
      </c>
      <c r="C56" s="33">
        <v>2708</v>
      </c>
      <c r="D56" s="33">
        <v>391.89884191004222</v>
      </c>
    </row>
    <row r="57" spans="1:4" x14ac:dyDescent="0.2">
      <c r="A57" s="27" t="s">
        <v>514</v>
      </c>
      <c r="B57" s="33">
        <v>534365.2982025817</v>
      </c>
      <c r="C57" s="33">
        <v>1370</v>
      </c>
      <c r="D57" s="33">
        <v>390.04766292159246</v>
      </c>
    </row>
    <row r="58" spans="1:4" x14ac:dyDescent="0.2">
      <c r="A58" s="27" t="s">
        <v>486</v>
      </c>
      <c r="B58" s="33">
        <v>932666.40402108431</v>
      </c>
      <c r="C58" s="33">
        <v>2443</v>
      </c>
      <c r="D58" s="33">
        <v>381.77093901804517</v>
      </c>
    </row>
    <row r="59" spans="1:4" x14ac:dyDescent="0.2">
      <c r="A59" s="27" t="s">
        <v>546</v>
      </c>
      <c r="B59" s="33">
        <v>1022144.6934434026</v>
      </c>
      <c r="C59" s="33">
        <v>2720</v>
      </c>
      <c r="D59" s="33">
        <v>375.7884902365451</v>
      </c>
    </row>
    <row r="60" spans="1:4" x14ac:dyDescent="0.2">
      <c r="A60" s="27" t="s">
        <v>527</v>
      </c>
      <c r="B60" s="33">
        <v>1904709.9291185439</v>
      </c>
      <c r="C60" s="33">
        <v>5082</v>
      </c>
      <c r="D60" s="33">
        <v>374.79534221144115</v>
      </c>
    </row>
    <row r="61" spans="1:4" x14ac:dyDescent="0.2">
      <c r="A61" s="27" t="s">
        <v>507</v>
      </c>
      <c r="B61" s="33">
        <v>687569.55291965604</v>
      </c>
      <c r="C61" s="33">
        <v>1836</v>
      </c>
      <c r="D61" s="33">
        <v>374.49322054447498</v>
      </c>
    </row>
    <row r="62" spans="1:4" x14ac:dyDescent="0.2">
      <c r="A62" s="27" t="s">
        <v>537</v>
      </c>
      <c r="B62" s="33">
        <v>466604.43402327597</v>
      </c>
      <c r="C62" s="33">
        <v>1273</v>
      </c>
      <c r="D62" s="33">
        <v>366.53922546997325</v>
      </c>
    </row>
    <row r="63" spans="1:4" x14ac:dyDescent="0.2">
      <c r="A63" s="27" t="s">
        <v>517</v>
      </c>
      <c r="B63" s="33">
        <v>723827.94922707975</v>
      </c>
      <c r="C63" s="33">
        <v>1980</v>
      </c>
      <c r="D63" s="33">
        <v>365.56967132680796</v>
      </c>
    </row>
    <row r="64" spans="1:4" x14ac:dyDescent="0.2">
      <c r="A64" s="27" t="s">
        <v>503</v>
      </c>
      <c r="B64" s="33">
        <v>655935.22048382461</v>
      </c>
      <c r="C64" s="33">
        <v>1801</v>
      </c>
      <c r="D64" s="33">
        <v>364.20611909151836</v>
      </c>
    </row>
    <row r="65" spans="1:4" x14ac:dyDescent="0.2">
      <c r="A65" s="27" t="s">
        <v>504</v>
      </c>
      <c r="B65" s="33">
        <v>830694.8080213815</v>
      </c>
      <c r="C65" s="33">
        <v>2287</v>
      </c>
      <c r="D65" s="33">
        <v>363.22466463549694</v>
      </c>
    </row>
    <row r="66" spans="1:4" x14ac:dyDescent="0.2">
      <c r="A66" s="27" t="s">
        <v>580</v>
      </c>
      <c r="B66" s="33">
        <v>1012639.6522108912</v>
      </c>
      <c r="C66" s="33">
        <v>2789</v>
      </c>
      <c r="D66" s="33">
        <v>363.08341778805709</v>
      </c>
    </row>
    <row r="67" spans="1:4" x14ac:dyDescent="0.2">
      <c r="A67" s="27" t="s">
        <v>437</v>
      </c>
      <c r="B67" s="33">
        <v>2498108.355576843</v>
      </c>
      <c r="C67" s="33">
        <v>6932</v>
      </c>
      <c r="D67" s="33">
        <v>360.37339232210661</v>
      </c>
    </row>
    <row r="68" spans="1:4" x14ac:dyDescent="0.2">
      <c r="A68" s="27" t="s">
        <v>485</v>
      </c>
      <c r="B68" s="33">
        <v>1085786.9880968779</v>
      </c>
      <c r="C68" s="33">
        <v>3064</v>
      </c>
      <c r="D68" s="33">
        <v>354.36912144153979</v>
      </c>
    </row>
    <row r="69" spans="1:4" x14ac:dyDescent="0.2">
      <c r="A69" s="27" t="s">
        <v>750</v>
      </c>
      <c r="B69" s="33">
        <v>666575.01809903979</v>
      </c>
      <c r="C69" s="33">
        <v>1894</v>
      </c>
      <c r="D69" s="33">
        <v>351.94034746517411</v>
      </c>
    </row>
    <row r="70" spans="1:4" x14ac:dyDescent="0.2">
      <c r="A70" s="27" t="s">
        <v>535</v>
      </c>
      <c r="B70" s="33">
        <v>425730.56869003922</v>
      </c>
      <c r="C70" s="33">
        <v>1221</v>
      </c>
      <c r="D70" s="33">
        <v>348.67368443082654</v>
      </c>
    </row>
    <row r="71" spans="1:4" x14ac:dyDescent="0.2">
      <c r="A71" s="27" t="s">
        <v>550</v>
      </c>
      <c r="B71" s="33">
        <v>1125855.9349551201</v>
      </c>
      <c r="C71" s="33">
        <v>3252</v>
      </c>
      <c r="D71" s="33">
        <v>346.20416204031983</v>
      </c>
    </row>
    <row r="72" spans="1:4" x14ac:dyDescent="0.2">
      <c r="A72" s="27" t="s">
        <v>509</v>
      </c>
      <c r="B72" s="33">
        <v>865721.86920046806</v>
      </c>
      <c r="C72" s="33">
        <v>2501</v>
      </c>
      <c r="D72" s="33">
        <v>346.15028756516114</v>
      </c>
    </row>
    <row r="73" spans="1:4" x14ac:dyDescent="0.2">
      <c r="A73" s="27" t="s">
        <v>538</v>
      </c>
      <c r="B73" s="33">
        <v>502294.56253574044</v>
      </c>
      <c r="C73" s="33">
        <v>1461</v>
      </c>
      <c r="D73" s="33">
        <v>343.80189085266284</v>
      </c>
    </row>
    <row r="74" spans="1:4" x14ac:dyDescent="0.2">
      <c r="A74" s="27" t="s">
        <v>593</v>
      </c>
      <c r="B74" s="33">
        <v>685196.48173984885</v>
      </c>
      <c r="C74" s="33">
        <v>2012</v>
      </c>
      <c r="D74" s="33">
        <v>340.55491140151531</v>
      </c>
    </row>
    <row r="75" spans="1:4" x14ac:dyDescent="0.2">
      <c r="A75" s="27" t="s">
        <v>502</v>
      </c>
      <c r="B75" s="33">
        <v>816726.93730315566</v>
      </c>
      <c r="C75" s="33">
        <v>2445</v>
      </c>
      <c r="D75" s="33">
        <v>334.03964715875486</v>
      </c>
    </row>
    <row r="76" spans="1:4" x14ac:dyDescent="0.2">
      <c r="A76" s="27" t="s">
        <v>495</v>
      </c>
      <c r="B76" s="33">
        <v>964215.32591769099</v>
      </c>
      <c r="C76" s="33">
        <v>2889</v>
      </c>
      <c r="D76" s="33">
        <v>333.75400689432018</v>
      </c>
    </row>
    <row r="77" spans="1:4" x14ac:dyDescent="0.2">
      <c r="A77" s="27" t="s">
        <v>490</v>
      </c>
      <c r="B77" s="33">
        <v>1393293.5590947568</v>
      </c>
      <c r="C77" s="33">
        <v>4195</v>
      </c>
      <c r="D77" s="33">
        <v>332.13195687598494</v>
      </c>
    </row>
    <row r="78" spans="1:4" x14ac:dyDescent="0.2">
      <c r="A78" s="27" t="s">
        <v>549</v>
      </c>
      <c r="B78" s="33">
        <v>739270.85871769488</v>
      </c>
      <c r="C78" s="33">
        <v>2230</v>
      </c>
      <c r="D78" s="33">
        <v>331.51159583753133</v>
      </c>
    </row>
    <row r="79" spans="1:4" x14ac:dyDescent="0.2">
      <c r="A79" s="27" t="s">
        <v>498</v>
      </c>
      <c r="B79" s="33">
        <v>954715.32591770589</v>
      </c>
      <c r="C79" s="33">
        <v>2889</v>
      </c>
      <c r="D79" s="33">
        <v>330.46567183028935</v>
      </c>
    </row>
    <row r="80" spans="1:4" x14ac:dyDescent="0.2">
      <c r="A80" s="27" t="s">
        <v>531</v>
      </c>
      <c r="B80" s="33">
        <v>427994.03310012817</v>
      </c>
      <c r="C80" s="33">
        <v>1309</v>
      </c>
      <c r="D80" s="33">
        <v>326.96259213149591</v>
      </c>
    </row>
    <row r="81" spans="1:4" x14ac:dyDescent="0.2">
      <c r="A81" s="27" t="s">
        <v>457</v>
      </c>
      <c r="B81" s="33">
        <v>3085575.5537514687</v>
      </c>
      <c r="C81" s="33">
        <v>9603</v>
      </c>
      <c r="D81" s="33">
        <v>321.31370964817961</v>
      </c>
    </row>
    <row r="82" spans="1:4" x14ac:dyDescent="0.2">
      <c r="A82" s="27" t="s">
        <v>472</v>
      </c>
      <c r="B82" s="33">
        <v>1869254.5833480656</v>
      </c>
      <c r="C82" s="33">
        <v>5849</v>
      </c>
      <c r="D82" s="33">
        <v>319.58532797881099</v>
      </c>
    </row>
    <row r="83" spans="1:4" x14ac:dyDescent="0.2">
      <c r="A83" s="27" t="s">
        <v>493</v>
      </c>
      <c r="B83" s="33">
        <v>1292140.5617872477</v>
      </c>
      <c r="C83" s="33">
        <v>4090</v>
      </c>
      <c r="D83" s="33">
        <v>315.92678772304345</v>
      </c>
    </row>
    <row r="84" spans="1:4" x14ac:dyDescent="0.2">
      <c r="A84" s="27" t="s">
        <v>594</v>
      </c>
      <c r="B84" s="33">
        <v>484209.92689454556</v>
      </c>
      <c r="C84" s="33">
        <v>1551</v>
      </c>
      <c r="D84" s="33">
        <v>312.19208697262769</v>
      </c>
    </row>
    <row r="85" spans="1:4" x14ac:dyDescent="0.2">
      <c r="A85" s="27" t="s">
        <v>439</v>
      </c>
      <c r="B85" s="33">
        <v>8097967.1975924969</v>
      </c>
      <c r="C85" s="33">
        <v>26092</v>
      </c>
      <c r="D85" s="33">
        <v>310.36207257368147</v>
      </c>
    </row>
    <row r="86" spans="1:4" x14ac:dyDescent="0.2">
      <c r="A86" s="27" t="s">
        <v>569</v>
      </c>
      <c r="B86" s="33">
        <v>399935.17985612154</v>
      </c>
      <c r="C86" s="33">
        <v>1290</v>
      </c>
      <c r="D86" s="33">
        <v>310.02727120629578</v>
      </c>
    </row>
    <row r="87" spans="1:4" x14ac:dyDescent="0.2">
      <c r="A87" s="27" t="s">
        <v>481</v>
      </c>
      <c r="B87" s="33">
        <v>2030138.6980133951</v>
      </c>
      <c r="C87" s="33">
        <v>6577</v>
      </c>
      <c r="D87" s="33">
        <v>308.67244914298237</v>
      </c>
    </row>
    <row r="88" spans="1:4" x14ac:dyDescent="0.2">
      <c r="A88" s="27" t="s">
        <v>476</v>
      </c>
      <c r="B88" s="33">
        <v>1956214.2370651066</v>
      </c>
      <c r="C88" s="33">
        <v>6354</v>
      </c>
      <c r="D88" s="33">
        <v>307.87129950662677</v>
      </c>
    </row>
    <row r="89" spans="1:4" x14ac:dyDescent="0.2">
      <c r="A89" s="27" t="s">
        <v>477</v>
      </c>
      <c r="B89" s="33">
        <v>353322.43710042536</v>
      </c>
      <c r="C89" s="33">
        <v>1153</v>
      </c>
      <c r="D89" s="33">
        <v>306.43749965344784</v>
      </c>
    </row>
    <row r="90" spans="1:4" x14ac:dyDescent="0.2">
      <c r="A90" s="27" t="s">
        <v>442</v>
      </c>
      <c r="B90" s="33">
        <v>6566390.7812421322</v>
      </c>
      <c r="C90" s="33">
        <v>21530</v>
      </c>
      <c r="D90" s="33">
        <v>304.98796011342927</v>
      </c>
    </row>
    <row r="91" spans="1:4" x14ac:dyDescent="0.2">
      <c r="A91" s="27" t="s">
        <v>532</v>
      </c>
      <c r="B91" s="33">
        <v>672544.54330357909</v>
      </c>
      <c r="C91" s="33">
        <v>2211</v>
      </c>
      <c r="D91" s="33">
        <v>304.18115934128406</v>
      </c>
    </row>
    <row r="92" spans="1:4" x14ac:dyDescent="0.2">
      <c r="A92" s="27" t="s">
        <v>453</v>
      </c>
      <c r="B92" s="33">
        <v>4339270.7673324347</v>
      </c>
      <c r="C92" s="33">
        <v>14273</v>
      </c>
      <c r="D92" s="33">
        <v>304.01953109594581</v>
      </c>
    </row>
    <row r="93" spans="1:4" x14ac:dyDescent="0.2">
      <c r="A93" s="27" t="s">
        <v>521</v>
      </c>
      <c r="B93" s="33">
        <v>1083162.5079163909</v>
      </c>
      <c r="C93" s="33">
        <v>3591</v>
      </c>
      <c r="D93" s="33">
        <v>301.63255581074657</v>
      </c>
    </row>
    <row r="94" spans="1:4" x14ac:dyDescent="0.2">
      <c r="A94" s="27" t="s">
        <v>494</v>
      </c>
      <c r="B94" s="33">
        <v>1834415.9769630432</v>
      </c>
      <c r="C94" s="33">
        <v>6098</v>
      </c>
      <c r="D94" s="33">
        <v>300.82256099754727</v>
      </c>
    </row>
    <row r="95" spans="1:4" x14ac:dyDescent="0.2">
      <c r="A95" s="27" t="s">
        <v>464</v>
      </c>
      <c r="B95" s="33">
        <v>3898369.0658988357</v>
      </c>
      <c r="C95" s="33">
        <v>13029</v>
      </c>
      <c r="D95" s="33">
        <v>299.20708157946393</v>
      </c>
    </row>
    <row r="96" spans="1:4" x14ac:dyDescent="0.2">
      <c r="A96" s="27" t="s">
        <v>573</v>
      </c>
      <c r="B96" s="33">
        <v>588209.5490732193</v>
      </c>
      <c r="C96" s="33">
        <v>1986</v>
      </c>
      <c r="D96" s="33">
        <v>296.17802068137928</v>
      </c>
    </row>
    <row r="97" spans="1:4" x14ac:dyDescent="0.2">
      <c r="A97" s="27" t="s">
        <v>445</v>
      </c>
      <c r="B97" s="33">
        <v>4676057.9262524843</v>
      </c>
      <c r="C97" s="33">
        <v>15875</v>
      </c>
      <c r="D97" s="33">
        <v>294.55483000015647</v>
      </c>
    </row>
    <row r="98" spans="1:4" x14ac:dyDescent="0.2">
      <c r="A98" s="27" t="s">
        <v>484</v>
      </c>
      <c r="B98" s="33">
        <v>1190793.0296591818</v>
      </c>
      <c r="C98" s="33">
        <v>4043</v>
      </c>
      <c r="D98" s="33">
        <v>294.5320380062285</v>
      </c>
    </row>
    <row r="99" spans="1:4" x14ac:dyDescent="0.2">
      <c r="A99" s="27" t="s">
        <v>473</v>
      </c>
      <c r="B99" s="33">
        <v>2500405.8987790942</v>
      </c>
      <c r="C99" s="33">
        <v>8497</v>
      </c>
      <c r="D99" s="33">
        <v>294.26925959504462</v>
      </c>
    </row>
    <row r="100" spans="1:4" x14ac:dyDescent="0.2">
      <c r="A100" s="27" t="s">
        <v>461</v>
      </c>
      <c r="B100" s="33">
        <v>1131005.5013774931</v>
      </c>
      <c r="C100" s="33">
        <v>3846</v>
      </c>
      <c r="D100" s="33">
        <v>294.07319328587965</v>
      </c>
    </row>
    <row r="101" spans="1:4" x14ac:dyDescent="0.2">
      <c r="A101" s="27" t="s">
        <v>542</v>
      </c>
      <c r="B101" s="33">
        <v>339999.72027989477</v>
      </c>
      <c r="C101" s="33">
        <v>1159</v>
      </c>
      <c r="D101" s="33">
        <v>293.35610032777805</v>
      </c>
    </row>
    <row r="102" spans="1:4" x14ac:dyDescent="0.2">
      <c r="A102" s="27" t="s">
        <v>432</v>
      </c>
      <c r="B102" s="33">
        <v>13377200.96381259</v>
      </c>
      <c r="C102" s="33">
        <v>45608</v>
      </c>
      <c r="D102" s="33">
        <v>293.30821267787644</v>
      </c>
    </row>
    <row r="103" spans="1:4" x14ac:dyDescent="0.2">
      <c r="A103" s="27" t="s">
        <v>520</v>
      </c>
      <c r="B103" s="33">
        <v>1900104.5641159713</v>
      </c>
      <c r="C103" s="33">
        <v>6599</v>
      </c>
      <c r="D103" s="33">
        <v>287.93825793544045</v>
      </c>
    </row>
    <row r="104" spans="1:4" x14ac:dyDescent="0.2">
      <c r="A104" s="27" t="s">
        <v>506</v>
      </c>
      <c r="B104" s="33">
        <v>1604493.1235537231</v>
      </c>
      <c r="C104" s="33">
        <v>5581</v>
      </c>
      <c r="D104" s="33">
        <v>287.49204865682191</v>
      </c>
    </row>
    <row r="105" spans="1:4" x14ac:dyDescent="0.2">
      <c r="A105" s="27" t="s">
        <v>469</v>
      </c>
      <c r="B105" s="33">
        <v>4311647.4122025967</v>
      </c>
      <c r="C105" s="33">
        <v>15123</v>
      </c>
      <c r="D105" s="33">
        <v>285.10529737503117</v>
      </c>
    </row>
    <row r="106" spans="1:4" x14ac:dyDescent="0.2">
      <c r="A106" s="27" t="s">
        <v>637</v>
      </c>
      <c r="B106" s="33">
        <v>816002.12622541189</v>
      </c>
      <c r="C106" s="33">
        <v>2877</v>
      </c>
      <c r="D106" s="33">
        <v>283.6295190216934</v>
      </c>
    </row>
    <row r="107" spans="1:4" x14ac:dyDescent="0.2">
      <c r="A107" s="27" t="s">
        <v>534</v>
      </c>
      <c r="B107" s="33">
        <v>693254.15379031003</v>
      </c>
      <c r="C107" s="33">
        <v>2452</v>
      </c>
      <c r="D107" s="33">
        <v>282.73007903356853</v>
      </c>
    </row>
    <row r="108" spans="1:4" x14ac:dyDescent="0.2">
      <c r="A108" s="27" t="s">
        <v>516</v>
      </c>
      <c r="B108" s="33">
        <v>1834401.5668084621</v>
      </c>
      <c r="C108" s="33">
        <v>6494</v>
      </c>
      <c r="D108" s="33">
        <v>282.47637308414875</v>
      </c>
    </row>
    <row r="109" spans="1:4" x14ac:dyDescent="0.2">
      <c r="A109" s="27" t="s">
        <v>695</v>
      </c>
      <c r="B109" s="33">
        <v>1981214.0854740143</v>
      </c>
      <c r="C109" s="33">
        <v>7066</v>
      </c>
      <c r="D109" s="33">
        <v>280.38693539117099</v>
      </c>
    </row>
    <row r="110" spans="1:4" x14ac:dyDescent="0.2">
      <c r="A110" s="27" t="s">
        <v>478</v>
      </c>
      <c r="B110" s="33">
        <v>1965016.5533459783</v>
      </c>
      <c r="C110" s="33">
        <v>7019</v>
      </c>
      <c r="D110" s="33">
        <v>279.95676782247875</v>
      </c>
    </row>
    <row r="111" spans="1:4" x14ac:dyDescent="0.2">
      <c r="A111" s="27" t="s">
        <v>462</v>
      </c>
      <c r="B111" s="33">
        <v>3380710.5564646721</v>
      </c>
      <c r="C111" s="33">
        <v>12097</v>
      </c>
      <c r="D111" s="33">
        <v>279.46685595310174</v>
      </c>
    </row>
    <row r="112" spans="1:4" x14ac:dyDescent="0.2">
      <c r="A112" s="27" t="s">
        <v>765</v>
      </c>
      <c r="B112" s="33">
        <v>567657.08120134473</v>
      </c>
      <c r="C112" s="33">
        <v>2033</v>
      </c>
      <c r="D112" s="33">
        <v>279.22138770356355</v>
      </c>
    </row>
    <row r="113" spans="1:4" x14ac:dyDescent="0.2">
      <c r="A113" s="27" t="s">
        <v>511</v>
      </c>
      <c r="B113" s="33">
        <v>2762371.4121610522</v>
      </c>
      <c r="C113" s="33">
        <v>9925</v>
      </c>
      <c r="D113" s="33">
        <v>278.32457553259974</v>
      </c>
    </row>
    <row r="114" spans="1:4" x14ac:dyDescent="0.2">
      <c r="A114" s="27" t="s">
        <v>743</v>
      </c>
      <c r="B114" s="33">
        <v>2145964.8688317537</v>
      </c>
      <c r="C114" s="33">
        <v>7715</v>
      </c>
      <c r="D114" s="33">
        <v>278.15487606373995</v>
      </c>
    </row>
    <row r="115" spans="1:4" x14ac:dyDescent="0.2">
      <c r="A115" s="27" t="s">
        <v>574</v>
      </c>
      <c r="B115" s="33">
        <v>642808.07389311492</v>
      </c>
      <c r="C115" s="33">
        <v>2318</v>
      </c>
      <c r="D115" s="33">
        <v>277.31150728779761</v>
      </c>
    </row>
    <row r="116" spans="1:4" x14ac:dyDescent="0.2">
      <c r="A116" s="27" t="s">
        <v>510</v>
      </c>
      <c r="B116" s="33">
        <v>8830835.5457007885</v>
      </c>
      <c r="C116" s="33">
        <v>32002</v>
      </c>
      <c r="D116" s="33">
        <v>275.94636415538992</v>
      </c>
    </row>
    <row r="117" spans="1:4" x14ac:dyDescent="0.2">
      <c r="A117" s="27" t="s">
        <v>545</v>
      </c>
      <c r="B117" s="33">
        <v>875348.68517358601</v>
      </c>
      <c r="C117" s="33">
        <v>3178</v>
      </c>
      <c r="D117" s="33">
        <v>275.44011490672938</v>
      </c>
    </row>
    <row r="118" spans="1:4" x14ac:dyDescent="0.2">
      <c r="A118" s="27" t="s">
        <v>576</v>
      </c>
      <c r="B118" s="33">
        <v>957775.34516090155</v>
      </c>
      <c r="C118" s="33">
        <v>3492</v>
      </c>
      <c r="D118" s="33">
        <v>274.27701751457664</v>
      </c>
    </row>
    <row r="119" spans="1:4" x14ac:dyDescent="0.2">
      <c r="A119" s="27" t="s">
        <v>528</v>
      </c>
      <c r="B119" s="33">
        <v>2964227.1228259802</v>
      </c>
      <c r="C119" s="33">
        <v>10809</v>
      </c>
      <c r="D119" s="33">
        <v>274.23694354944769</v>
      </c>
    </row>
    <row r="120" spans="1:4" x14ac:dyDescent="0.2">
      <c r="A120" s="27" t="s">
        <v>433</v>
      </c>
      <c r="B120" s="33">
        <v>22219264.08103466</v>
      </c>
      <c r="C120" s="33">
        <v>81305</v>
      </c>
      <c r="D120" s="33">
        <v>273.28287412870867</v>
      </c>
    </row>
    <row r="121" spans="1:4" x14ac:dyDescent="0.2">
      <c r="A121" s="27" t="s">
        <v>558</v>
      </c>
      <c r="B121" s="33">
        <v>417257.96076638252</v>
      </c>
      <c r="C121" s="33">
        <v>1530</v>
      </c>
      <c r="D121" s="33">
        <v>272.71762141593626</v>
      </c>
    </row>
    <row r="122" spans="1:4" x14ac:dyDescent="0.2">
      <c r="A122" s="27" t="s">
        <v>602</v>
      </c>
      <c r="B122" s="33">
        <v>362598.5407923907</v>
      </c>
      <c r="C122" s="33">
        <v>1334</v>
      </c>
      <c r="D122" s="33">
        <v>271.81299909474563</v>
      </c>
    </row>
    <row r="123" spans="1:4" x14ac:dyDescent="0.2">
      <c r="A123" s="27" t="s">
        <v>526</v>
      </c>
      <c r="B123" s="33">
        <v>1598838.9157839417</v>
      </c>
      <c r="C123" s="33">
        <v>5884</v>
      </c>
      <c r="D123" s="33">
        <v>271.72653225423892</v>
      </c>
    </row>
    <row r="124" spans="1:4" x14ac:dyDescent="0.2">
      <c r="A124" s="27" t="s">
        <v>470</v>
      </c>
      <c r="B124" s="33">
        <v>5739407.857806921</v>
      </c>
      <c r="C124" s="33">
        <v>21144</v>
      </c>
      <c r="D124" s="33">
        <v>271.4438071229153</v>
      </c>
    </row>
    <row r="125" spans="1:4" x14ac:dyDescent="0.2">
      <c r="A125" s="27" t="s">
        <v>552</v>
      </c>
      <c r="B125" s="33">
        <v>1508345.7237845063</v>
      </c>
      <c r="C125" s="33">
        <v>5572</v>
      </c>
      <c r="D125" s="33">
        <v>270.70095545307004</v>
      </c>
    </row>
    <row r="126" spans="1:4" x14ac:dyDescent="0.2">
      <c r="A126" s="27" t="s">
        <v>508</v>
      </c>
      <c r="B126" s="33">
        <v>6459712.1871863604</v>
      </c>
      <c r="C126" s="33">
        <v>23898</v>
      </c>
      <c r="D126" s="33">
        <v>270.30346418890116</v>
      </c>
    </row>
    <row r="127" spans="1:4" x14ac:dyDescent="0.2">
      <c r="A127" s="27" t="s">
        <v>438</v>
      </c>
      <c r="B127" s="33">
        <v>1674518.2739884257</v>
      </c>
      <c r="C127" s="33">
        <v>6214</v>
      </c>
      <c r="D127" s="33">
        <v>269.47510041654743</v>
      </c>
    </row>
    <row r="128" spans="1:4" x14ac:dyDescent="0.2">
      <c r="A128" s="27" t="s">
        <v>754</v>
      </c>
      <c r="B128" s="33">
        <v>984189.03965985775</v>
      </c>
      <c r="C128" s="33">
        <v>3653</v>
      </c>
      <c r="D128" s="33">
        <v>269.41939218720444</v>
      </c>
    </row>
    <row r="129" spans="1:4" x14ac:dyDescent="0.2">
      <c r="A129" s="27" t="s">
        <v>540</v>
      </c>
      <c r="B129" s="33">
        <v>3265494.5722594857</v>
      </c>
      <c r="C129" s="33">
        <v>12131</v>
      </c>
      <c r="D129" s="33">
        <v>269.18593456924293</v>
      </c>
    </row>
    <row r="130" spans="1:4" x14ac:dyDescent="0.2">
      <c r="A130" s="27" t="s">
        <v>592</v>
      </c>
      <c r="B130" s="33">
        <v>1487479.7915025353</v>
      </c>
      <c r="C130" s="33">
        <v>5531</v>
      </c>
      <c r="D130" s="33">
        <v>268.93505541539241</v>
      </c>
    </row>
    <row r="131" spans="1:4" x14ac:dyDescent="0.2">
      <c r="A131" s="27" t="s">
        <v>536</v>
      </c>
      <c r="B131" s="33">
        <v>3555943.4606677294</v>
      </c>
      <c r="C131" s="33">
        <v>13233</v>
      </c>
      <c r="D131" s="33">
        <v>268.71786145754777</v>
      </c>
    </row>
    <row r="132" spans="1:4" x14ac:dyDescent="0.2">
      <c r="A132" s="27" t="s">
        <v>482</v>
      </c>
      <c r="B132" s="33">
        <v>2424020.1179831624</v>
      </c>
      <c r="C132" s="33">
        <v>9048</v>
      </c>
      <c r="D132" s="33">
        <v>267.90673275675977</v>
      </c>
    </row>
    <row r="133" spans="1:4" x14ac:dyDescent="0.2">
      <c r="A133" s="27" t="s">
        <v>763</v>
      </c>
      <c r="B133" s="33">
        <v>495592.46076577902</v>
      </c>
      <c r="C133" s="33">
        <v>1855</v>
      </c>
      <c r="D133" s="33">
        <v>267.16574704354662</v>
      </c>
    </row>
    <row r="134" spans="1:4" x14ac:dyDescent="0.2">
      <c r="A134" s="27" t="s">
        <v>525</v>
      </c>
      <c r="B134" s="33">
        <v>1565910.0410147309</v>
      </c>
      <c r="C134" s="33">
        <v>5875</v>
      </c>
      <c r="D134" s="33">
        <v>266.53787932165631</v>
      </c>
    </row>
    <row r="135" spans="1:4" x14ac:dyDescent="0.2">
      <c r="A135" s="27" t="s">
        <v>557</v>
      </c>
      <c r="B135" s="33">
        <v>1626381.8430655301</v>
      </c>
      <c r="C135" s="33">
        <v>6120</v>
      </c>
      <c r="D135" s="33">
        <v>265.74866716757026</v>
      </c>
    </row>
    <row r="136" spans="1:4" x14ac:dyDescent="0.2">
      <c r="A136" s="27" t="s">
        <v>582</v>
      </c>
      <c r="B136" s="33">
        <v>1255641.1616321802</v>
      </c>
      <c r="C136" s="33">
        <v>4746</v>
      </c>
      <c r="D136" s="33">
        <v>264.56830207167724</v>
      </c>
    </row>
    <row r="137" spans="1:4" x14ac:dyDescent="0.2">
      <c r="A137" s="27" t="s">
        <v>591</v>
      </c>
      <c r="B137" s="33">
        <v>15366373.708045959</v>
      </c>
      <c r="C137" s="33">
        <v>58182</v>
      </c>
      <c r="D137" s="33">
        <v>264.10872276728128</v>
      </c>
    </row>
    <row r="138" spans="1:4" x14ac:dyDescent="0.2">
      <c r="A138" s="27" t="s">
        <v>618</v>
      </c>
      <c r="B138" s="33">
        <v>659728.91094405949</v>
      </c>
      <c r="C138" s="33">
        <v>2498</v>
      </c>
      <c r="D138" s="33">
        <v>264.10284665494777</v>
      </c>
    </row>
    <row r="139" spans="1:4" x14ac:dyDescent="0.2">
      <c r="A139" s="27" t="s">
        <v>519</v>
      </c>
      <c r="B139" s="33">
        <v>8187582.9547884464</v>
      </c>
      <c r="C139" s="33">
        <v>31011</v>
      </c>
      <c r="D139" s="33">
        <v>264.02189399853103</v>
      </c>
    </row>
    <row r="140" spans="1:4" x14ac:dyDescent="0.2">
      <c r="A140" s="27" t="s">
        <v>518</v>
      </c>
      <c r="B140" s="33">
        <v>6104956.9397774935</v>
      </c>
      <c r="C140" s="33">
        <v>23147</v>
      </c>
      <c r="D140" s="33">
        <v>263.74722166058206</v>
      </c>
    </row>
    <row r="141" spans="1:4" x14ac:dyDescent="0.2">
      <c r="A141" s="27" t="s">
        <v>562</v>
      </c>
      <c r="B141" s="33">
        <v>1601365.9107835591</v>
      </c>
      <c r="C141" s="33">
        <v>6079</v>
      </c>
      <c r="D141" s="33">
        <v>263.4258777403453</v>
      </c>
    </row>
    <row r="142" spans="1:4" x14ac:dyDescent="0.2">
      <c r="A142" s="27" t="s">
        <v>515</v>
      </c>
      <c r="B142" s="33">
        <v>6319420.4511349201</v>
      </c>
      <c r="C142" s="33">
        <v>24004</v>
      </c>
      <c r="D142" s="33">
        <v>263.26530791263622</v>
      </c>
    </row>
    <row r="143" spans="1:4" x14ac:dyDescent="0.2">
      <c r="A143" s="27" t="s">
        <v>601</v>
      </c>
      <c r="B143" s="33">
        <v>1405484.3963490427</v>
      </c>
      <c r="C143" s="33">
        <v>5342</v>
      </c>
      <c r="D143" s="33">
        <v>263.10078553894471</v>
      </c>
    </row>
    <row r="144" spans="1:4" x14ac:dyDescent="0.2">
      <c r="A144" s="27" t="s">
        <v>600</v>
      </c>
      <c r="B144" s="33">
        <v>1735781.8806799948</v>
      </c>
      <c r="C144" s="33">
        <v>6603</v>
      </c>
      <c r="D144" s="33">
        <v>262.87776475541341</v>
      </c>
    </row>
    <row r="145" spans="1:4" x14ac:dyDescent="0.2">
      <c r="A145" s="27" t="s">
        <v>560</v>
      </c>
      <c r="B145" s="33">
        <v>1116743.7576331198</v>
      </c>
      <c r="C145" s="33">
        <v>4252</v>
      </c>
      <c r="D145" s="33">
        <v>262.63964196451548</v>
      </c>
    </row>
    <row r="146" spans="1:4" x14ac:dyDescent="0.2">
      <c r="A146" s="27" t="s">
        <v>474</v>
      </c>
      <c r="B146" s="33">
        <v>5807595.8971301317</v>
      </c>
      <c r="C146" s="33">
        <v>22116</v>
      </c>
      <c r="D146" s="33">
        <v>262.59702917028989</v>
      </c>
    </row>
    <row r="147" spans="1:4" x14ac:dyDescent="0.2">
      <c r="A147" s="27" t="s">
        <v>656</v>
      </c>
      <c r="B147" s="33">
        <v>799359.76358409226</v>
      </c>
      <c r="C147" s="33">
        <v>3045</v>
      </c>
      <c r="D147" s="33">
        <v>262.51552170249334</v>
      </c>
    </row>
    <row r="148" spans="1:4" x14ac:dyDescent="0.2">
      <c r="A148" s="27" t="s">
        <v>610</v>
      </c>
      <c r="B148" s="33">
        <v>6510383.7639539242</v>
      </c>
      <c r="C148" s="33">
        <v>24804</v>
      </c>
      <c r="D148" s="33">
        <v>262.4731399755654</v>
      </c>
    </row>
    <row r="149" spans="1:4" x14ac:dyDescent="0.2">
      <c r="A149" s="27" t="s">
        <v>489</v>
      </c>
      <c r="B149" s="33">
        <v>7457404.2711009979</v>
      </c>
      <c r="C149" s="33">
        <v>28425</v>
      </c>
      <c r="D149" s="33">
        <v>262.35371226388736</v>
      </c>
    </row>
    <row r="150" spans="1:4" x14ac:dyDescent="0.2">
      <c r="A150" s="27" t="s">
        <v>554</v>
      </c>
      <c r="B150" s="33">
        <v>1211266.0816067755</v>
      </c>
      <c r="C150" s="33">
        <v>4617</v>
      </c>
      <c r="D150" s="33">
        <v>262.34916214138519</v>
      </c>
    </row>
    <row r="151" spans="1:4" x14ac:dyDescent="0.2">
      <c r="A151" s="27" t="s">
        <v>596</v>
      </c>
      <c r="B151" s="33">
        <v>5621340.4503448009</v>
      </c>
      <c r="C151" s="33">
        <v>21435</v>
      </c>
      <c r="D151" s="33">
        <v>262.25054585233499</v>
      </c>
    </row>
    <row r="152" spans="1:4" x14ac:dyDescent="0.2">
      <c r="A152" s="27" t="s">
        <v>522</v>
      </c>
      <c r="B152" s="33">
        <v>4849543.3922219276</v>
      </c>
      <c r="C152" s="33">
        <v>18502</v>
      </c>
      <c r="D152" s="33">
        <v>262.109144536911</v>
      </c>
    </row>
    <row r="153" spans="1:4" x14ac:dyDescent="0.2">
      <c r="A153" s="27" t="s">
        <v>604</v>
      </c>
      <c r="B153" s="33">
        <v>858879.84919902682</v>
      </c>
      <c r="C153" s="33">
        <v>3281</v>
      </c>
      <c r="D153" s="33">
        <v>261.77380347425384</v>
      </c>
    </row>
    <row r="154" spans="1:4" x14ac:dyDescent="0.2">
      <c r="A154" s="27" t="s">
        <v>589</v>
      </c>
      <c r="B154" s="33">
        <v>572641.79336309433</v>
      </c>
      <c r="C154" s="33">
        <v>2189</v>
      </c>
      <c r="D154" s="33">
        <v>261.59972287030348</v>
      </c>
    </row>
    <row r="155" spans="1:4" x14ac:dyDescent="0.2">
      <c r="A155" s="27" t="s">
        <v>603</v>
      </c>
      <c r="B155" s="33">
        <v>940266.949429214</v>
      </c>
      <c r="C155" s="33">
        <v>3597</v>
      </c>
      <c r="D155" s="33">
        <v>261.40309964670951</v>
      </c>
    </row>
    <row r="156" spans="1:4" x14ac:dyDescent="0.2">
      <c r="A156" s="27" t="s">
        <v>570</v>
      </c>
      <c r="B156" s="33">
        <v>1775131.5591155887</v>
      </c>
      <c r="C156" s="33">
        <v>6794</v>
      </c>
      <c r="D156" s="33">
        <v>261.27929925163215</v>
      </c>
    </row>
    <row r="157" spans="1:4" x14ac:dyDescent="0.2">
      <c r="A157" s="27" t="s">
        <v>751</v>
      </c>
      <c r="B157" s="33">
        <v>1531464.4900402725</v>
      </c>
      <c r="C157" s="33">
        <v>5913</v>
      </c>
      <c r="D157" s="33">
        <v>258.99957551839549</v>
      </c>
    </row>
    <row r="158" spans="1:4" x14ac:dyDescent="0.2">
      <c r="A158" s="27" t="s">
        <v>544</v>
      </c>
      <c r="B158" s="33">
        <v>3435677.7931035161</v>
      </c>
      <c r="C158" s="33">
        <v>13268</v>
      </c>
      <c r="D158" s="33">
        <v>258.94466333309589</v>
      </c>
    </row>
    <row r="159" spans="1:4" x14ac:dyDescent="0.2">
      <c r="A159" s="27" t="s">
        <v>561</v>
      </c>
      <c r="B159" s="33">
        <v>1864406.6818583608</v>
      </c>
      <c r="C159" s="33">
        <v>7207</v>
      </c>
      <c r="D159" s="33">
        <v>258.69386455645355</v>
      </c>
    </row>
    <row r="160" spans="1:4" x14ac:dyDescent="0.2">
      <c r="A160" s="27" t="s">
        <v>575</v>
      </c>
      <c r="B160" s="33">
        <v>2559234.4794944525</v>
      </c>
      <c r="C160" s="33">
        <v>9899</v>
      </c>
      <c r="D160" s="33">
        <v>258.53464789316621</v>
      </c>
    </row>
    <row r="161" spans="1:4" x14ac:dyDescent="0.2">
      <c r="A161" s="27" t="s">
        <v>675</v>
      </c>
      <c r="B161" s="33">
        <v>2058590.1037544012</v>
      </c>
      <c r="C161" s="33">
        <v>7978</v>
      </c>
      <c r="D161" s="33">
        <v>258.03335469471062</v>
      </c>
    </row>
    <row r="162" spans="1:4" x14ac:dyDescent="0.2">
      <c r="A162" s="27" t="s">
        <v>599</v>
      </c>
      <c r="B162" s="33">
        <v>2097645.899830997</v>
      </c>
      <c r="C162" s="33">
        <v>8131</v>
      </c>
      <c r="D162" s="33">
        <v>257.981293793014</v>
      </c>
    </row>
    <row r="163" spans="1:4" x14ac:dyDescent="0.2">
      <c r="A163" s="27" t="s">
        <v>555</v>
      </c>
      <c r="B163" s="33">
        <v>4629230.9397360086</v>
      </c>
      <c r="C163" s="33">
        <v>17949</v>
      </c>
      <c r="D163" s="33">
        <v>257.91024233862657</v>
      </c>
    </row>
    <row r="164" spans="1:4" x14ac:dyDescent="0.2">
      <c r="A164" s="27" t="s">
        <v>541</v>
      </c>
      <c r="B164" s="33">
        <v>4415076.3775835037</v>
      </c>
      <c r="C164" s="33">
        <v>17123</v>
      </c>
      <c r="D164" s="33">
        <v>257.84479224338628</v>
      </c>
    </row>
    <row r="165" spans="1:4" x14ac:dyDescent="0.2">
      <c r="A165" s="27" t="s">
        <v>564</v>
      </c>
      <c r="B165" s="33">
        <v>2697267.2395958304</v>
      </c>
      <c r="C165" s="33">
        <v>10480</v>
      </c>
      <c r="D165" s="33">
        <v>257.37282820570903</v>
      </c>
    </row>
    <row r="166" spans="1:4" x14ac:dyDescent="0.2">
      <c r="A166" s="27" t="s">
        <v>590</v>
      </c>
      <c r="B166" s="33">
        <v>3852604.8819977045</v>
      </c>
      <c r="C166" s="33">
        <v>15001</v>
      </c>
      <c r="D166" s="33">
        <v>256.82320391958564</v>
      </c>
    </row>
    <row r="167" spans="1:4" x14ac:dyDescent="0.2">
      <c r="A167" s="27" t="s">
        <v>671</v>
      </c>
      <c r="B167" s="33">
        <v>6857760.2815914154</v>
      </c>
      <c r="C167" s="33">
        <v>26716</v>
      </c>
      <c r="D167" s="33">
        <v>256.69113196554184</v>
      </c>
    </row>
    <row r="168" spans="1:4" x14ac:dyDescent="0.2">
      <c r="A168" s="27" t="s">
        <v>636</v>
      </c>
      <c r="B168" s="33">
        <v>979452.76878777146</v>
      </c>
      <c r="C168" s="33">
        <v>3817</v>
      </c>
      <c r="D168" s="33">
        <v>256.60276887287699</v>
      </c>
    </row>
    <row r="169" spans="1:4" x14ac:dyDescent="0.2">
      <c r="A169" s="27" t="s">
        <v>690</v>
      </c>
      <c r="B169" s="33">
        <v>1077275.1589409113</v>
      </c>
      <c r="C169" s="33">
        <v>4201</v>
      </c>
      <c r="D169" s="33">
        <v>256.43302997879346</v>
      </c>
    </row>
    <row r="170" spans="1:4" x14ac:dyDescent="0.2">
      <c r="A170" s="27" t="s">
        <v>679</v>
      </c>
      <c r="B170" s="33">
        <v>11669879.566351175</v>
      </c>
      <c r="C170" s="33">
        <v>45509</v>
      </c>
      <c r="D170" s="33">
        <v>256.43014714344798</v>
      </c>
    </row>
    <row r="171" spans="1:4" x14ac:dyDescent="0.2">
      <c r="A171" s="27" t="s">
        <v>579</v>
      </c>
      <c r="B171" s="33">
        <v>8992714.8506269455</v>
      </c>
      <c r="C171" s="33">
        <v>35073</v>
      </c>
      <c r="D171" s="33">
        <v>256.39993301476767</v>
      </c>
    </row>
    <row r="172" spans="1:4" x14ac:dyDescent="0.2">
      <c r="A172" s="27" t="s">
        <v>586</v>
      </c>
      <c r="B172" s="33">
        <v>1771131.9561923146</v>
      </c>
      <c r="C172" s="33">
        <v>6908</v>
      </c>
      <c r="D172" s="33">
        <v>256.38852869025976</v>
      </c>
    </row>
    <row r="173" spans="1:4" x14ac:dyDescent="0.2">
      <c r="A173" s="27" t="s">
        <v>568</v>
      </c>
      <c r="B173" s="33">
        <v>3778169.7554085255</v>
      </c>
      <c r="C173" s="33">
        <v>14738</v>
      </c>
      <c r="D173" s="33">
        <v>256.35566260065991</v>
      </c>
    </row>
    <row r="174" spans="1:4" x14ac:dyDescent="0.2">
      <c r="A174" s="27" t="s">
        <v>676</v>
      </c>
      <c r="B174" s="33">
        <v>1418800.8580666184</v>
      </c>
      <c r="C174" s="33">
        <v>5535</v>
      </c>
      <c r="D174" s="33">
        <v>256.33258501655257</v>
      </c>
    </row>
    <row r="175" spans="1:4" x14ac:dyDescent="0.2">
      <c r="A175" s="27" t="s">
        <v>787</v>
      </c>
      <c r="B175" s="33">
        <v>744461.84217408299</v>
      </c>
      <c r="C175" s="33">
        <v>2905</v>
      </c>
      <c r="D175" s="33">
        <v>256.2691367208547</v>
      </c>
    </row>
    <row r="176" spans="1:4" x14ac:dyDescent="0.2">
      <c r="A176" s="27" t="s">
        <v>547</v>
      </c>
      <c r="B176" s="33">
        <v>1144576.0854532123</v>
      </c>
      <c r="C176" s="33">
        <v>4467</v>
      </c>
      <c r="D176" s="33">
        <v>256.2292557540211</v>
      </c>
    </row>
    <row r="177" spans="1:4" x14ac:dyDescent="0.2">
      <c r="A177" s="27" t="s">
        <v>595</v>
      </c>
      <c r="B177" s="33">
        <v>6152811.7591348886</v>
      </c>
      <c r="C177" s="33">
        <v>24017</v>
      </c>
      <c r="D177" s="33">
        <v>256.18569176561971</v>
      </c>
    </row>
    <row r="178" spans="1:4" x14ac:dyDescent="0.2">
      <c r="A178" s="27" t="s">
        <v>551</v>
      </c>
      <c r="B178" s="33">
        <v>14214762.726486444</v>
      </c>
      <c r="C178" s="33">
        <v>55513</v>
      </c>
      <c r="D178" s="33">
        <v>256.06187247106885</v>
      </c>
    </row>
    <row r="179" spans="1:4" x14ac:dyDescent="0.2">
      <c r="A179" s="27" t="s">
        <v>597</v>
      </c>
      <c r="B179" s="33">
        <v>8048677.1020183563</v>
      </c>
      <c r="C179" s="33">
        <v>31444</v>
      </c>
      <c r="D179" s="33">
        <v>255.96861410820367</v>
      </c>
    </row>
    <row r="180" spans="1:4" x14ac:dyDescent="0.2">
      <c r="A180" s="27" t="s">
        <v>584</v>
      </c>
      <c r="B180" s="33">
        <v>7739705.4238667488</v>
      </c>
      <c r="C180" s="33">
        <v>30267</v>
      </c>
      <c r="D180" s="33">
        <v>255.71432331802785</v>
      </c>
    </row>
    <row r="181" spans="1:4" x14ac:dyDescent="0.2">
      <c r="A181" s="27" t="s">
        <v>683</v>
      </c>
      <c r="B181" s="33">
        <v>6445837.8201327324</v>
      </c>
      <c r="C181" s="33">
        <v>25213</v>
      </c>
      <c r="D181" s="33">
        <v>255.65532939883124</v>
      </c>
    </row>
    <row r="182" spans="1:4" x14ac:dyDescent="0.2">
      <c r="A182" s="27" t="s">
        <v>728</v>
      </c>
      <c r="B182" s="33">
        <v>5406702.0574991703</v>
      </c>
      <c r="C182" s="33">
        <v>21156</v>
      </c>
      <c r="D182" s="33">
        <v>255.5635307950071</v>
      </c>
    </row>
    <row r="183" spans="1:4" x14ac:dyDescent="0.2">
      <c r="A183" s="27" t="s">
        <v>776</v>
      </c>
      <c r="B183" s="33">
        <v>3788825.4364596605</v>
      </c>
      <c r="C183" s="33">
        <v>14827</v>
      </c>
      <c r="D183" s="33">
        <v>255.53553898021585</v>
      </c>
    </row>
    <row r="184" spans="1:4" x14ac:dyDescent="0.2">
      <c r="A184" s="27" t="s">
        <v>685</v>
      </c>
      <c r="B184" s="33">
        <v>2434325.2890335917</v>
      </c>
      <c r="C184" s="33">
        <v>9527</v>
      </c>
      <c r="D184" s="33">
        <v>255.51855663205541</v>
      </c>
    </row>
    <row r="185" spans="1:4" x14ac:dyDescent="0.2">
      <c r="A185" s="27" t="s">
        <v>587</v>
      </c>
      <c r="B185" s="33">
        <v>3482200.1170771718</v>
      </c>
      <c r="C185" s="33">
        <v>13633</v>
      </c>
      <c r="D185" s="33">
        <v>255.42434659115176</v>
      </c>
    </row>
    <row r="186" spans="1:4" x14ac:dyDescent="0.2">
      <c r="A186" s="27" t="s">
        <v>680</v>
      </c>
      <c r="B186" s="33">
        <v>29051061.950122833</v>
      </c>
      <c r="C186" s="33">
        <v>113737</v>
      </c>
      <c r="D186" s="33">
        <v>255.42314242614833</v>
      </c>
    </row>
    <row r="187" spans="1:4" x14ac:dyDescent="0.2">
      <c r="A187" s="27" t="s">
        <v>588</v>
      </c>
      <c r="B187" s="33">
        <v>3466580.4019747972</v>
      </c>
      <c r="C187" s="33">
        <v>13572</v>
      </c>
      <c r="D187" s="33">
        <v>255.42148555664582</v>
      </c>
    </row>
    <row r="188" spans="1:4" x14ac:dyDescent="0.2">
      <c r="A188" s="27" t="s">
        <v>684</v>
      </c>
      <c r="B188" s="33">
        <v>7558255.7078166008</v>
      </c>
      <c r="C188" s="33">
        <v>29593</v>
      </c>
      <c r="D188" s="33">
        <v>255.40687689036599</v>
      </c>
    </row>
    <row r="189" spans="1:4" x14ac:dyDescent="0.2">
      <c r="A189" s="27" t="s">
        <v>668</v>
      </c>
      <c r="B189" s="33">
        <v>2871964.1448764801</v>
      </c>
      <c r="C189" s="33">
        <v>11249</v>
      </c>
      <c r="D189" s="33">
        <v>255.30839584642902</v>
      </c>
    </row>
    <row r="190" spans="1:4" x14ac:dyDescent="0.2">
      <c r="A190" s="27" t="s">
        <v>786</v>
      </c>
      <c r="B190" s="33">
        <v>3848439.3467925787</v>
      </c>
      <c r="C190" s="33">
        <v>15074</v>
      </c>
      <c r="D190" s="33">
        <v>255.30312768957003</v>
      </c>
    </row>
    <row r="191" spans="1:4" x14ac:dyDescent="0.2">
      <c r="A191" s="27" t="s">
        <v>678</v>
      </c>
      <c r="B191" s="33">
        <v>12196783.458193064</v>
      </c>
      <c r="C191" s="33">
        <v>47777</v>
      </c>
      <c r="D191" s="33">
        <v>255.2856700544836</v>
      </c>
    </row>
    <row r="192" spans="1:4" x14ac:dyDescent="0.2">
      <c r="A192" s="27" t="s">
        <v>794</v>
      </c>
      <c r="B192" s="33">
        <v>7611030.1687653065</v>
      </c>
      <c r="C192" s="33">
        <v>29816</v>
      </c>
      <c r="D192" s="33">
        <v>255.26664102378945</v>
      </c>
    </row>
    <row r="193" spans="1:4" x14ac:dyDescent="0.2">
      <c r="A193" s="27" t="s">
        <v>772</v>
      </c>
      <c r="B193" s="33">
        <v>133504.45325544104</v>
      </c>
      <c r="C193" s="33">
        <v>523</v>
      </c>
      <c r="D193" s="33">
        <v>255.26664102378783</v>
      </c>
    </row>
    <row r="194" spans="1:4" x14ac:dyDescent="0.2">
      <c r="A194" s="27" t="s">
        <v>661</v>
      </c>
      <c r="B194" s="33">
        <v>1929305.2728577852</v>
      </c>
      <c r="C194" s="33">
        <v>7558</v>
      </c>
      <c r="D194" s="33">
        <v>255.2666410237874</v>
      </c>
    </row>
    <row r="195" spans="1:4" x14ac:dyDescent="0.2">
      <c r="A195" s="27" t="s">
        <v>660</v>
      </c>
      <c r="B195" s="33">
        <v>1308496.8018879294</v>
      </c>
      <c r="C195" s="33">
        <v>5126</v>
      </c>
      <c r="D195" s="33">
        <v>255.26664102378646</v>
      </c>
    </row>
    <row r="196" spans="1:4" x14ac:dyDescent="0.2">
      <c r="A196" s="27" t="s">
        <v>739</v>
      </c>
      <c r="B196" s="33">
        <v>2334158.1655215025</v>
      </c>
      <c r="C196" s="33">
        <v>9144</v>
      </c>
      <c r="D196" s="33">
        <v>255.26664102378635</v>
      </c>
    </row>
    <row r="197" spans="1:4" x14ac:dyDescent="0.2">
      <c r="A197" s="27" t="s">
        <v>633</v>
      </c>
      <c r="B197" s="33">
        <v>1167079.0827607512</v>
      </c>
      <c r="C197" s="33">
        <v>4572</v>
      </c>
      <c r="D197" s="33">
        <v>255.26664102378635</v>
      </c>
    </row>
    <row r="198" spans="1:4" x14ac:dyDescent="0.2">
      <c r="A198" s="27" t="s">
        <v>581</v>
      </c>
      <c r="B198" s="33">
        <v>2880173.5106713772</v>
      </c>
      <c r="C198" s="33">
        <v>11283</v>
      </c>
      <c r="D198" s="33">
        <v>255.26664102378598</v>
      </c>
    </row>
    <row r="199" spans="1:4" x14ac:dyDescent="0.2">
      <c r="A199" s="27" t="s">
        <v>704</v>
      </c>
      <c r="B199" s="33">
        <v>2456175.6199308634</v>
      </c>
      <c r="C199" s="33">
        <v>9622</v>
      </c>
      <c r="D199" s="33">
        <v>255.26664102378544</v>
      </c>
    </row>
    <row r="200" spans="1:4" x14ac:dyDescent="0.2">
      <c r="A200" s="27" t="s">
        <v>652</v>
      </c>
      <c r="B200" s="33">
        <v>433442.75645838678</v>
      </c>
      <c r="C200" s="33">
        <v>1698</v>
      </c>
      <c r="D200" s="33">
        <v>255.2666410237849</v>
      </c>
    </row>
    <row r="201" spans="1:4" x14ac:dyDescent="0.2">
      <c r="A201" s="27" t="s">
        <v>615</v>
      </c>
      <c r="B201" s="33">
        <v>217997.71143431216</v>
      </c>
      <c r="C201" s="33">
        <v>854</v>
      </c>
      <c r="D201" s="33">
        <v>255.26664102378473</v>
      </c>
    </row>
    <row r="202" spans="1:4" x14ac:dyDescent="0.2">
      <c r="A202" s="27" t="s">
        <v>702</v>
      </c>
      <c r="B202" s="33">
        <v>231271.57676754892</v>
      </c>
      <c r="C202" s="33">
        <v>906</v>
      </c>
      <c r="D202" s="33">
        <v>255.26664102378467</v>
      </c>
    </row>
    <row r="203" spans="1:4" x14ac:dyDescent="0.2">
      <c r="A203" s="27" t="s">
        <v>572</v>
      </c>
      <c r="B203" s="33">
        <v>2765303.5222106576</v>
      </c>
      <c r="C203" s="33">
        <v>10833</v>
      </c>
      <c r="D203" s="33">
        <v>255.2666410237845</v>
      </c>
    </row>
    <row r="204" spans="1:4" x14ac:dyDescent="0.2">
      <c r="A204" s="27" t="s">
        <v>638</v>
      </c>
      <c r="B204" s="33">
        <v>2952413.9700810909</v>
      </c>
      <c r="C204" s="33">
        <v>11566</v>
      </c>
      <c r="D204" s="33">
        <v>255.26664102378444</v>
      </c>
    </row>
    <row r="205" spans="1:4" x14ac:dyDescent="0.2">
      <c r="A205" s="27" t="s">
        <v>741</v>
      </c>
      <c r="B205" s="33">
        <v>1423366.7903486192</v>
      </c>
      <c r="C205" s="33">
        <v>5576</v>
      </c>
      <c r="D205" s="33">
        <v>255.26664102378393</v>
      </c>
    </row>
    <row r="206" spans="1:4" x14ac:dyDescent="0.2">
      <c r="A206" s="27" t="s">
        <v>759</v>
      </c>
      <c r="B206" s="33">
        <v>504406.88266299665</v>
      </c>
      <c r="C206" s="33">
        <v>1976</v>
      </c>
      <c r="D206" s="33">
        <v>255.26664102378373</v>
      </c>
    </row>
    <row r="207" spans="1:4" x14ac:dyDescent="0.2">
      <c r="A207" s="27" t="s">
        <v>686</v>
      </c>
      <c r="B207" s="33">
        <v>6199660.9105446339</v>
      </c>
      <c r="C207" s="33">
        <v>24287</v>
      </c>
      <c r="D207" s="33">
        <v>255.26664102378368</v>
      </c>
    </row>
    <row r="208" spans="1:4" x14ac:dyDescent="0.2">
      <c r="A208" s="27" t="s">
        <v>762</v>
      </c>
      <c r="B208" s="33">
        <v>505683.21586811543</v>
      </c>
      <c r="C208" s="33">
        <v>1981</v>
      </c>
      <c r="D208" s="33">
        <v>255.26664102378365</v>
      </c>
    </row>
    <row r="209" spans="1:4" x14ac:dyDescent="0.2">
      <c r="A209" s="27" t="s">
        <v>635</v>
      </c>
      <c r="B209" s="33">
        <v>2134029.1189588308</v>
      </c>
      <c r="C209" s="33">
        <v>8360</v>
      </c>
      <c r="D209" s="33">
        <v>255.26664102378359</v>
      </c>
    </row>
    <row r="210" spans="1:4" x14ac:dyDescent="0.2">
      <c r="A210" s="27" t="s">
        <v>632</v>
      </c>
      <c r="B210" s="33">
        <v>1840727.7484225035</v>
      </c>
      <c r="C210" s="33">
        <v>7211</v>
      </c>
      <c r="D210" s="33">
        <v>255.26664102378359</v>
      </c>
    </row>
    <row r="211" spans="1:4" x14ac:dyDescent="0.2">
      <c r="A211" s="27" t="s">
        <v>654</v>
      </c>
      <c r="B211" s="33">
        <v>4925625.1051949263</v>
      </c>
      <c r="C211" s="33">
        <v>19296</v>
      </c>
      <c r="D211" s="33">
        <v>255.26664102378348</v>
      </c>
    </row>
    <row r="212" spans="1:4" x14ac:dyDescent="0.2">
      <c r="A212" s="27" t="s">
        <v>793</v>
      </c>
      <c r="B212" s="33">
        <v>1474164.8519123495</v>
      </c>
      <c r="C212" s="33">
        <v>5775</v>
      </c>
      <c r="D212" s="33">
        <v>255.26664102378345</v>
      </c>
    </row>
    <row r="213" spans="1:4" x14ac:dyDescent="0.2">
      <c r="A213" s="27" t="s">
        <v>791</v>
      </c>
      <c r="B213" s="33">
        <v>16577781.468007565</v>
      </c>
      <c r="C213" s="33">
        <v>64943</v>
      </c>
      <c r="D213" s="33">
        <v>255.26664102378339</v>
      </c>
    </row>
    <row r="214" spans="1:4" x14ac:dyDescent="0.2">
      <c r="A214" s="27" t="s">
        <v>719</v>
      </c>
      <c r="B214" s="33">
        <v>10610157.934153557</v>
      </c>
      <c r="C214" s="33">
        <v>41565</v>
      </c>
      <c r="D214" s="33">
        <v>255.26664102378339</v>
      </c>
    </row>
    <row r="215" spans="1:4" x14ac:dyDescent="0.2">
      <c r="A215" s="27" t="s">
        <v>647</v>
      </c>
      <c r="B215" s="33">
        <v>335675.63294627517</v>
      </c>
      <c r="C215" s="33">
        <v>1315</v>
      </c>
      <c r="D215" s="33">
        <v>255.26664102378339</v>
      </c>
    </row>
    <row r="216" spans="1:4" x14ac:dyDescent="0.2">
      <c r="A216" s="27" t="s">
        <v>657</v>
      </c>
      <c r="B216" s="33">
        <v>618255.80455960333</v>
      </c>
      <c r="C216" s="33">
        <v>2422</v>
      </c>
      <c r="D216" s="33">
        <v>255.26664102378336</v>
      </c>
    </row>
    <row r="217" spans="1:4" x14ac:dyDescent="0.2">
      <c r="A217" s="27" t="s">
        <v>646</v>
      </c>
      <c r="B217" s="33">
        <v>619532.13776472211</v>
      </c>
      <c r="C217" s="33">
        <v>2427</v>
      </c>
      <c r="D217" s="33">
        <v>255.26664102378331</v>
      </c>
    </row>
    <row r="218" spans="1:4" x14ac:dyDescent="0.2">
      <c r="A218" s="27" t="s">
        <v>779</v>
      </c>
      <c r="B218" s="33">
        <v>1137978.6856840253</v>
      </c>
      <c r="C218" s="33">
        <v>4458</v>
      </c>
      <c r="D218" s="33">
        <v>255.26664102378314</v>
      </c>
    </row>
    <row r="219" spans="1:4" x14ac:dyDescent="0.2">
      <c r="A219" s="27" t="s">
        <v>650</v>
      </c>
      <c r="B219" s="33">
        <v>230761.04348549992</v>
      </c>
      <c r="C219" s="33">
        <v>904</v>
      </c>
      <c r="D219" s="33">
        <v>255.26664102378311</v>
      </c>
    </row>
    <row r="220" spans="1:4" x14ac:dyDescent="0.2">
      <c r="A220" s="27" t="s">
        <v>682</v>
      </c>
      <c r="B220" s="33">
        <v>434974.35630452633</v>
      </c>
      <c r="C220" s="33">
        <v>1704</v>
      </c>
      <c r="D220" s="33">
        <v>255.26664102378305</v>
      </c>
    </row>
    <row r="221" spans="1:4" x14ac:dyDescent="0.2">
      <c r="A221" s="27" t="s">
        <v>789</v>
      </c>
      <c r="B221" s="33">
        <v>7020343.1614360809</v>
      </c>
      <c r="C221" s="33">
        <v>27502</v>
      </c>
      <c r="D221" s="33">
        <v>255.26664102378302</v>
      </c>
    </row>
    <row r="222" spans="1:4" x14ac:dyDescent="0.2">
      <c r="A222" s="27" t="s">
        <v>625</v>
      </c>
      <c r="B222" s="33">
        <v>5148983.4160907269</v>
      </c>
      <c r="C222" s="33">
        <v>20171</v>
      </c>
      <c r="D222" s="33">
        <v>255.266641023783</v>
      </c>
    </row>
    <row r="223" spans="1:4" x14ac:dyDescent="0.2">
      <c r="A223" s="27" t="s">
        <v>667</v>
      </c>
      <c r="B223" s="33">
        <v>4532003.9447362423</v>
      </c>
      <c r="C223" s="33">
        <v>17754</v>
      </c>
      <c r="D223" s="33">
        <v>255.26664102378294</v>
      </c>
    </row>
    <row r="224" spans="1:4" x14ac:dyDescent="0.2">
      <c r="A224" s="27" t="s">
        <v>606</v>
      </c>
      <c r="B224" s="33">
        <v>273135.30589544773</v>
      </c>
      <c r="C224" s="33">
        <v>1070</v>
      </c>
      <c r="D224" s="33">
        <v>255.26664102378294</v>
      </c>
    </row>
    <row r="225" spans="1:4" x14ac:dyDescent="0.2">
      <c r="A225" s="27" t="s">
        <v>738</v>
      </c>
      <c r="B225" s="33">
        <v>1421324.6572204232</v>
      </c>
      <c r="C225" s="33">
        <v>5568</v>
      </c>
      <c r="D225" s="33">
        <v>255.26664102378291</v>
      </c>
    </row>
    <row r="226" spans="1:4" x14ac:dyDescent="0.2">
      <c r="A226" s="27" t="s">
        <v>677</v>
      </c>
      <c r="B226" s="33">
        <v>6555502.6081317663</v>
      </c>
      <c r="C226" s="33">
        <v>25681</v>
      </c>
      <c r="D226" s="33">
        <v>255.2666410237828</v>
      </c>
    </row>
    <row r="227" spans="1:4" x14ac:dyDescent="0.2">
      <c r="A227" s="27" t="s">
        <v>748</v>
      </c>
      <c r="B227" s="33">
        <v>715767.66143068671</v>
      </c>
      <c r="C227" s="33">
        <v>2804</v>
      </c>
      <c r="D227" s="33">
        <v>255.26664102378271</v>
      </c>
    </row>
    <row r="228" spans="1:4" x14ac:dyDescent="0.2">
      <c r="A228" s="27" t="s">
        <v>605</v>
      </c>
      <c r="B228" s="33">
        <v>661395.86689262092</v>
      </c>
      <c r="C228" s="33">
        <v>2591</v>
      </c>
      <c r="D228" s="33">
        <v>255.26664102378268</v>
      </c>
    </row>
    <row r="229" spans="1:4" x14ac:dyDescent="0.2">
      <c r="A229" s="27" t="s">
        <v>753</v>
      </c>
      <c r="B229" s="33">
        <v>1160952.6833761632</v>
      </c>
      <c r="C229" s="33">
        <v>4548</v>
      </c>
      <c r="D229" s="33">
        <v>255.2666410237826</v>
      </c>
    </row>
    <row r="230" spans="1:4" x14ac:dyDescent="0.2">
      <c r="A230" s="27" t="s">
        <v>620</v>
      </c>
      <c r="B230" s="33">
        <v>1770529.4221409559</v>
      </c>
      <c r="C230" s="33">
        <v>6936</v>
      </c>
      <c r="D230" s="33">
        <v>255.26664102378257</v>
      </c>
    </row>
    <row r="231" spans="1:4" x14ac:dyDescent="0.2">
      <c r="A231" s="27" t="s">
        <v>577</v>
      </c>
      <c r="B231" s="33">
        <v>996560.9665568471</v>
      </c>
      <c r="C231" s="33">
        <v>3904</v>
      </c>
      <c r="D231" s="33">
        <v>255.26664102378257</v>
      </c>
    </row>
    <row r="232" spans="1:4" x14ac:dyDescent="0.2">
      <c r="A232" s="27" t="s">
        <v>722</v>
      </c>
      <c r="B232" s="33">
        <v>9348885.4608550072</v>
      </c>
      <c r="C232" s="33">
        <v>36624</v>
      </c>
      <c r="D232" s="33">
        <v>255.26664102378243</v>
      </c>
    </row>
    <row r="233" spans="1:4" x14ac:dyDescent="0.2">
      <c r="A233" s="27" t="s">
        <v>761</v>
      </c>
      <c r="B233" s="33">
        <v>320614.90112587065</v>
      </c>
      <c r="C233" s="33">
        <v>1256</v>
      </c>
      <c r="D233" s="33">
        <v>255.26664102378237</v>
      </c>
    </row>
    <row r="234" spans="1:4" x14ac:dyDescent="0.2">
      <c r="A234" s="27" t="s">
        <v>795</v>
      </c>
      <c r="B234" s="33">
        <v>196044.78030626476</v>
      </c>
      <c r="C234" s="33">
        <v>768</v>
      </c>
      <c r="D234" s="33">
        <v>255.26664102378223</v>
      </c>
    </row>
    <row r="235" spans="1:4" x14ac:dyDescent="0.2">
      <c r="A235" s="27" t="s">
        <v>755</v>
      </c>
      <c r="B235" s="33">
        <v>898028.04312166572</v>
      </c>
      <c r="C235" s="33">
        <v>3518</v>
      </c>
      <c r="D235" s="33">
        <v>255.26664102378217</v>
      </c>
    </row>
    <row r="236" spans="1:4" x14ac:dyDescent="0.2">
      <c r="A236" s="27" t="s">
        <v>691</v>
      </c>
      <c r="B236" s="33">
        <v>871480.31245519221</v>
      </c>
      <c r="C236" s="33">
        <v>3414</v>
      </c>
      <c r="D236" s="33">
        <v>255.26664102378214</v>
      </c>
    </row>
    <row r="237" spans="1:4" x14ac:dyDescent="0.2">
      <c r="A237" s="27" t="s">
        <v>571</v>
      </c>
      <c r="B237" s="33">
        <v>1044806.3617103398</v>
      </c>
      <c r="C237" s="33">
        <v>4093</v>
      </c>
      <c r="D237" s="33">
        <v>255.266641023782</v>
      </c>
    </row>
    <row r="238" spans="1:4" x14ac:dyDescent="0.2">
      <c r="A238" s="27" t="s">
        <v>694</v>
      </c>
      <c r="B238" s="33">
        <v>296619.83686963469</v>
      </c>
      <c r="C238" s="33">
        <v>1162</v>
      </c>
      <c r="D238" s="33">
        <v>255.266641023782</v>
      </c>
    </row>
    <row r="239" spans="1:4" x14ac:dyDescent="0.2">
      <c r="A239" s="27" t="s">
        <v>681</v>
      </c>
      <c r="B239" s="33">
        <v>1560955.5098604262</v>
      </c>
      <c r="C239" s="33">
        <v>6115</v>
      </c>
      <c r="D239" s="33">
        <v>255.26664102378189</v>
      </c>
    </row>
    <row r="240" spans="1:4" x14ac:dyDescent="0.2">
      <c r="A240" s="27" t="s">
        <v>626</v>
      </c>
      <c r="B240" s="33">
        <v>795666.12007112801</v>
      </c>
      <c r="C240" s="33">
        <v>3117</v>
      </c>
      <c r="D240" s="33">
        <v>255.26664102378186</v>
      </c>
    </row>
    <row r="241" spans="1:4" x14ac:dyDescent="0.2">
      <c r="A241" s="27" t="s">
        <v>583</v>
      </c>
      <c r="B241" s="33">
        <v>913344.04158309102</v>
      </c>
      <c r="C241" s="33">
        <v>3578</v>
      </c>
      <c r="D241" s="33">
        <v>255.26664102378172</v>
      </c>
    </row>
    <row r="242" spans="1:4" x14ac:dyDescent="0.2">
      <c r="A242" s="27" t="s">
        <v>563</v>
      </c>
      <c r="B242" s="33">
        <v>599621.33976486325</v>
      </c>
      <c r="C242" s="33">
        <v>2349</v>
      </c>
      <c r="D242" s="33">
        <v>255.26664102378172</v>
      </c>
    </row>
    <row r="243" spans="1:4" x14ac:dyDescent="0.2">
      <c r="A243" s="27" t="s">
        <v>718</v>
      </c>
      <c r="B243" s="33">
        <v>21414829.04876709</v>
      </c>
      <c r="C243" s="33">
        <v>83892</v>
      </c>
      <c r="D243" s="33">
        <v>255.26664102378166</v>
      </c>
    </row>
    <row r="244" spans="1:4" x14ac:dyDescent="0.2">
      <c r="A244" s="27" t="s">
        <v>746</v>
      </c>
      <c r="B244" s="33">
        <v>1487693.9838865995</v>
      </c>
      <c r="C244" s="33">
        <v>5828</v>
      </c>
      <c r="D244" s="33">
        <v>255.26664102378166</v>
      </c>
    </row>
    <row r="245" spans="1:4" x14ac:dyDescent="0.2">
      <c r="A245" s="27" t="s">
        <v>775</v>
      </c>
      <c r="B245" s="33">
        <v>543973.21202167869</v>
      </c>
      <c r="C245" s="33">
        <v>2131</v>
      </c>
      <c r="D245" s="33">
        <v>255.26664102378166</v>
      </c>
    </row>
    <row r="246" spans="1:4" x14ac:dyDescent="0.2">
      <c r="A246" s="27" t="s">
        <v>709</v>
      </c>
      <c r="B246" s="33">
        <v>10859298.175792694</v>
      </c>
      <c r="C246" s="33">
        <v>42541</v>
      </c>
      <c r="D246" s="33">
        <v>255.26664102378163</v>
      </c>
    </row>
    <row r="247" spans="1:4" x14ac:dyDescent="0.2">
      <c r="A247" s="27" t="s">
        <v>693</v>
      </c>
      <c r="B247" s="33">
        <v>246077.04194692522</v>
      </c>
      <c r="C247" s="33">
        <v>964</v>
      </c>
      <c r="D247" s="33">
        <v>255.26664102378135</v>
      </c>
    </row>
    <row r="248" spans="1:4" x14ac:dyDescent="0.2">
      <c r="A248" s="27" t="s">
        <v>740</v>
      </c>
      <c r="B248" s="33">
        <v>1948450.2709345222</v>
      </c>
      <c r="C248" s="33">
        <v>7633</v>
      </c>
      <c r="D248" s="33">
        <v>255.26664102378123</v>
      </c>
    </row>
    <row r="249" spans="1:4" x14ac:dyDescent="0.2">
      <c r="A249" s="27" t="s">
        <v>649</v>
      </c>
      <c r="B249" s="33">
        <v>1280417.4713752866</v>
      </c>
      <c r="C249" s="33">
        <v>5016</v>
      </c>
      <c r="D249" s="33">
        <v>255.2666410237812</v>
      </c>
    </row>
    <row r="250" spans="1:4" x14ac:dyDescent="0.2">
      <c r="A250" s="27" t="s">
        <v>768</v>
      </c>
      <c r="B250" s="33">
        <v>218252.97807533294</v>
      </c>
      <c r="C250" s="33">
        <v>855</v>
      </c>
      <c r="D250" s="33">
        <v>255.2666410237812</v>
      </c>
    </row>
    <row r="251" spans="1:4" x14ac:dyDescent="0.2">
      <c r="A251" s="27" t="s">
        <v>764</v>
      </c>
      <c r="B251" s="33">
        <v>145501.98538355529</v>
      </c>
      <c r="C251" s="33">
        <v>570</v>
      </c>
      <c r="D251" s="33">
        <v>255.2666410237812</v>
      </c>
    </row>
    <row r="252" spans="1:4" x14ac:dyDescent="0.2">
      <c r="A252" s="27" t="s">
        <v>630</v>
      </c>
      <c r="B252" s="33">
        <v>532741.47981663048</v>
      </c>
      <c r="C252" s="33">
        <v>2087</v>
      </c>
      <c r="D252" s="33">
        <v>255.26664102378078</v>
      </c>
    </row>
    <row r="253" spans="1:4" x14ac:dyDescent="0.2">
      <c r="A253" s="27" t="s">
        <v>565</v>
      </c>
      <c r="B253" s="33">
        <v>2642265.001237154</v>
      </c>
      <c r="C253" s="33">
        <v>10351</v>
      </c>
      <c r="D253" s="33">
        <v>255.26664102378069</v>
      </c>
    </row>
    <row r="254" spans="1:4" x14ac:dyDescent="0.2">
      <c r="A254" s="27" t="s">
        <v>687</v>
      </c>
      <c r="B254" s="33">
        <v>2647370.3340576291</v>
      </c>
      <c r="C254" s="33">
        <v>10371</v>
      </c>
      <c r="D254" s="33">
        <v>255.26664102378064</v>
      </c>
    </row>
    <row r="255" spans="1:4" x14ac:dyDescent="0.2">
      <c r="A255" s="27" t="s">
        <v>701</v>
      </c>
      <c r="B255" s="33">
        <v>1316154.8011186123</v>
      </c>
      <c r="C255" s="33">
        <v>5156</v>
      </c>
      <c r="D255" s="33">
        <v>255.26664102378049</v>
      </c>
    </row>
    <row r="256" spans="1:4" x14ac:dyDescent="0.2">
      <c r="A256" s="27" t="s">
        <v>607</v>
      </c>
      <c r="B256" s="33">
        <v>4829389.5815289021</v>
      </c>
      <c r="C256" s="33">
        <v>18919</v>
      </c>
      <c r="D256" s="33">
        <v>255.26664102378044</v>
      </c>
    </row>
    <row r="257" spans="1:4" x14ac:dyDescent="0.2">
      <c r="A257" s="27" t="s">
        <v>749</v>
      </c>
      <c r="B257" s="33">
        <v>720107.19432808459</v>
      </c>
      <c r="C257" s="33">
        <v>2821</v>
      </c>
      <c r="D257" s="33">
        <v>255.26664102378044</v>
      </c>
    </row>
    <row r="258" spans="1:4" x14ac:dyDescent="0.2">
      <c r="A258" s="27" t="s">
        <v>663</v>
      </c>
      <c r="B258" s="33">
        <v>3391727.8592829704</v>
      </c>
      <c r="C258" s="33">
        <v>13287</v>
      </c>
      <c r="D258" s="33">
        <v>255.26664102378041</v>
      </c>
    </row>
    <row r="259" spans="1:4" x14ac:dyDescent="0.2">
      <c r="A259" s="27" t="s">
        <v>771</v>
      </c>
      <c r="B259" s="33">
        <v>173070.78261412308</v>
      </c>
      <c r="C259" s="33">
        <v>678</v>
      </c>
      <c r="D259" s="33">
        <v>255.26664102378035</v>
      </c>
    </row>
    <row r="260" spans="1:4" x14ac:dyDescent="0.2">
      <c r="A260" s="27" t="s">
        <v>773</v>
      </c>
      <c r="B260" s="33">
        <v>128143.85379393771</v>
      </c>
      <c r="C260" s="33">
        <v>502</v>
      </c>
      <c r="D260" s="33">
        <v>255.26664102378029</v>
      </c>
    </row>
    <row r="261" spans="1:4" x14ac:dyDescent="0.2">
      <c r="A261" s="27" t="s">
        <v>617</v>
      </c>
      <c r="B261" s="33">
        <v>755589.25743038952</v>
      </c>
      <c r="C261" s="33">
        <v>2960</v>
      </c>
      <c r="D261" s="33">
        <v>255.26664102378024</v>
      </c>
    </row>
    <row r="262" spans="1:4" x14ac:dyDescent="0.2">
      <c r="A262" s="27" t="s">
        <v>651</v>
      </c>
      <c r="B262" s="33">
        <v>219274.04463942721</v>
      </c>
      <c r="C262" s="33">
        <v>859</v>
      </c>
      <c r="D262" s="33">
        <v>255.26664102378024</v>
      </c>
    </row>
    <row r="263" spans="1:4" x14ac:dyDescent="0.2">
      <c r="A263" s="27" t="s">
        <v>742</v>
      </c>
      <c r="B263" s="33">
        <v>665735.3997900188</v>
      </c>
      <c r="C263" s="33">
        <v>2608</v>
      </c>
      <c r="D263" s="33">
        <v>255.26664102378021</v>
      </c>
    </row>
    <row r="264" spans="1:4" x14ac:dyDescent="0.2">
      <c r="A264" s="27" t="s">
        <v>721</v>
      </c>
      <c r="B264" s="33">
        <v>9963567.5324401855</v>
      </c>
      <c r="C264" s="33">
        <v>39032</v>
      </c>
      <c r="D264" s="33">
        <v>255.26664102378012</v>
      </c>
    </row>
    <row r="265" spans="1:4" x14ac:dyDescent="0.2">
      <c r="A265" s="27" t="s">
        <v>641</v>
      </c>
      <c r="B265" s="33">
        <v>3817512.6165106297</v>
      </c>
      <c r="C265" s="33">
        <v>14955</v>
      </c>
      <c r="D265" s="33">
        <v>255.26664102377998</v>
      </c>
    </row>
    <row r="266" spans="1:4" x14ac:dyDescent="0.2">
      <c r="A266" s="27" t="s">
        <v>778</v>
      </c>
      <c r="B266" s="33">
        <v>114869.98846070096</v>
      </c>
      <c r="C266" s="33">
        <v>450</v>
      </c>
      <c r="D266" s="33">
        <v>255.2666410237799</v>
      </c>
    </row>
    <row r="267" spans="1:4" x14ac:dyDescent="0.2">
      <c r="A267" s="27" t="s">
        <v>777</v>
      </c>
      <c r="B267" s="33">
        <v>465861.61986839771</v>
      </c>
      <c r="C267" s="33">
        <v>1825</v>
      </c>
      <c r="D267" s="33">
        <v>255.26664102377956</v>
      </c>
    </row>
    <row r="268" spans="1:4" x14ac:dyDescent="0.2">
      <c r="A268" s="27" t="s">
        <v>733</v>
      </c>
      <c r="B268" s="33">
        <v>3078770.957387805</v>
      </c>
      <c r="C268" s="33">
        <v>12061</v>
      </c>
      <c r="D268" s="33">
        <v>255.26664102377953</v>
      </c>
    </row>
    <row r="269" spans="1:4" x14ac:dyDescent="0.2">
      <c r="A269" s="27" t="s">
        <v>623</v>
      </c>
      <c r="B269" s="33">
        <v>2121776.3201896548</v>
      </c>
      <c r="C269" s="33">
        <v>8312</v>
      </c>
      <c r="D269" s="33">
        <v>255.26664102377944</v>
      </c>
    </row>
    <row r="270" spans="1:4" x14ac:dyDescent="0.2">
      <c r="A270" s="27" t="s">
        <v>634</v>
      </c>
      <c r="B270" s="33">
        <v>1719220.8272951543</v>
      </c>
      <c r="C270" s="33">
        <v>6735</v>
      </c>
      <c r="D270" s="33">
        <v>255.26664102377941</v>
      </c>
    </row>
    <row r="271" spans="1:4" x14ac:dyDescent="0.2">
      <c r="A271" s="27" t="s">
        <v>780</v>
      </c>
      <c r="B271" s="33">
        <v>659609.00040544569</v>
      </c>
      <c r="C271" s="33">
        <v>2584</v>
      </c>
      <c r="D271" s="33">
        <v>255.2666410237793</v>
      </c>
    </row>
    <row r="272" spans="1:4" x14ac:dyDescent="0.2">
      <c r="A272" s="27" t="s">
        <v>608</v>
      </c>
      <c r="B272" s="33">
        <v>1119344.2208892703</v>
      </c>
      <c r="C272" s="33">
        <v>4385</v>
      </c>
      <c r="D272" s="33">
        <v>255.26664102377887</v>
      </c>
    </row>
    <row r="273" spans="1:4" x14ac:dyDescent="0.2">
      <c r="A273" s="27" t="s">
        <v>598</v>
      </c>
      <c r="B273" s="33">
        <v>576136.80879066885</v>
      </c>
      <c r="C273" s="33">
        <v>2257</v>
      </c>
      <c r="D273" s="33">
        <v>255.26664102377885</v>
      </c>
    </row>
    <row r="274" spans="1:4" x14ac:dyDescent="0.2">
      <c r="A274" s="27" t="s">
        <v>644</v>
      </c>
      <c r="B274" s="33">
        <v>304533.10274136811</v>
      </c>
      <c r="C274" s="33">
        <v>1193</v>
      </c>
      <c r="D274" s="33">
        <v>255.26664102377882</v>
      </c>
    </row>
    <row r="275" spans="1:4" x14ac:dyDescent="0.2">
      <c r="A275" s="27" t="s">
        <v>747</v>
      </c>
      <c r="B275" s="33">
        <v>1539768.3786554337</v>
      </c>
      <c r="C275" s="33">
        <v>6032</v>
      </c>
      <c r="D275" s="33">
        <v>255.26664102377879</v>
      </c>
    </row>
    <row r="276" spans="1:4" x14ac:dyDescent="0.2">
      <c r="A276" s="27" t="s">
        <v>627</v>
      </c>
      <c r="B276" s="33">
        <v>681306.66489246488</v>
      </c>
      <c r="C276" s="33">
        <v>2669</v>
      </c>
      <c r="D276" s="33">
        <v>255.26664102377853</v>
      </c>
    </row>
    <row r="277" spans="1:4" x14ac:dyDescent="0.2">
      <c r="A277" s="27" t="s">
        <v>614</v>
      </c>
      <c r="B277" s="33">
        <v>752270.79109707475</v>
      </c>
      <c r="C277" s="33">
        <v>2947</v>
      </c>
      <c r="D277" s="33">
        <v>255.26664102377833</v>
      </c>
    </row>
    <row r="278" spans="1:4" x14ac:dyDescent="0.2">
      <c r="A278" s="27" t="s">
        <v>725</v>
      </c>
      <c r="B278" s="33">
        <v>6129717.8509039879</v>
      </c>
      <c r="C278" s="33">
        <v>24013</v>
      </c>
      <c r="D278" s="33">
        <v>255.26664102377828</v>
      </c>
    </row>
    <row r="279" spans="1:4" x14ac:dyDescent="0.2">
      <c r="A279" s="27" t="s">
        <v>769</v>
      </c>
      <c r="B279" s="33">
        <v>247608.64179306477</v>
      </c>
      <c r="C279" s="33">
        <v>970</v>
      </c>
      <c r="D279" s="33">
        <v>255.26664102377811</v>
      </c>
    </row>
    <row r="280" spans="1:4" x14ac:dyDescent="0.2">
      <c r="A280" s="27" t="s">
        <v>612</v>
      </c>
      <c r="B280" s="33">
        <v>2690255.1297495961</v>
      </c>
      <c r="C280" s="33">
        <v>10539</v>
      </c>
      <c r="D280" s="33">
        <v>255.26664102377799</v>
      </c>
    </row>
    <row r="281" spans="1:4" x14ac:dyDescent="0.2">
      <c r="A281" s="27" t="s">
        <v>613</v>
      </c>
      <c r="B281" s="33">
        <v>696622.66335389018</v>
      </c>
      <c r="C281" s="33">
        <v>2729</v>
      </c>
      <c r="D281" s="33">
        <v>255.26664102377799</v>
      </c>
    </row>
    <row r="282" spans="1:4" x14ac:dyDescent="0.2">
      <c r="A282" s="27" t="s">
        <v>631</v>
      </c>
      <c r="B282" s="33">
        <v>863822.31322446465</v>
      </c>
      <c r="C282" s="33">
        <v>3384</v>
      </c>
      <c r="D282" s="33">
        <v>255.26664102377796</v>
      </c>
    </row>
    <row r="283" spans="1:4" x14ac:dyDescent="0.2">
      <c r="A283" s="27" t="s">
        <v>662</v>
      </c>
      <c r="B283" s="33">
        <v>2437030.6218540072</v>
      </c>
      <c r="C283" s="33">
        <v>9547</v>
      </c>
      <c r="D283" s="33">
        <v>255.26664102377785</v>
      </c>
    </row>
    <row r="284" spans="1:4" x14ac:dyDescent="0.2">
      <c r="A284" s="27" t="s">
        <v>585</v>
      </c>
      <c r="B284" s="33">
        <v>319849.10120279342</v>
      </c>
      <c r="C284" s="33">
        <v>1253</v>
      </c>
      <c r="D284" s="33">
        <v>255.26664102377768</v>
      </c>
    </row>
    <row r="285" spans="1:4" x14ac:dyDescent="0.2">
      <c r="A285" s="27" t="s">
        <v>781</v>
      </c>
      <c r="B285" s="33">
        <v>269816.83956213295</v>
      </c>
      <c r="C285" s="33">
        <v>1057</v>
      </c>
      <c r="D285" s="33">
        <v>255.26664102377762</v>
      </c>
    </row>
    <row r="286" spans="1:4" x14ac:dyDescent="0.2">
      <c r="A286" s="27" t="s">
        <v>758</v>
      </c>
      <c r="B286" s="33">
        <v>711938.66181531549</v>
      </c>
      <c r="C286" s="33">
        <v>2789</v>
      </c>
      <c r="D286" s="33">
        <v>255.26664102377751</v>
      </c>
    </row>
    <row r="287" spans="1:4" x14ac:dyDescent="0.2">
      <c r="A287" s="27" t="s">
        <v>622</v>
      </c>
      <c r="B287" s="33">
        <v>310404.23548491299</v>
      </c>
      <c r="C287" s="33">
        <v>1216</v>
      </c>
      <c r="D287" s="33">
        <v>255.26664102377714</v>
      </c>
    </row>
    <row r="288" spans="1:4" x14ac:dyDescent="0.2">
      <c r="A288" s="27" t="s">
        <v>705</v>
      </c>
      <c r="B288" s="33">
        <v>556226.01079080999</v>
      </c>
      <c r="C288" s="33">
        <v>2179</v>
      </c>
      <c r="D288" s="33">
        <v>255.26664102377697</v>
      </c>
    </row>
    <row r="289" spans="1:4" x14ac:dyDescent="0.2">
      <c r="A289" s="27" t="s">
        <v>745</v>
      </c>
      <c r="B289" s="33">
        <v>2194527.3128814101</v>
      </c>
      <c r="C289" s="33">
        <v>8597</v>
      </c>
      <c r="D289" s="33">
        <v>255.26664102377691</v>
      </c>
    </row>
    <row r="290" spans="1:4" x14ac:dyDescent="0.2">
      <c r="A290" s="27" t="s">
        <v>700</v>
      </c>
      <c r="B290" s="33">
        <v>541165.27897040546</v>
      </c>
      <c r="C290" s="33">
        <v>2120</v>
      </c>
      <c r="D290" s="33">
        <v>255.26664102377617</v>
      </c>
    </row>
    <row r="291" spans="1:4" x14ac:dyDescent="0.2">
      <c r="A291" s="27" t="s">
        <v>706</v>
      </c>
      <c r="B291" s="33">
        <v>552652.27781647444</v>
      </c>
      <c r="C291" s="33">
        <v>2165</v>
      </c>
      <c r="D291" s="33">
        <v>255.26664102377572</v>
      </c>
    </row>
    <row r="292" spans="1:4" x14ac:dyDescent="0.2">
      <c r="A292" s="27" t="s">
        <v>756</v>
      </c>
      <c r="B292" s="33">
        <v>484240.81802210212</v>
      </c>
      <c r="C292" s="33">
        <v>1897</v>
      </c>
      <c r="D292" s="33">
        <v>255.26664102377549</v>
      </c>
    </row>
    <row r="293" spans="1:4" x14ac:dyDescent="0.2">
      <c r="A293" s="27" t="s">
        <v>692</v>
      </c>
      <c r="B293" s="33">
        <v>272624.77261339128</v>
      </c>
      <c r="C293" s="33">
        <v>1068</v>
      </c>
      <c r="D293" s="33">
        <v>255.26664102377461</v>
      </c>
    </row>
    <row r="294" spans="1:4" x14ac:dyDescent="0.2">
      <c r="A294" s="27" t="s">
        <v>737</v>
      </c>
      <c r="B294" s="33">
        <v>1871870.278627336</v>
      </c>
      <c r="C294" s="33">
        <v>7333</v>
      </c>
      <c r="D294" s="33">
        <v>255.26664102377418</v>
      </c>
    </row>
    <row r="295" spans="1:4" x14ac:dyDescent="0.2">
      <c r="A295" s="27" t="s">
        <v>616</v>
      </c>
      <c r="B295" s="33">
        <v>498535.74991942942</v>
      </c>
      <c r="C295" s="33">
        <v>1953</v>
      </c>
      <c r="D295" s="33">
        <v>255.26664102377339</v>
      </c>
    </row>
    <row r="296" spans="1:4" x14ac:dyDescent="0.2">
      <c r="A296" s="27" t="s">
        <v>480</v>
      </c>
      <c r="B296" s="33">
        <v>6769420.0330300331</v>
      </c>
      <c r="C296" s="33">
        <v>27879</v>
      </c>
      <c r="D296" s="33">
        <v>242.81430585853269</v>
      </c>
    </row>
    <row r="297" spans="1:4" x14ac:dyDescent="0.2">
      <c r="A297" s="27" t="s">
        <v>689</v>
      </c>
      <c r="B297" s="33">
        <v>2634033.9338821173</v>
      </c>
      <c r="C297" s="33">
        <v>11274</v>
      </c>
      <c r="D297" s="33">
        <v>233.63792211123979</v>
      </c>
    </row>
    <row r="298" spans="1:4" x14ac:dyDescent="0.2">
      <c r="A298" s="27" t="s">
        <v>523</v>
      </c>
      <c r="B298" s="33">
        <v>1699686.3787657022</v>
      </c>
      <c r="C298" s="33">
        <v>7777</v>
      </c>
      <c r="D298" s="33">
        <v>218.55296113741832</v>
      </c>
    </row>
    <row r="299" spans="1:4" x14ac:dyDescent="0.2">
      <c r="A299" s="27" t="s">
        <v>732</v>
      </c>
      <c r="B299" s="33">
        <v>3027313.3481327295</v>
      </c>
      <c r="C299" s="33">
        <v>14425</v>
      </c>
      <c r="D299" s="33">
        <v>209.86574337141971</v>
      </c>
    </row>
    <row r="300" spans="1:4" x14ac:dyDescent="0.2">
      <c r="A300" s="27" t="s">
        <v>566</v>
      </c>
      <c r="B300" s="33">
        <v>219028.89300355315</v>
      </c>
      <c r="C300" s="33">
        <v>1057</v>
      </c>
      <c r="D300" s="33">
        <v>207.21749574602947</v>
      </c>
    </row>
    <row r="301" spans="1:4" x14ac:dyDescent="0.2">
      <c r="A301" s="27" t="s">
        <v>543</v>
      </c>
      <c r="B301" s="33">
        <v>3495834.0615364313</v>
      </c>
      <c r="C301" s="33">
        <v>17131</v>
      </c>
      <c r="D301" s="33">
        <v>204.06479840852438</v>
      </c>
    </row>
    <row r="302" spans="1:4" x14ac:dyDescent="0.2">
      <c r="A302" s="27" t="s">
        <v>578</v>
      </c>
      <c r="B302" s="33">
        <v>2083977.1539777517</v>
      </c>
      <c r="C302" s="33">
        <v>10468</v>
      </c>
      <c r="D302" s="33">
        <v>199.08073691036986</v>
      </c>
    </row>
    <row r="303" spans="1:4" x14ac:dyDescent="0.2">
      <c r="A303" s="27" t="s">
        <v>672</v>
      </c>
      <c r="B303" s="33">
        <v>1364159.8113952279</v>
      </c>
      <c r="C303" s="33">
        <v>6859</v>
      </c>
      <c r="D303" s="33">
        <v>198.8861075076874</v>
      </c>
    </row>
    <row r="304" spans="1:4" x14ac:dyDescent="0.2">
      <c r="A304" s="27" t="s">
        <v>553</v>
      </c>
      <c r="B304" s="33">
        <v>2882081.6707974672</v>
      </c>
      <c r="C304" s="33">
        <v>14860</v>
      </c>
      <c r="D304" s="33">
        <v>193.94896842513239</v>
      </c>
    </row>
    <row r="305" spans="1:4" x14ac:dyDescent="0.2">
      <c r="A305" s="27" t="s">
        <v>513</v>
      </c>
      <c r="B305" s="33">
        <v>40300194.34671402</v>
      </c>
      <c r="C305" s="33">
        <v>210496</v>
      </c>
      <c r="D305" s="33">
        <v>191.45349244980437</v>
      </c>
    </row>
    <row r="306" spans="1:4" x14ac:dyDescent="0.2">
      <c r="A306" s="27" t="s">
        <v>669</v>
      </c>
      <c r="B306" s="33">
        <v>16636835.831742764</v>
      </c>
      <c r="C306" s="33">
        <v>89095</v>
      </c>
      <c r="D306" s="33">
        <v>186.73141962784402</v>
      </c>
    </row>
    <row r="307" spans="1:4" x14ac:dyDescent="0.2">
      <c r="A307" s="27" t="s">
        <v>548</v>
      </c>
      <c r="B307" s="33">
        <v>9717987.0029015541</v>
      </c>
      <c r="C307" s="33">
        <v>52803</v>
      </c>
      <c r="D307" s="33">
        <v>184.04232719545394</v>
      </c>
    </row>
    <row r="308" spans="1:4" x14ac:dyDescent="0.2">
      <c r="A308" s="27" t="s">
        <v>673</v>
      </c>
      <c r="B308" s="33">
        <v>3647029.5845758915</v>
      </c>
      <c r="C308" s="33">
        <v>20044</v>
      </c>
      <c r="D308" s="33">
        <v>181.95118661823446</v>
      </c>
    </row>
    <row r="309" spans="1:4" x14ac:dyDescent="0.2">
      <c r="A309" s="27" t="s">
        <v>674</v>
      </c>
      <c r="B309" s="33">
        <v>4872733.244096756</v>
      </c>
      <c r="C309" s="33">
        <v>27584</v>
      </c>
      <c r="D309" s="33">
        <v>176.65071215547985</v>
      </c>
    </row>
    <row r="310" spans="1:4" x14ac:dyDescent="0.2">
      <c r="A310" s="27" t="s">
        <v>724</v>
      </c>
      <c r="B310" s="33">
        <v>5600352.6637852192</v>
      </c>
      <c r="C310" s="33">
        <v>31999</v>
      </c>
      <c r="D310" s="33">
        <v>175.01649000860087</v>
      </c>
    </row>
    <row r="311" spans="1:4" x14ac:dyDescent="0.2">
      <c r="A311" s="27" t="s">
        <v>643</v>
      </c>
      <c r="B311" s="33">
        <v>121522213.98814011</v>
      </c>
      <c r="C311" s="33">
        <v>699827</v>
      </c>
      <c r="D311" s="33">
        <v>173.6460782281051</v>
      </c>
    </row>
    <row r="312" spans="1:4" x14ac:dyDescent="0.2">
      <c r="A312" s="27" t="s">
        <v>720</v>
      </c>
      <c r="B312" s="33">
        <v>7754209.9941418171</v>
      </c>
      <c r="C312" s="33">
        <v>44693</v>
      </c>
      <c r="D312" s="33">
        <v>173.49942930977596</v>
      </c>
    </row>
    <row r="313" spans="1:4" x14ac:dyDescent="0.2">
      <c r="A313" s="27" t="s">
        <v>785</v>
      </c>
      <c r="B313" s="33">
        <v>3298642.5912011862</v>
      </c>
      <c r="C313" s="33">
        <v>19024</v>
      </c>
      <c r="D313" s="33">
        <v>173.39374428097068</v>
      </c>
    </row>
    <row r="314" spans="1:4" x14ac:dyDescent="0.2">
      <c r="A314" s="27" t="s">
        <v>783</v>
      </c>
      <c r="B314" s="33">
        <v>10567167.841999531</v>
      </c>
      <c r="C314" s="33">
        <v>61032</v>
      </c>
      <c r="D314" s="33">
        <v>173.14143141302154</v>
      </c>
    </row>
    <row r="315" spans="1:4" x14ac:dyDescent="0.2">
      <c r="A315" s="27" t="s">
        <v>653</v>
      </c>
      <c r="B315" s="33">
        <v>25053391.984032631</v>
      </c>
      <c r="C315" s="33">
        <v>144699</v>
      </c>
      <c r="D315" s="33">
        <v>173.14143141302034</v>
      </c>
    </row>
    <row r="316" spans="1:4" x14ac:dyDescent="0.2">
      <c r="A316" s="27" t="s">
        <v>784</v>
      </c>
      <c r="B316" s="33">
        <v>16636813.861614227</v>
      </c>
      <c r="C316" s="33">
        <v>96088</v>
      </c>
      <c r="D316" s="33">
        <v>173.1414314130196</v>
      </c>
    </row>
    <row r="317" spans="1:4" x14ac:dyDescent="0.2">
      <c r="A317" s="27" t="s">
        <v>774</v>
      </c>
      <c r="B317" s="33">
        <v>81203.331332705915</v>
      </c>
      <c r="C317" s="33">
        <v>469</v>
      </c>
      <c r="D317" s="33">
        <v>173.14143141301901</v>
      </c>
    </row>
    <row r="318" spans="1:4" x14ac:dyDescent="0.2">
      <c r="A318" s="27" t="s">
        <v>790</v>
      </c>
      <c r="B318" s="33">
        <v>10006535.887084007</v>
      </c>
      <c r="C318" s="33">
        <v>57794</v>
      </c>
      <c r="D318" s="33">
        <v>173.14143141301878</v>
      </c>
    </row>
    <row r="319" spans="1:4" x14ac:dyDescent="0.2">
      <c r="A319" s="27" t="s">
        <v>731</v>
      </c>
      <c r="B319" s="33">
        <v>2433675.9599413872</v>
      </c>
      <c r="C319" s="33">
        <v>14056</v>
      </c>
      <c r="D319" s="33">
        <v>173.14143141301844</v>
      </c>
    </row>
    <row r="320" spans="1:4" x14ac:dyDescent="0.2">
      <c r="A320" s="27" t="s">
        <v>629</v>
      </c>
      <c r="B320" s="33">
        <v>1683627.279060185</v>
      </c>
      <c r="C320" s="33">
        <v>9724</v>
      </c>
      <c r="D320" s="33">
        <v>173.14143141301778</v>
      </c>
    </row>
    <row r="321" spans="1:4" x14ac:dyDescent="0.2">
      <c r="A321" s="27" t="s">
        <v>556</v>
      </c>
      <c r="B321" s="33">
        <v>510940.36409981549</v>
      </c>
      <c r="C321" s="33">
        <v>2951</v>
      </c>
      <c r="D321" s="33">
        <v>173.14143141301778</v>
      </c>
    </row>
    <row r="322" spans="1:4" x14ac:dyDescent="0.2">
      <c r="A322" s="27" t="s">
        <v>648</v>
      </c>
      <c r="B322" s="33">
        <v>4319359.2894605398</v>
      </c>
      <c r="C322" s="33">
        <v>24947</v>
      </c>
      <c r="D322" s="33">
        <v>173.14143141301719</v>
      </c>
    </row>
    <row r="323" spans="1:4" x14ac:dyDescent="0.2">
      <c r="A323" s="27" t="s">
        <v>736</v>
      </c>
      <c r="B323" s="33">
        <v>1983161.9554046988</v>
      </c>
      <c r="C323" s="33">
        <v>11454</v>
      </c>
      <c r="D323" s="33">
        <v>173.14143141301719</v>
      </c>
    </row>
    <row r="324" spans="1:4" x14ac:dyDescent="0.2">
      <c r="A324" s="27" t="s">
        <v>788</v>
      </c>
      <c r="B324" s="33">
        <v>3491050.6815806627</v>
      </c>
      <c r="C324" s="33">
        <v>20163</v>
      </c>
      <c r="D324" s="33">
        <v>173.14143141301705</v>
      </c>
    </row>
    <row r="325" spans="1:4" x14ac:dyDescent="0.2">
      <c r="A325" s="27" t="s">
        <v>707</v>
      </c>
      <c r="B325" s="33">
        <v>3350806.122136116</v>
      </c>
      <c r="C325" s="33">
        <v>19353</v>
      </c>
      <c r="D325" s="33">
        <v>173.1414314130169</v>
      </c>
    </row>
    <row r="326" spans="1:4" x14ac:dyDescent="0.2">
      <c r="A326" s="27" t="s">
        <v>665</v>
      </c>
      <c r="B326" s="33">
        <v>17707693.61490345</v>
      </c>
      <c r="C326" s="33">
        <v>102273</v>
      </c>
      <c r="D326" s="33">
        <v>173.14143141301662</v>
      </c>
    </row>
    <row r="327" spans="1:4" x14ac:dyDescent="0.2">
      <c r="A327" s="27" t="s">
        <v>729</v>
      </c>
      <c r="B327" s="33">
        <v>3452267.0009441376</v>
      </c>
      <c r="C327" s="33">
        <v>19939</v>
      </c>
      <c r="D327" s="33">
        <v>173.14143141301659</v>
      </c>
    </row>
    <row r="328" spans="1:4" x14ac:dyDescent="0.2">
      <c r="A328" s="27" t="s">
        <v>609</v>
      </c>
      <c r="B328" s="33">
        <v>1403657.5844653249</v>
      </c>
      <c r="C328" s="33">
        <v>8107</v>
      </c>
      <c r="D328" s="33">
        <v>173.14143141301651</v>
      </c>
    </row>
    <row r="329" spans="1:4" x14ac:dyDescent="0.2">
      <c r="A329" s="27" t="s">
        <v>664</v>
      </c>
      <c r="B329" s="33">
        <v>8707282.5857605934</v>
      </c>
      <c r="C329" s="33">
        <v>50290</v>
      </c>
      <c r="D329" s="33">
        <v>173.14143141301636</v>
      </c>
    </row>
    <row r="330" spans="1:4" x14ac:dyDescent="0.2">
      <c r="A330" s="27" t="s">
        <v>710</v>
      </c>
      <c r="B330" s="33">
        <v>32550.589105647057</v>
      </c>
      <c r="C330" s="33">
        <v>188</v>
      </c>
      <c r="D330" s="33">
        <v>173.14143141301625</v>
      </c>
    </row>
    <row r="331" spans="1:4" x14ac:dyDescent="0.2">
      <c r="A331" s="27" t="s">
        <v>559</v>
      </c>
      <c r="B331" s="33">
        <v>1519316.0606492162</v>
      </c>
      <c r="C331" s="33">
        <v>8775</v>
      </c>
      <c r="D331" s="33">
        <v>173.14143141301608</v>
      </c>
    </row>
    <row r="332" spans="1:4" x14ac:dyDescent="0.2">
      <c r="A332" s="27" t="s">
        <v>655</v>
      </c>
      <c r="B332" s="33">
        <v>4773162.9811940193</v>
      </c>
      <c r="C332" s="33">
        <v>27568</v>
      </c>
      <c r="D332" s="33">
        <v>173.14143141301579</v>
      </c>
    </row>
    <row r="333" spans="1:4" x14ac:dyDescent="0.2">
      <c r="A333" s="27" t="s">
        <v>727</v>
      </c>
      <c r="B333" s="33">
        <v>3597878.9447624683</v>
      </c>
      <c r="C333" s="33">
        <v>20780</v>
      </c>
      <c r="D333" s="33">
        <v>173.14143141301579</v>
      </c>
    </row>
    <row r="334" spans="1:4" x14ac:dyDescent="0.2">
      <c r="A334" s="27" t="s">
        <v>760</v>
      </c>
      <c r="B334" s="33">
        <v>500205.59535220265</v>
      </c>
      <c r="C334" s="33">
        <v>2889</v>
      </c>
      <c r="D334" s="33">
        <v>173.14143141301579</v>
      </c>
    </row>
    <row r="335" spans="1:4" x14ac:dyDescent="0.2">
      <c r="A335" s="27" t="s">
        <v>611</v>
      </c>
      <c r="B335" s="33">
        <v>49679470.915336609</v>
      </c>
      <c r="C335" s="33">
        <v>286930</v>
      </c>
      <c r="D335" s="33">
        <v>173.14143141301574</v>
      </c>
    </row>
    <row r="336" spans="1:4" x14ac:dyDescent="0.2">
      <c r="A336" s="27" t="s">
        <v>621</v>
      </c>
      <c r="B336" s="33">
        <v>190628.71598573029</v>
      </c>
      <c r="C336" s="33">
        <v>1101</v>
      </c>
      <c r="D336" s="33">
        <v>173.14143141301571</v>
      </c>
    </row>
    <row r="337" spans="1:4" x14ac:dyDescent="0.2">
      <c r="A337" s="27" t="s">
        <v>723</v>
      </c>
      <c r="B337" s="33">
        <v>6483107.7578289509</v>
      </c>
      <c r="C337" s="33">
        <v>37444</v>
      </c>
      <c r="D337" s="33">
        <v>173.14143141301545</v>
      </c>
    </row>
    <row r="338" spans="1:4" x14ac:dyDescent="0.2">
      <c r="A338" s="27" t="s">
        <v>730</v>
      </c>
      <c r="B338" s="33">
        <v>2784806.7828469276</v>
      </c>
      <c r="C338" s="33">
        <v>16084</v>
      </c>
      <c r="D338" s="33">
        <v>173.14143141301466</v>
      </c>
    </row>
    <row r="339" spans="1:4" x14ac:dyDescent="0.2">
      <c r="A339" s="27" t="s">
        <v>639</v>
      </c>
      <c r="B339" s="33">
        <v>499166.74676372111</v>
      </c>
      <c r="C339" s="33">
        <v>2883</v>
      </c>
      <c r="D339" s="33">
        <v>173.1414314130146</v>
      </c>
    </row>
    <row r="340" spans="1:4" x14ac:dyDescent="0.2">
      <c r="A340" s="27" t="s">
        <v>628</v>
      </c>
      <c r="B340" s="33">
        <v>170024.88564758003</v>
      </c>
      <c r="C340" s="33">
        <v>982</v>
      </c>
      <c r="D340" s="33">
        <v>173.14143141301429</v>
      </c>
    </row>
    <row r="341" spans="1:4" x14ac:dyDescent="0.2">
      <c r="A341" s="27" t="s">
        <v>782</v>
      </c>
      <c r="B341" s="33">
        <v>820863.52632910013</v>
      </c>
      <c r="C341" s="33">
        <v>4741</v>
      </c>
      <c r="D341" s="33">
        <v>173.14143141301415</v>
      </c>
    </row>
    <row r="342" spans="1:4" x14ac:dyDescent="0.2">
      <c r="A342" s="27" t="s">
        <v>744</v>
      </c>
      <c r="B342" s="33">
        <v>914706.18215495348</v>
      </c>
      <c r="C342" s="33">
        <v>5283</v>
      </c>
      <c r="D342" s="33">
        <v>173.14143141301409</v>
      </c>
    </row>
    <row r="343" spans="1:4" x14ac:dyDescent="0.2">
      <c r="A343" s="27" t="s">
        <v>766</v>
      </c>
      <c r="B343" s="33">
        <v>237030.61960441619</v>
      </c>
      <c r="C343" s="33">
        <v>1369</v>
      </c>
      <c r="D343" s="33">
        <v>173.14143141301403</v>
      </c>
    </row>
    <row r="344" spans="1:4" x14ac:dyDescent="0.2">
      <c r="A344" s="27" t="s">
        <v>767</v>
      </c>
      <c r="B344" s="33">
        <v>203441.18191029131</v>
      </c>
      <c r="C344" s="33">
        <v>1175</v>
      </c>
      <c r="D344" s="33">
        <v>173.14143141301389</v>
      </c>
    </row>
    <row r="345" spans="1:4" x14ac:dyDescent="0.2">
      <c r="A345" s="27" t="s">
        <v>642</v>
      </c>
      <c r="B345" s="33">
        <v>11620214.027853012</v>
      </c>
      <c r="C345" s="33">
        <v>67114</v>
      </c>
      <c r="D345" s="33">
        <v>173.14143141301386</v>
      </c>
    </row>
    <row r="346" spans="1:4" x14ac:dyDescent="0.2">
      <c r="A346" s="27" t="s">
        <v>735</v>
      </c>
      <c r="B346" s="33">
        <v>1517584.6463350654</v>
      </c>
      <c r="C346" s="33">
        <v>8765</v>
      </c>
      <c r="D346" s="33">
        <v>173.14143141301372</v>
      </c>
    </row>
    <row r="347" spans="1:4" x14ac:dyDescent="0.2">
      <c r="A347" s="27" t="s">
        <v>539</v>
      </c>
      <c r="B347" s="33">
        <v>13426079.15749073</v>
      </c>
      <c r="C347" s="33">
        <v>77544</v>
      </c>
      <c r="D347" s="33">
        <v>173.14143141301363</v>
      </c>
    </row>
    <row r="348" spans="1:4" x14ac:dyDescent="0.2">
      <c r="A348" s="27" t="s">
        <v>659</v>
      </c>
      <c r="B348" s="33">
        <v>1481571.2286011577</v>
      </c>
      <c r="C348" s="33">
        <v>8557</v>
      </c>
      <c r="D348" s="33">
        <v>173.14143141301363</v>
      </c>
    </row>
    <row r="349" spans="1:4" x14ac:dyDescent="0.2">
      <c r="A349" s="27" t="s">
        <v>726</v>
      </c>
      <c r="B349" s="33">
        <v>3237571.6259919405</v>
      </c>
      <c r="C349" s="33">
        <v>18699</v>
      </c>
      <c r="D349" s="33">
        <v>173.14143141301355</v>
      </c>
    </row>
    <row r="350" spans="1:4" x14ac:dyDescent="0.2">
      <c r="A350" s="27" t="s">
        <v>567</v>
      </c>
      <c r="B350" s="33">
        <v>502283.29252915084</v>
      </c>
      <c r="C350" s="33">
        <v>2901</v>
      </c>
      <c r="D350" s="33">
        <v>173.14143141301304</v>
      </c>
    </row>
    <row r="351" spans="1:4" x14ac:dyDescent="0.2">
      <c r="A351" s="27" t="s">
        <v>640</v>
      </c>
      <c r="B351" s="33">
        <v>223179.30509137362</v>
      </c>
      <c r="C351" s="33">
        <v>1289</v>
      </c>
      <c r="D351" s="33">
        <v>173.1414314130129</v>
      </c>
    </row>
    <row r="352" spans="1:4" x14ac:dyDescent="0.2">
      <c r="A352" s="27" t="s">
        <v>757</v>
      </c>
      <c r="B352" s="33">
        <v>444107.77157437801</v>
      </c>
      <c r="C352" s="33">
        <v>2565</v>
      </c>
      <c r="D352" s="33">
        <v>173.14143141301287</v>
      </c>
    </row>
    <row r="353" spans="1:4" x14ac:dyDescent="0.2">
      <c r="A353" s="27" t="s">
        <v>645</v>
      </c>
      <c r="B353" s="33">
        <v>323601.33531092107</v>
      </c>
      <c r="C353" s="33">
        <v>1869</v>
      </c>
      <c r="D353" s="33">
        <v>173.14143141301287</v>
      </c>
    </row>
    <row r="354" spans="1:4" x14ac:dyDescent="0.2">
      <c r="A354" s="27" t="s">
        <v>688</v>
      </c>
      <c r="B354" s="33">
        <v>1685012.4105114341</v>
      </c>
      <c r="C354" s="33">
        <v>9732</v>
      </c>
      <c r="D354" s="33">
        <v>173.14143141301213</v>
      </c>
    </row>
    <row r="355" spans="1:4" x14ac:dyDescent="0.2">
      <c r="A355" s="27" t="s">
        <v>670</v>
      </c>
      <c r="B355" s="33">
        <v>1210085.4641455412</v>
      </c>
      <c r="C355" s="33">
        <v>6989</v>
      </c>
      <c r="D355" s="33">
        <v>173.14143141301204</v>
      </c>
    </row>
    <row r="356" spans="1:4" x14ac:dyDescent="0.2">
      <c r="A356" s="27" t="s">
        <v>792</v>
      </c>
      <c r="B356" s="33">
        <v>4703386.9843344688</v>
      </c>
      <c r="C356" s="33">
        <v>27165</v>
      </c>
      <c r="D356" s="33">
        <v>173.14143141301193</v>
      </c>
    </row>
    <row r="357" spans="1:4" x14ac:dyDescent="0.2">
      <c r="A357" s="27" t="s">
        <v>734</v>
      </c>
      <c r="B357" s="33">
        <v>1952862.2049073577</v>
      </c>
      <c r="C357" s="33">
        <v>11279</v>
      </c>
      <c r="D357" s="33">
        <v>173.14143141301159</v>
      </c>
    </row>
    <row r="358" spans="1:4" x14ac:dyDescent="0.2">
      <c r="A358" s="27" t="s">
        <v>666</v>
      </c>
      <c r="B358" s="33">
        <v>22332128.106513023</v>
      </c>
      <c r="C358" s="33">
        <v>128982</v>
      </c>
      <c r="D358" s="33">
        <v>173.1414314130113</v>
      </c>
    </row>
    <row r="359" spans="1:4" x14ac:dyDescent="0.2">
      <c r="A359" s="27" t="s">
        <v>770</v>
      </c>
      <c r="B359" s="33">
        <v>79991.341312810779</v>
      </c>
      <c r="C359" s="33">
        <v>462</v>
      </c>
      <c r="D359" s="33">
        <v>173.14143141301034</v>
      </c>
    </row>
    <row r="360" spans="1:4" x14ac:dyDescent="0.2">
      <c r="A360" s="27" t="s">
        <v>703</v>
      </c>
      <c r="B360" s="33">
        <v>911589.63638949394</v>
      </c>
      <c r="C360" s="33">
        <v>5265</v>
      </c>
      <c r="D360" s="33">
        <v>173.14143141300929</v>
      </c>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A1:K36"/>
  <sheetViews>
    <sheetView showGridLines="0" zoomScaleNormal="100" workbookViewId="0">
      <selection activeCell="C40" sqref="C40"/>
    </sheetView>
  </sheetViews>
  <sheetFormatPr baseColWidth="10" defaultColWidth="11.42578125" defaultRowHeight="12.75" x14ac:dyDescent="0.2"/>
  <cols>
    <col min="1" max="1" width="11.42578125" style="27"/>
    <col min="2" max="2" width="12.7109375" style="27" bestFit="1" customWidth="1"/>
    <col min="3" max="3" width="18.7109375" style="27" customWidth="1"/>
    <col min="4" max="4" width="18.28515625" style="27" customWidth="1"/>
    <col min="5" max="5" width="18.42578125" style="27" customWidth="1"/>
    <col min="6" max="6" width="15.42578125" style="27" customWidth="1"/>
    <col min="7" max="7" width="16" style="27" customWidth="1"/>
    <col min="8" max="8" width="16.42578125" style="27" customWidth="1"/>
    <col min="9" max="9" width="16.85546875" style="27" customWidth="1"/>
    <col min="10" max="10" width="18.42578125" style="27" customWidth="1"/>
    <col min="11" max="11" width="13.42578125" style="27" bestFit="1" customWidth="1"/>
    <col min="12" max="16384" width="11.42578125" style="27"/>
  </cols>
  <sheetData>
    <row r="1" spans="1:11" ht="21" x14ac:dyDescent="0.35">
      <c r="A1" s="35" t="s">
        <v>32</v>
      </c>
    </row>
    <row r="2" spans="1:11" x14ac:dyDescent="0.2">
      <c r="A2" s="34" t="s">
        <v>31</v>
      </c>
    </row>
    <row r="4" spans="1:11" x14ac:dyDescent="0.2">
      <c r="A4" s="46" t="s">
        <v>20</v>
      </c>
      <c r="B4" s="46" t="s">
        <v>21</v>
      </c>
      <c r="C4" s="46" t="s">
        <v>22</v>
      </c>
      <c r="D4" s="46" t="s">
        <v>23</v>
      </c>
      <c r="E4" s="46" t="s">
        <v>24</v>
      </c>
      <c r="F4" s="46" t="s">
        <v>25</v>
      </c>
      <c r="G4" s="46" t="s">
        <v>26</v>
      </c>
      <c r="H4" s="46" t="s">
        <v>27</v>
      </c>
      <c r="I4" s="46" t="s">
        <v>28</v>
      </c>
      <c r="J4" s="46" t="s">
        <v>29</v>
      </c>
      <c r="K4" s="46" t="s">
        <v>30</v>
      </c>
    </row>
    <row r="5" spans="1:11" x14ac:dyDescent="0.2">
      <c r="A5" s="27">
        <v>2010</v>
      </c>
      <c r="B5" s="33"/>
      <c r="C5" s="33">
        <v>1610911725.8420606</v>
      </c>
      <c r="D5" s="33">
        <v>13349000</v>
      </c>
      <c r="E5" s="33"/>
      <c r="F5" s="33">
        <v>2726305492.781601</v>
      </c>
      <c r="G5" s="33">
        <v>568559124</v>
      </c>
      <c r="H5" s="33">
        <v>1628565383.9000001</v>
      </c>
      <c r="I5" s="33"/>
      <c r="J5" s="33">
        <v>522391959</v>
      </c>
      <c r="K5" s="33">
        <f>SUM(Table1[[#This Row],[Utbytte]:[Renter ansvarlig lån]])</f>
        <v>7070082685.5236607</v>
      </c>
    </row>
    <row r="6" spans="1:11" x14ac:dyDescent="0.2">
      <c r="A6" s="27">
        <v>2011</v>
      </c>
      <c r="B6" s="33"/>
      <c r="C6" s="33">
        <v>1660414364.8033185</v>
      </c>
      <c r="D6" s="33">
        <v>13510000.000000002</v>
      </c>
      <c r="E6" s="33"/>
      <c r="F6" s="33">
        <v>2109340381.3502002</v>
      </c>
      <c r="G6" s="33">
        <v>572596312</v>
      </c>
      <c r="H6" s="33">
        <v>1629006109.9000001</v>
      </c>
      <c r="I6" s="33"/>
      <c r="J6" s="33">
        <v>613810316</v>
      </c>
      <c r="K6" s="33">
        <f>SUM(Table1[[#This Row],[Utbytte]:[Renter ansvarlig lån]])</f>
        <v>6598677484.0535183</v>
      </c>
    </row>
    <row r="7" spans="1:11" x14ac:dyDescent="0.2">
      <c r="A7" s="27">
        <v>2012</v>
      </c>
      <c r="B7" s="33">
        <v>3423300396.7200003</v>
      </c>
      <c r="C7" s="33">
        <v>1784481297.7943978</v>
      </c>
      <c r="D7" s="33">
        <v>13510000.000000002</v>
      </c>
      <c r="E7" s="33">
        <v>448665000</v>
      </c>
      <c r="F7" s="33">
        <v>894255410.26780057</v>
      </c>
      <c r="G7" s="33">
        <v>572596312</v>
      </c>
      <c r="H7" s="33">
        <v>1630061657.9000003</v>
      </c>
      <c r="I7" s="33"/>
      <c r="J7" s="33">
        <v>571695612</v>
      </c>
      <c r="K7" s="33">
        <f>SUM(Table1[[#This Row],[Utbytte]:[Renter ansvarlig lån]])</f>
        <v>9338565686.6821995</v>
      </c>
    </row>
    <row r="8" spans="1:11" x14ac:dyDescent="0.2">
      <c r="A8" s="27">
        <v>2013</v>
      </c>
      <c r="B8" s="33">
        <v>3592549698.8399968</v>
      </c>
      <c r="C8" s="33">
        <v>1953061416.952913</v>
      </c>
      <c r="D8" s="33">
        <v>14326000.000000002</v>
      </c>
      <c r="E8" s="33">
        <v>448665000.00000036</v>
      </c>
      <c r="F8" s="33">
        <v>1510864161.4240003</v>
      </c>
      <c r="G8" s="33">
        <v>588408486</v>
      </c>
      <c r="H8" s="33">
        <v>1634808009.9000001</v>
      </c>
      <c r="I8" s="33"/>
      <c r="J8" s="33">
        <v>532743000</v>
      </c>
      <c r="K8" s="33">
        <f>SUM(Table1[[#This Row],[Utbytte]:[Renter ansvarlig lån]])</f>
        <v>10275425773.116909</v>
      </c>
    </row>
    <row r="9" spans="1:11" x14ac:dyDescent="0.2">
      <c r="A9" s="27">
        <v>2014</v>
      </c>
      <c r="B9" s="33">
        <v>3154652241.4200015</v>
      </c>
      <c r="C9" s="33">
        <v>1967793161.1106102</v>
      </c>
      <c r="D9" s="33">
        <v>32889000.000000004</v>
      </c>
      <c r="E9" s="33">
        <v>484777999.99999994</v>
      </c>
      <c r="F9" s="33">
        <v>1033780469.3980001</v>
      </c>
      <c r="G9" s="33">
        <v>618551837</v>
      </c>
      <c r="H9" s="33">
        <v>1636401978.9000001</v>
      </c>
      <c r="I9" s="33"/>
      <c r="J9" s="33">
        <v>506016500</v>
      </c>
      <c r="K9" s="33">
        <f>SUM(Table1[[#This Row],[Utbytte]:[Renter ansvarlig lån]])</f>
        <v>9434863187.8286114</v>
      </c>
    </row>
    <row r="10" spans="1:11" x14ac:dyDescent="0.2">
      <c r="A10" s="27">
        <v>2015</v>
      </c>
      <c r="B10" s="33">
        <v>2861622224.8599992</v>
      </c>
      <c r="C10" s="33">
        <v>1989202154.192678</v>
      </c>
      <c r="D10" s="33">
        <v>32889000.000000004</v>
      </c>
      <c r="E10" s="33">
        <v>543251000.00000036</v>
      </c>
      <c r="F10" s="33">
        <v>532983762.8860001</v>
      </c>
      <c r="G10" s="33">
        <v>626569951</v>
      </c>
      <c r="H10" s="33">
        <v>1599745059.9000001</v>
      </c>
      <c r="I10" s="33"/>
      <c r="J10" s="33">
        <v>473716500</v>
      </c>
      <c r="K10" s="33">
        <f>SUM(Table1[[#This Row],[Utbytte]:[Renter ansvarlig lån]])</f>
        <v>8659979652.8386765</v>
      </c>
    </row>
    <row r="11" spans="1:11" x14ac:dyDescent="0.2">
      <c r="A11" s="27">
        <v>2016</v>
      </c>
      <c r="B11" s="33">
        <v>2942451747.9300003</v>
      </c>
      <c r="C11" s="33">
        <v>1951965480.5116792</v>
      </c>
      <c r="D11" s="33">
        <v>35589000.000000007</v>
      </c>
      <c r="E11" s="33">
        <v>578457999.99999964</v>
      </c>
      <c r="F11" s="33">
        <v>971772528.57799983</v>
      </c>
      <c r="G11" s="33">
        <v>630666215</v>
      </c>
      <c r="H11" s="33">
        <v>1553063325.1299567</v>
      </c>
      <c r="I11" s="33"/>
      <c r="J11" s="33">
        <v>446071500</v>
      </c>
      <c r="K11" s="33">
        <f>SUM(Table1[[#This Row],[Utbytte]:[Renter ansvarlig lån]])</f>
        <v>9110037797.1496353</v>
      </c>
    </row>
    <row r="12" spans="1:11" x14ac:dyDescent="0.2">
      <c r="A12" s="27">
        <v>2017</v>
      </c>
      <c r="B12" s="33">
        <v>3950266758.0200019</v>
      </c>
      <c r="C12" s="33">
        <v>1645196722.8282397</v>
      </c>
      <c r="D12" s="33">
        <v>36039000</v>
      </c>
      <c r="E12" s="33">
        <v>638217000.00000024</v>
      </c>
      <c r="F12" s="33">
        <v>1208120032.8570001</v>
      </c>
      <c r="G12" s="33">
        <v>636411699</v>
      </c>
      <c r="H12" s="33">
        <v>1586554296.6462443</v>
      </c>
      <c r="I12" s="33"/>
      <c r="J12" s="33">
        <v>360993750</v>
      </c>
      <c r="K12" s="33">
        <f>SUM(Table1[[#This Row],[Utbytte]:[Renter ansvarlig lån]])</f>
        <v>10061799259.351486</v>
      </c>
    </row>
    <row r="13" spans="1:11" x14ac:dyDescent="0.2">
      <c r="A13" s="27">
        <v>2018</v>
      </c>
      <c r="B13" s="33">
        <v>3735748835.5499997</v>
      </c>
      <c r="C13" s="33">
        <v>1467947682.0220001</v>
      </c>
      <c r="D13" s="33">
        <v>36039000</v>
      </c>
      <c r="E13" s="33">
        <v>662103000.00000024</v>
      </c>
      <c r="F13" s="33">
        <v>2568353864.388001</v>
      </c>
      <c r="G13" s="33">
        <v>649517590</v>
      </c>
      <c r="H13" s="33">
        <v>1629780161.9945149</v>
      </c>
      <c r="I13" s="33"/>
      <c r="J13" s="33">
        <v>635473750</v>
      </c>
      <c r="K13" s="33">
        <f>SUM(Table1[[#This Row],[Utbytte]:[Renter ansvarlig lån]])</f>
        <v>11384963883.954515</v>
      </c>
    </row>
    <row r="14" spans="1:11" x14ac:dyDescent="0.2">
      <c r="A14" s="27">
        <v>2019</v>
      </c>
      <c r="B14" s="33">
        <v>4169253685.6300006</v>
      </c>
      <c r="C14" s="33">
        <v>1423550896.6801307</v>
      </c>
      <c r="D14" s="33">
        <v>57163000.000000007</v>
      </c>
      <c r="E14" s="33">
        <v>691453999.99999952</v>
      </c>
      <c r="F14" s="33">
        <v>2294919356.9350004</v>
      </c>
      <c r="G14" s="33">
        <v>692807093</v>
      </c>
      <c r="H14" s="33">
        <v>1653645951.504837</v>
      </c>
      <c r="I14" s="33"/>
      <c r="J14" s="33">
        <v>362653750</v>
      </c>
      <c r="K14" s="33">
        <f>SUM(Table1[[#This Row],[Utbytte]:[Renter ansvarlig lån]])</f>
        <v>11345447733.749969</v>
      </c>
    </row>
    <row r="15" spans="1:11" x14ac:dyDescent="0.2">
      <c r="A15" s="27">
        <v>2020</v>
      </c>
      <c r="B15" s="33">
        <v>3625833881.5999994</v>
      </c>
      <c r="C15" s="33">
        <v>1766556018.2521107</v>
      </c>
      <c r="D15" s="33">
        <v>103815200.00000003</v>
      </c>
      <c r="E15" s="33">
        <v>772006999.99999928</v>
      </c>
      <c r="F15" s="33">
        <v>-241709781.95499995</v>
      </c>
      <c r="G15" s="33">
        <v>706444182</v>
      </c>
      <c r="H15" s="33">
        <v>1622145738.3577619</v>
      </c>
      <c r="I15" s="33"/>
      <c r="J15" s="33">
        <v>375788750</v>
      </c>
      <c r="K15" s="33">
        <f>SUM(Table1[[#This Row],[Utbytte]:[Renter ansvarlig lån]])</f>
        <v>8730880988.2548714</v>
      </c>
    </row>
    <row r="16" spans="1:11" x14ac:dyDescent="0.2">
      <c r="A16" s="27">
        <v>2021</v>
      </c>
      <c r="B16" s="33">
        <v>5294331021.5100012</v>
      </c>
      <c r="C16" s="33">
        <v>2106389460.5387509</v>
      </c>
      <c r="D16" s="33">
        <v>179868300.00000003</v>
      </c>
      <c r="E16" s="33">
        <v>839020000.00000012</v>
      </c>
      <c r="F16" s="33">
        <v>4504773790.2530003</v>
      </c>
      <c r="G16" s="33">
        <v>712721877</v>
      </c>
      <c r="H16" s="33">
        <v>1659192340.0000002</v>
      </c>
      <c r="I16" s="33"/>
      <c r="J16" s="33">
        <v>305027250</v>
      </c>
      <c r="K16" s="33">
        <f>SUM(Table1[[#This Row],[Utbytte]:[Renter ansvarlig lån]])</f>
        <v>15601324039.301752</v>
      </c>
    </row>
    <row r="17" spans="1:11" x14ac:dyDescent="0.2">
      <c r="A17" s="27">
        <v>2022</v>
      </c>
      <c r="B17" s="33">
        <v>6730600934.8600025</v>
      </c>
      <c r="C17" s="33">
        <v>1897861165.5335109</v>
      </c>
      <c r="D17" s="33">
        <v>249551550.00000003</v>
      </c>
      <c r="E17" s="33">
        <v>839020000</v>
      </c>
      <c r="F17" s="33">
        <v>11893086272.840998</v>
      </c>
      <c r="G17" s="33">
        <v>719162518</v>
      </c>
      <c r="H17" s="33">
        <v>1671621549</v>
      </c>
      <c r="I17" s="33">
        <v>73922321.375430018</v>
      </c>
      <c r="J17" s="33">
        <v>477004500</v>
      </c>
      <c r="K17" s="33">
        <f>SUM(Table1[[#This Row],[Utbytte]:[Renter ansvarlig lån]])</f>
        <v>24551830811.609943</v>
      </c>
    </row>
    <row r="18" spans="1:11" x14ac:dyDescent="0.2">
      <c r="A18" s="27">
        <v>2023</v>
      </c>
      <c r="B18" s="33"/>
      <c r="C18" s="33">
        <v>2431739515.0527501</v>
      </c>
      <c r="D18" s="33">
        <v>330326524.99999994</v>
      </c>
      <c r="E18" s="33"/>
      <c r="F18" s="33"/>
      <c r="G18" s="33"/>
      <c r="H18" s="33"/>
      <c r="I18" s="33">
        <v>338427360</v>
      </c>
      <c r="J18" s="33"/>
      <c r="K18" s="33">
        <f>SUM(Table1[[#This Row],[Utbytte]:[Renter ansvarlig lån]])</f>
        <v>3100493400.0527501</v>
      </c>
    </row>
    <row r="22" spans="1:11" x14ac:dyDescent="0.2">
      <c r="A22" s="52"/>
      <c r="B22" s="52"/>
      <c r="C22" s="52"/>
      <c r="D22" s="52"/>
      <c r="E22" s="52"/>
      <c r="F22" s="52"/>
      <c r="G22" s="52"/>
      <c r="H22" s="52"/>
      <c r="I22" s="52"/>
      <c r="J22" s="52"/>
      <c r="K22" s="52"/>
    </row>
    <row r="23" spans="1:11" x14ac:dyDescent="0.2">
      <c r="A23" s="52"/>
      <c r="B23" s="52"/>
      <c r="C23" s="52"/>
      <c r="D23" s="52"/>
      <c r="E23" s="52"/>
      <c r="F23" s="52"/>
      <c r="G23" s="52"/>
      <c r="H23" s="52"/>
      <c r="I23" s="52"/>
      <c r="J23" s="52"/>
      <c r="K23" s="52"/>
    </row>
    <row r="24" spans="1:11" x14ac:dyDescent="0.2">
      <c r="A24" s="52"/>
      <c r="B24" s="52"/>
      <c r="C24" s="52"/>
      <c r="D24" s="52"/>
      <c r="E24" s="52"/>
      <c r="F24" s="52"/>
      <c r="G24" s="52"/>
      <c r="H24" s="52"/>
      <c r="I24" s="52"/>
      <c r="J24" s="52"/>
      <c r="K24" s="52"/>
    </row>
    <row r="25" spans="1:11" x14ac:dyDescent="0.2">
      <c r="A25" s="52"/>
      <c r="B25" s="52"/>
      <c r="C25" s="52"/>
      <c r="D25" s="52"/>
      <c r="E25" s="52"/>
      <c r="F25" s="52"/>
      <c r="G25" s="52"/>
      <c r="H25" s="52"/>
      <c r="I25" s="52"/>
      <c r="J25" s="52"/>
      <c r="K25" s="52"/>
    </row>
    <row r="26" spans="1:11" x14ac:dyDescent="0.2">
      <c r="A26" s="52"/>
      <c r="B26" s="52"/>
      <c r="C26" s="52"/>
      <c r="D26" s="52"/>
      <c r="E26" s="52"/>
      <c r="F26" s="52"/>
      <c r="G26" s="52"/>
      <c r="H26" s="52"/>
      <c r="I26" s="52"/>
      <c r="J26" s="52"/>
      <c r="K26" s="52"/>
    </row>
    <row r="27" spans="1:11" x14ac:dyDescent="0.2">
      <c r="A27" s="52"/>
      <c r="B27" s="52"/>
      <c r="C27" s="52"/>
      <c r="D27" s="52"/>
      <c r="E27" s="52"/>
      <c r="F27" s="52"/>
      <c r="G27" s="52"/>
      <c r="H27" s="52"/>
      <c r="I27" s="52"/>
      <c r="J27" s="52"/>
      <c r="K27" s="52"/>
    </row>
    <row r="28" spans="1:11" x14ac:dyDescent="0.2">
      <c r="A28" s="52"/>
      <c r="B28" s="52"/>
      <c r="C28" s="52"/>
      <c r="D28" s="52"/>
      <c r="E28" s="52"/>
      <c r="F28" s="52"/>
      <c r="G28" s="52"/>
      <c r="H28" s="52"/>
      <c r="I28" s="52"/>
      <c r="J28" s="52"/>
      <c r="K28" s="52"/>
    </row>
    <row r="29" spans="1:11" x14ac:dyDescent="0.2">
      <c r="A29" s="52"/>
      <c r="B29" s="52"/>
      <c r="C29" s="52"/>
      <c r="D29" s="52"/>
      <c r="E29" s="52"/>
      <c r="F29" s="52"/>
      <c r="G29" s="52"/>
      <c r="H29" s="52"/>
      <c r="I29" s="52"/>
      <c r="J29" s="52"/>
      <c r="K29" s="52"/>
    </row>
    <row r="30" spans="1:11" x14ac:dyDescent="0.2">
      <c r="A30" s="52"/>
      <c r="B30" s="52"/>
      <c r="C30" s="52"/>
      <c r="D30" s="52"/>
      <c r="E30" s="52"/>
      <c r="F30" s="52"/>
      <c r="G30" s="52"/>
      <c r="H30" s="52"/>
      <c r="I30" s="52"/>
      <c r="J30" s="52"/>
      <c r="K30" s="52"/>
    </row>
    <row r="31" spans="1:11" x14ac:dyDescent="0.2">
      <c r="A31" s="52"/>
      <c r="B31" s="52"/>
      <c r="C31" s="52"/>
      <c r="D31" s="52"/>
      <c r="E31" s="52"/>
      <c r="F31" s="52"/>
      <c r="G31" s="52"/>
      <c r="H31" s="52"/>
      <c r="I31" s="52"/>
      <c r="J31" s="52"/>
      <c r="K31" s="52"/>
    </row>
    <row r="32" spans="1:11" x14ac:dyDescent="0.2">
      <c r="A32" s="52"/>
      <c r="B32" s="52"/>
      <c r="C32" s="52"/>
      <c r="D32" s="52"/>
      <c r="E32" s="52"/>
      <c r="F32" s="52"/>
      <c r="G32" s="52"/>
      <c r="H32" s="52"/>
      <c r="I32" s="52"/>
      <c r="J32" s="52"/>
      <c r="K32" s="52"/>
    </row>
    <row r="33" spans="1:11" x14ac:dyDescent="0.2">
      <c r="A33" s="52"/>
      <c r="B33" s="52"/>
      <c r="C33" s="52"/>
      <c r="D33" s="52"/>
      <c r="E33" s="52"/>
      <c r="F33" s="52"/>
      <c r="G33" s="52"/>
      <c r="H33" s="52"/>
      <c r="I33" s="52"/>
      <c r="J33" s="52"/>
      <c r="K33" s="52"/>
    </row>
    <row r="34" spans="1:11" x14ac:dyDescent="0.2">
      <c r="A34" s="52"/>
      <c r="B34" s="52"/>
      <c r="C34" s="52"/>
      <c r="D34" s="52"/>
      <c r="E34" s="52"/>
      <c r="F34" s="52"/>
      <c r="G34" s="52"/>
      <c r="H34" s="52"/>
      <c r="I34" s="52"/>
      <c r="J34" s="52"/>
      <c r="K34" s="52"/>
    </row>
    <row r="35" spans="1:11" x14ac:dyDescent="0.2">
      <c r="A35" s="52"/>
      <c r="B35" s="52"/>
      <c r="C35" s="52"/>
      <c r="D35" s="52"/>
      <c r="E35" s="52"/>
      <c r="F35" s="52"/>
      <c r="G35" s="52"/>
      <c r="H35" s="52"/>
      <c r="I35" s="52"/>
      <c r="J35" s="52"/>
      <c r="K35" s="52"/>
    </row>
    <row r="36" spans="1:11" x14ac:dyDescent="0.2">
      <c r="B36" s="52"/>
      <c r="C36" s="52"/>
      <c r="D36" s="52"/>
      <c r="E36" s="52"/>
      <c r="F36" s="52"/>
      <c r="G36" s="52"/>
      <c r="H36" s="52"/>
      <c r="I36" s="52"/>
      <c r="J36" s="52"/>
      <c r="K36" s="52"/>
    </row>
  </sheetData>
  <pageMargins left="0.7" right="0.7" top="0.75" bottom="0.75" header="0.3" footer="0.3"/>
  <pageSetup paperSize="9" orientation="portrait" verticalDpi="0" r:id="rId1"/>
  <customProperties>
    <customPr name="ID" r:id="rId2"/>
  </customProperties>
  <legacy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B3A2-412B-456E-92B5-F0228BD94AC3}">
  <sheetPr>
    <tabColor theme="6"/>
  </sheetPr>
  <dimension ref="A1:D361"/>
  <sheetViews>
    <sheetView showGridLines="0" zoomScaleNormal="100" workbookViewId="0">
      <selection activeCell="A4" sqref="A4:D4"/>
    </sheetView>
  </sheetViews>
  <sheetFormatPr baseColWidth="10" defaultColWidth="9.140625" defaultRowHeight="12.75" x14ac:dyDescent="0.2"/>
  <cols>
    <col min="1" max="1" width="12.5703125" style="27" customWidth="1"/>
    <col min="2" max="2" width="18.7109375" style="27" customWidth="1"/>
    <col min="3" max="3" width="18.85546875" style="27" bestFit="1" customWidth="1"/>
    <col min="4" max="4" width="18.140625" style="27" customWidth="1"/>
    <col min="5" max="5" width="15" style="27" customWidth="1"/>
    <col min="6" max="6" width="12" style="27" customWidth="1"/>
    <col min="7" max="16384" width="9.140625" style="27"/>
  </cols>
  <sheetData>
    <row r="1" spans="1:4" ht="21" x14ac:dyDescent="0.35">
      <c r="A1" s="35" t="s">
        <v>1295</v>
      </c>
    </row>
    <row r="2" spans="1:4" x14ac:dyDescent="0.2">
      <c r="A2" s="27" t="s">
        <v>399</v>
      </c>
    </row>
    <row r="4" spans="1:4" x14ac:dyDescent="0.2">
      <c r="A4" s="49" t="s">
        <v>52</v>
      </c>
      <c r="B4" s="46" t="s">
        <v>842</v>
      </c>
      <c r="C4" s="46" t="s">
        <v>843</v>
      </c>
      <c r="D4" s="46" t="s">
        <v>844</v>
      </c>
    </row>
    <row r="5" spans="1:4" x14ac:dyDescent="0.2">
      <c r="A5" s="27" t="s">
        <v>560</v>
      </c>
      <c r="B5" s="33">
        <v>68144400</v>
      </c>
      <c r="C5" s="33">
        <v>59256000</v>
      </c>
      <c r="D5" s="33">
        <v>12827702.420000009</v>
      </c>
    </row>
    <row r="6" spans="1:4" x14ac:dyDescent="0.2">
      <c r="A6" s="27" t="s">
        <v>536</v>
      </c>
      <c r="B6" s="33">
        <v>30376560</v>
      </c>
      <c r="C6" s="33">
        <v>26414400</v>
      </c>
      <c r="D6" s="33">
        <v>4312800.400000006</v>
      </c>
    </row>
    <row r="7" spans="1:4" x14ac:dyDescent="0.2">
      <c r="A7" s="27" t="s">
        <v>543</v>
      </c>
      <c r="B7" s="33">
        <v>18076620</v>
      </c>
      <c r="C7" s="33">
        <v>15718800.000000002</v>
      </c>
      <c r="D7" s="33">
        <v>4258862.0386700053</v>
      </c>
    </row>
    <row r="8" spans="1:4" x14ac:dyDescent="0.2">
      <c r="A8" s="27" t="s">
        <v>580</v>
      </c>
      <c r="B8" s="33">
        <v>15539490</v>
      </c>
      <c r="C8" s="33">
        <v>13512600</v>
      </c>
      <c r="D8" s="33">
        <v>3478511.4999999925</v>
      </c>
    </row>
    <row r="9" spans="1:4" x14ac:dyDescent="0.2">
      <c r="A9" s="27" t="s">
        <v>422</v>
      </c>
      <c r="B9" s="33">
        <v>15410000</v>
      </c>
      <c r="C9" s="33">
        <v>13400000</v>
      </c>
      <c r="D9" s="33">
        <v>3330732.4999999963</v>
      </c>
    </row>
    <row r="10" spans="1:4" x14ac:dyDescent="0.2">
      <c r="A10" s="27" t="s">
        <v>539</v>
      </c>
      <c r="B10" s="33">
        <v>17672050</v>
      </c>
      <c r="C10" s="33">
        <v>15367000</v>
      </c>
      <c r="D10" s="33">
        <v>3135822.0000000033</v>
      </c>
    </row>
    <row r="11" spans="1:4" x14ac:dyDescent="0.2">
      <c r="A11" s="27" t="s">
        <v>604</v>
      </c>
      <c r="B11" s="33">
        <v>12650000</v>
      </c>
      <c r="C11" s="33">
        <v>11000000</v>
      </c>
      <c r="D11" s="33">
        <v>2909625</v>
      </c>
    </row>
    <row r="12" spans="1:4" x14ac:dyDescent="0.2">
      <c r="A12" s="27" t="s">
        <v>654</v>
      </c>
      <c r="B12" s="33">
        <v>12675575.999999998</v>
      </c>
      <c r="C12" s="33">
        <v>11022240</v>
      </c>
      <c r="D12" s="33">
        <v>2732146.0328199994</v>
      </c>
    </row>
    <row r="13" spans="1:4" x14ac:dyDescent="0.2">
      <c r="A13" s="27" t="s">
        <v>522</v>
      </c>
      <c r="B13" s="33">
        <v>12560300</v>
      </c>
      <c r="C13" s="33">
        <v>10922000</v>
      </c>
      <c r="D13" s="33">
        <v>2561610.6000000043</v>
      </c>
    </row>
    <row r="14" spans="1:4" x14ac:dyDescent="0.2">
      <c r="A14" s="27" t="s">
        <v>553</v>
      </c>
      <c r="B14" s="33">
        <v>10724900</v>
      </c>
      <c r="C14" s="33">
        <v>9326000</v>
      </c>
      <c r="D14" s="33">
        <v>2322331.3740999987</v>
      </c>
    </row>
    <row r="15" spans="1:4" x14ac:dyDescent="0.2">
      <c r="A15" s="27" t="s">
        <v>540</v>
      </c>
      <c r="B15" s="33">
        <v>9708300</v>
      </c>
      <c r="C15" s="33">
        <v>8442000</v>
      </c>
      <c r="D15" s="33">
        <v>2078751.1357299997</v>
      </c>
    </row>
    <row r="16" spans="1:4" x14ac:dyDescent="0.2">
      <c r="A16" s="27" t="s">
        <v>626</v>
      </c>
      <c r="B16" s="33">
        <v>9975100</v>
      </c>
      <c r="C16" s="33">
        <v>8674000</v>
      </c>
      <c r="D16" s="33">
        <v>2068217.9081800014</v>
      </c>
    </row>
    <row r="17" spans="1:4" x14ac:dyDescent="0.2">
      <c r="A17" s="27" t="s">
        <v>650</v>
      </c>
      <c r="B17" s="33">
        <v>11161670</v>
      </c>
      <c r="C17" s="33">
        <v>9705800</v>
      </c>
      <c r="D17" s="33">
        <v>1879839.0000000035</v>
      </c>
    </row>
    <row r="18" spans="1:4" x14ac:dyDescent="0.2">
      <c r="A18" s="27" t="s">
        <v>702</v>
      </c>
      <c r="B18" s="33">
        <v>9315000</v>
      </c>
      <c r="C18" s="33">
        <v>8100000</v>
      </c>
      <c r="D18" s="33">
        <v>1769870.0000000005</v>
      </c>
    </row>
    <row r="19" spans="1:4" x14ac:dyDescent="0.2">
      <c r="A19" s="27" t="s">
        <v>649</v>
      </c>
      <c r="B19" s="33">
        <v>12194600.000000002</v>
      </c>
      <c r="C19" s="33">
        <v>10604000.000000002</v>
      </c>
      <c r="D19" s="33">
        <v>1698626.0128100007</v>
      </c>
    </row>
    <row r="20" spans="1:4" x14ac:dyDescent="0.2">
      <c r="A20" s="27" t="s">
        <v>701</v>
      </c>
      <c r="B20" s="33">
        <v>9841700</v>
      </c>
      <c r="C20" s="33">
        <v>8558000</v>
      </c>
      <c r="D20" s="33">
        <v>1690506.540000001</v>
      </c>
    </row>
    <row r="21" spans="1:4" x14ac:dyDescent="0.2">
      <c r="A21" s="27" t="s">
        <v>505</v>
      </c>
      <c r="B21" s="33">
        <v>8737699.9999999981</v>
      </c>
      <c r="C21" s="33">
        <v>7598000</v>
      </c>
      <c r="D21" s="33">
        <v>1476115.6000000003</v>
      </c>
    </row>
    <row r="22" spans="1:4" x14ac:dyDescent="0.2">
      <c r="A22" s="27" t="s">
        <v>490</v>
      </c>
      <c r="B22" s="33">
        <v>8475500</v>
      </c>
      <c r="C22" s="33">
        <v>7370000</v>
      </c>
      <c r="D22" s="33">
        <v>1459036.8000000105</v>
      </c>
    </row>
    <row r="23" spans="1:4" x14ac:dyDescent="0.2">
      <c r="A23" s="27" t="s">
        <v>455</v>
      </c>
      <c r="B23" s="33">
        <v>7175540.0000000009</v>
      </c>
      <c r="C23" s="33">
        <v>6239600</v>
      </c>
      <c r="D23" s="33">
        <v>1411389.5599999975</v>
      </c>
    </row>
    <row r="24" spans="1:4" x14ac:dyDescent="0.2">
      <c r="A24" s="27" t="s">
        <v>700</v>
      </c>
      <c r="B24" s="33">
        <v>8188000.0000000009</v>
      </c>
      <c r="C24" s="33">
        <v>7120000</v>
      </c>
      <c r="D24" s="33">
        <v>1373559.1699999967</v>
      </c>
    </row>
    <row r="25" spans="1:4" x14ac:dyDescent="0.2">
      <c r="A25" s="27" t="s">
        <v>707</v>
      </c>
      <c r="B25" s="33">
        <v>5220563</v>
      </c>
      <c r="C25" s="33">
        <v>4539619.9999999991</v>
      </c>
      <c r="D25" s="33">
        <v>1298023.8181900007</v>
      </c>
    </row>
    <row r="26" spans="1:4" x14ac:dyDescent="0.2">
      <c r="A26" s="27" t="s">
        <v>688</v>
      </c>
      <c r="B26" s="33">
        <v>7223495</v>
      </c>
      <c r="C26" s="33">
        <v>6281300</v>
      </c>
      <c r="D26" s="33">
        <v>1251840.5040000007</v>
      </c>
    </row>
    <row r="27" spans="1:4" x14ac:dyDescent="0.2">
      <c r="A27" s="27" t="s">
        <v>493</v>
      </c>
      <c r="B27" s="33">
        <v>7161969.9999999991</v>
      </c>
      <c r="C27" s="33">
        <v>6227800</v>
      </c>
      <c r="D27" s="33">
        <v>1248038.6782900009</v>
      </c>
    </row>
    <row r="28" spans="1:4" x14ac:dyDescent="0.2">
      <c r="A28" s="27" t="s">
        <v>704</v>
      </c>
      <c r="B28" s="33">
        <v>5060000</v>
      </c>
      <c r="C28" s="33">
        <v>4400000</v>
      </c>
      <c r="D28" s="33">
        <v>1199981.5599999984</v>
      </c>
    </row>
    <row r="29" spans="1:4" x14ac:dyDescent="0.2">
      <c r="A29" s="27" t="s">
        <v>706</v>
      </c>
      <c r="B29" s="33">
        <v>4278000</v>
      </c>
      <c r="C29" s="33">
        <v>3720000</v>
      </c>
      <c r="D29" s="33">
        <v>946929.89999999956</v>
      </c>
    </row>
    <row r="30" spans="1:4" x14ac:dyDescent="0.2">
      <c r="A30" s="27" t="s">
        <v>581</v>
      </c>
      <c r="B30" s="33">
        <v>4446820</v>
      </c>
      <c r="C30" s="33">
        <v>3866800</v>
      </c>
      <c r="D30" s="33">
        <v>946098.39999999991</v>
      </c>
    </row>
    <row r="31" spans="1:4" x14ac:dyDescent="0.2">
      <c r="A31" s="27" t="s">
        <v>583</v>
      </c>
      <c r="B31" s="33">
        <v>4416000</v>
      </c>
      <c r="C31" s="33">
        <v>3840000</v>
      </c>
      <c r="D31" s="33">
        <v>859942.77999999898</v>
      </c>
    </row>
    <row r="32" spans="1:4" x14ac:dyDescent="0.2">
      <c r="A32" s="27" t="s">
        <v>805</v>
      </c>
      <c r="B32" s="33">
        <v>0</v>
      </c>
      <c r="C32" s="33">
        <v>3895800</v>
      </c>
      <c r="D32" s="33">
        <v>847759.02068999852</v>
      </c>
    </row>
    <row r="33" spans="1:4" x14ac:dyDescent="0.2">
      <c r="A33" s="27" t="s">
        <v>703</v>
      </c>
      <c r="B33" s="33">
        <v>4537669.9999999991</v>
      </c>
      <c r="C33" s="33">
        <v>3945799.9999999995</v>
      </c>
      <c r="D33" s="33">
        <v>820776.62442999845</v>
      </c>
    </row>
    <row r="34" spans="1:4" x14ac:dyDescent="0.2">
      <c r="A34" s="27" t="s">
        <v>450</v>
      </c>
      <c r="B34" s="33">
        <v>3926099.9999999995</v>
      </c>
      <c r="C34" s="33">
        <v>3413999.9999999995</v>
      </c>
      <c r="D34" s="33">
        <v>740805.76800000004</v>
      </c>
    </row>
    <row r="35" spans="1:4" x14ac:dyDescent="0.2">
      <c r="A35" s="27" t="s">
        <v>567</v>
      </c>
      <c r="B35" s="33">
        <v>3417109.9999999995</v>
      </c>
      <c r="C35" s="33">
        <v>2971400</v>
      </c>
      <c r="D35" s="33">
        <v>621221.76424000005</v>
      </c>
    </row>
    <row r="36" spans="1:4" x14ac:dyDescent="0.2">
      <c r="A36" s="27" t="s">
        <v>578</v>
      </c>
      <c r="B36" s="33">
        <v>0</v>
      </c>
      <c r="C36" s="33">
        <v>3080000</v>
      </c>
      <c r="D36" s="33">
        <v>585888.00000000012</v>
      </c>
    </row>
    <row r="37" spans="1:4" x14ac:dyDescent="0.2">
      <c r="A37" s="27" t="s">
        <v>694</v>
      </c>
      <c r="B37" s="33">
        <v>3151000</v>
      </c>
      <c r="C37" s="33">
        <v>2740000</v>
      </c>
      <c r="D37" s="33">
        <v>574735.40000000072</v>
      </c>
    </row>
    <row r="38" spans="1:4" x14ac:dyDescent="0.2">
      <c r="A38" s="27" t="s">
        <v>705</v>
      </c>
      <c r="B38" s="33">
        <v>3197000</v>
      </c>
      <c r="C38" s="33">
        <v>2780000.0000000005</v>
      </c>
      <c r="D38" s="33">
        <v>547543.04000000085</v>
      </c>
    </row>
    <row r="39" spans="1:4" x14ac:dyDescent="0.2">
      <c r="A39" s="27" t="s">
        <v>642</v>
      </c>
      <c r="B39" s="33">
        <v>3155140.0000000005</v>
      </c>
      <c r="C39" s="33">
        <v>2743600</v>
      </c>
      <c r="D39" s="33">
        <v>538212.52000000037</v>
      </c>
    </row>
    <row r="40" spans="1:4" x14ac:dyDescent="0.2">
      <c r="A40" s="27" t="s">
        <v>442</v>
      </c>
      <c r="B40" s="33">
        <v>2392000</v>
      </c>
      <c r="C40" s="33">
        <v>2080000</v>
      </c>
      <c r="D40" s="33">
        <v>388519.99999999953</v>
      </c>
    </row>
    <row r="41" spans="1:4" x14ac:dyDescent="0.2">
      <c r="A41" s="27" t="s">
        <v>535</v>
      </c>
      <c r="B41" s="33">
        <v>2737000</v>
      </c>
      <c r="C41" s="33">
        <v>2380000</v>
      </c>
      <c r="D41" s="33">
        <v>370012.68239999987</v>
      </c>
    </row>
    <row r="42" spans="1:4" x14ac:dyDescent="0.2">
      <c r="A42" s="27" t="s">
        <v>433</v>
      </c>
      <c r="B42" s="33">
        <v>1945799.9999999998</v>
      </c>
      <c r="C42" s="33">
        <v>1692000</v>
      </c>
      <c r="D42" s="33">
        <v>350544.3076800009</v>
      </c>
    </row>
    <row r="43" spans="1:4" x14ac:dyDescent="0.2">
      <c r="A43" s="27" t="s">
        <v>685</v>
      </c>
      <c r="B43" s="33">
        <v>1724999.9999999998</v>
      </c>
      <c r="C43" s="33">
        <v>1500000</v>
      </c>
      <c r="D43" s="33">
        <v>348796.60800000059</v>
      </c>
    </row>
    <row r="44" spans="1:4" x14ac:dyDescent="0.2">
      <c r="A44" s="27" t="s">
        <v>687</v>
      </c>
      <c r="B44" s="33">
        <v>1839999.9999999998</v>
      </c>
      <c r="C44" s="33">
        <v>1600000</v>
      </c>
      <c r="D44" s="33">
        <v>338199.00000000047</v>
      </c>
    </row>
    <row r="45" spans="1:4" x14ac:dyDescent="0.2">
      <c r="A45" s="27" t="s">
        <v>709</v>
      </c>
      <c r="B45" s="33">
        <v>759000</v>
      </c>
      <c r="C45" s="33">
        <v>660000</v>
      </c>
      <c r="D45" s="33">
        <v>171089.63100000081</v>
      </c>
    </row>
    <row r="46" spans="1:4" x14ac:dyDescent="0.2">
      <c r="A46" s="27" t="s">
        <v>518</v>
      </c>
      <c r="B46" s="33">
        <v>598000</v>
      </c>
      <c r="C46" s="33">
        <v>520000</v>
      </c>
      <c r="D46" s="33">
        <v>131973.91999999978</v>
      </c>
    </row>
    <row r="47" spans="1:4" x14ac:dyDescent="0.2">
      <c r="A47" s="27" t="s">
        <v>710</v>
      </c>
      <c r="B47" s="33">
        <v>80500</v>
      </c>
      <c r="C47" s="33">
        <v>70000</v>
      </c>
      <c r="D47" s="33">
        <v>17325.128999999964</v>
      </c>
    </row>
    <row r="48" spans="1:4" x14ac:dyDescent="0.2">
      <c r="A48" s="27" t="s">
        <v>513</v>
      </c>
      <c r="B48" s="33">
        <v>6900</v>
      </c>
      <c r="C48" s="33">
        <v>6000</v>
      </c>
      <c r="D48" s="33">
        <v>1185.6800000000069</v>
      </c>
    </row>
    <row r="49" spans="1:4" x14ac:dyDescent="0.2">
      <c r="A49" s="27" t="s">
        <v>693</v>
      </c>
      <c r="B49" s="33">
        <v>1291220</v>
      </c>
      <c r="C49" s="33">
        <v>1122800</v>
      </c>
      <c r="D49" s="33">
        <v>821.04719999999986</v>
      </c>
    </row>
    <row r="50" spans="1:4" x14ac:dyDescent="0.2">
      <c r="A50" s="40" t="s">
        <v>11</v>
      </c>
      <c r="B50" s="43">
        <f>SUBTOTAL(109,Table33[2024])</f>
        <v>381169294</v>
      </c>
      <c r="C50" s="33">
        <f>SUBTOTAL(109,Table33[2023])</f>
        <v>338427360</v>
      </c>
      <c r="D50" s="33">
        <f>SUBTOTAL(109,Table33[2022])</f>
        <v>73922321.375430003</v>
      </c>
    </row>
    <row r="51" spans="1:4" x14ac:dyDescent="0.2">
      <c r="B51" s="33"/>
      <c r="C51" s="33"/>
    </row>
    <row r="52" spans="1:4" x14ac:dyDescent="0.2">
      <c r="A52" s="40"/>
      <c r="B52" s="33"/>
      <c r="C52" s="33"/>
    </row>
    <row r="53" spans="1:4" x14ac:dyDescent="0.2">
      <c r="B53" s="33"/>
      <c r="C53" s="33"/>
    </row>
    <row r="54" spans="1:4" x14ac:dyDescent="0.2">
      <c r="B54" s="33"/>
      <c r="C54" s="33"/>
    </row>
    <row r="55" spans="1:4" x14ac:dyDescent="0.2">
      <c r="B55" s="33"/>
      <c r="C55" s="33"/>
    </row>
    <row r="56" spans="1:4" x14ac:dyDescent="0.2">
      <c r="B56" s="33"/>
      <c r="C56" s="33"/>
    </row>
    <row r="57" spans="1:4" x14ac:dyDescent="0.2">
      <c r="B57" s="33"/>
      <c r="C57" s="33"/>
    </row>
    <row r="58" spans="1:4" x14ac:dyDescent="0.2">
      <c r="B58" s="33"/>
      <c r="C58" s="33"/>
    </row>
    <row r="59" spans="1:4" x14ac:dyDescent="0.2">
      <c r="B59" s="33"/>
      <c r="C59" s="33"/>
    </row>
    <row r="60" spans="1:4" x14ac:dyDescent="0.2">
      <c r="B60" s="33"/>
      <c r="C60" s="33"/>
    </row>
    <row r="61" spans="1:4" x14ac:dyDescent="0.2">
      <c r="B61" s="33"/>
      <c r="C61" s="33"/>
    </row>
    <row r="62" spans="1:4" x14ac:dyDescent="0.2">
      <c r="B62" s="33"/>
      <c r="C62" s="33"/>
    </row>
    <row r="63" spans="1:4" x14ac:dyDescent="0.2">
      <c r="B63" s="33"/>
      <c r="C63" s="33"/>
    </row>
    <row r="64" spans="1:4" x14ac:dyDescent="0.2">
      <c r="B64" s="33"/>
      <c r="C64" s="33"/>
    </row>
    <row r="65" spans="2:3" x14ac:dyDescent="0.2">
      <c r="B65" s="33"/>
      <c r="C65" s="33"/>
    </row>
    <row r="66" spans="2:3" x14ac:dyDescent="0.2">
      <c r="B66" s="33"/>
      <c r="C66" s="33"/>
    </row>
    <row r="67" spans="2:3" x14ac:dyDescent="0.2">
      <c r="B67" s="33"/>
      <c r="C67" s="33"/>
    </row>
    <row r="68" spans="2:3" x14ac:dyDescent="0.2">
      <c r="B68" s="33"/>
      <c r="C68" s="33"/>
    </row>
    <row r="69" spans="2:3" x14ac:dyDescent="0.2">
      <c r="B69" s="33"/>
      <c r="C69" s="33"/>
    </row>
    <row r="70" spans="2:3" x14ac:dyDescent="0.2">
      <c r="B70" s="33"/>
      <c r="C70" s="33"/>
    </row>
    <row r="71" spans="2:3" x14ac:dyDescent="0.2">
      <c r="B71" s="33"/>
      <c r="C71" s="33"/>
    </row>
    <row r="72" spans="2:3" x14ac:dyDescent="0.2">
      <c r="B72" s="33"/>
      <c r="C72" s="33"/>
    </row>
    <row r="73" spans="2:3" x14ac:dyDescent="0.2">
      <c r="B73" s="33"/>
      <c r="C73" s="33"/>
    </row>
    <row r="74" spans="2:3" x14ac:dyDescent="0.2">
      <c r="B74" s="33"/>
      <c r="C74" s="33"/>
    </row>
    <row r="75" spans="2:3" x14ac:dyDescent="0.2">
      <c r="B75" s="33"/>
      <c r="C75" s="33"/>
    </row>
    <row r="76" spans="2:3" x14ac:dyDescent="0.2">
      <c r="B76" s="33"/>
      <c r="C76" s="33"/>
    </row>
    <row r="77" spans="2:3" x14ac:dyDescent="0.2">
      <c r="B77" s="33"/>
      <c r="C77" s="33"/>
    </row>
    <row r="78" spans="2:3" x14ac:dyDescent="0.2">
      <c r="B78" s="33"/>
      <c r="C78" s="33"/>
    </row>
    <row r="79" spans="2:3" x14ac:dyDescent="0.2">
      <c r="B79" s="33"/>
      <c r="C79" s="33"/>
    </row>
    <row r="80" spans="2:3" x14ac:dyDescent="0.2">
      <c r="B80" s="33"/>
      <c r="C80" s="33"/>
    </row>
    <row r="81" spans="2:3" x14ac:dyDescent="0.2">
      <c r="B81" s="33"/>
      <c r="C81" s="33"/>
    </row>
    <row r="82" spans="2:3" x14ac:dyDescent="0.2">
      <c r="B82" s="33"/>
      <c r="C82" s="33"/>
    </row>
    <row r="83" spans="2:3" x14ac:dyDescent="0.2">
      <c r="B83" s="33"/>
      <c r="C83" s="33"/>
    </row>
    <row r="84" spans="2:3" x14ac:dyDescent="0.2">
      <c r="B84" s="33"/>
      <c r="C84" s="33"/>
    </row>
    <row r="85" spans="2:3" x14ac:dyDescent="0.2">
      <c r="B85" s="33"/>
      <c r="C85" s="33"/>
    </row>
    <row r="86" spans="2:3" x14ac:dyDescent="0.2">
      <c r="B86" s="33"/>
      <c r="C86" s="33"/>
    </row>
    <row r="87" spans="2:3" x14ac:dyDescent="0.2">
      <c r="B87" s="33"/>
      <c r="C87" s="33"/>
    </row>
    <row r="88" spans="2:3" x14ac:dyDescent="0.2">
      <c r="B88" s="33"/>
      <c r="C88" s="33"/>
    </row>
    <row r="89" spans="2:3" x14ac:dyDescent="0.2">
      <c r="B89" s="33"/>
      <c r="C89" s="33"/>
    </row>
    <row r="90" spans="2:3" x14ac:dyDescent="0.2">
      <c r="B90" s="33"/>
      <c r="C90" s="33"/>
    </row>
    <row r="91" spans="2:3" x14ac:dyDescent="0.2">
      <c r="B91" s="33"/>
      <c r="C91" s="33"/>
    </row>
    <row r="92" spans="2:3" x14ac:dyDescent="0.2">
      <c r="B92" s="33"/>
      <c r="C92" s="33"/>
    </row>
    <row r="93" spans="2:3" x14ac:dyDescent="0.2">
      <c r="B93" s="33"/>
      <c r="C93" s="33"/>
    </row>
    <row r="94" spans="2:3" x14ac:dyDescent="0.2">
      <c r="B94" s="33"/>
      <c r="C94" s="33"/>
    </row>
    <row r="95" spans="2:3" x14ac:dyDescent="0.2">
      <c r="B95" s="33"/>
      <c r="C95" s="33"/>
    </row>
    <row r="96" spans="2:3" x14ac:dyDescent="0.2">
      <c r="B96" s="33"/>
      <c r="C96" s="33"/>
    </row>
    <row r="97" spans="2:3" x14ac:dyDescent="0.2">
      <c r="B97" s="33"/>
      <c r="C97" s="33"/>
    </row>
    <row r="98" spans="2:3" x14ac:dyDescent="0.2">
      <c r="B98" s="33"/>
      <c r="C98" s="33"/>
    </row>
    <row r="99" spans="2:3" x14ac:dyDescent="0.2">
      <c r="B99" s="33"/>
      <c r="C99" s="33"/>
    </row>
    <row r="100" spans="2:3" x14ac:dyDescent="0.2">
      <c r="B100" s="33"/>
      <c r="C100" s="33"/>
    </row>
    <row r="101" spans="2:3" x14ac:dyDescent="0.2">
      <c r="B101" s="33"/>
      <c r="C101" s="33"/>
    </row>
    <row r="102" spans="2:3" x14ac:dyDescent="0.2">
      <c r="B102" s="33"/>
      <c r="C102" s="33"/>
    </row>
    <row r="103" spans="2:3" x14ac:dyDescent="0.2">
      <c r="B103" s="33"/>
      <c r="C103" s="33"/>
    </row>
    <row r="104" spans="2:3" x14ac:dyDescent="0.2">
      <c r="B104" s="33"/>
      <c r="C104" s="33"/>
    </row>
    <row r="105" spans="2:3" x14ac:dyDescent="0.2">
      <c r="B105" s="33"/>
      <c r="C105" s="33"/>
    </row>
    <row r="106" spans="2:3" x14ac:dyDescent="0.2">
      <c r="B106" s="33"/>
      <c r="C106" s="33"/>
    </row>
    <row r="107" spans="2:3" x14ac:dyDescent="0.2">
      <c r="B107" s="33"/>
      <c r="C107" s="33"/>
    </row>
    <row r="108" spans="2:3" x14ac:dyDescent="0.2">
      <c r="B108" s="33"/>
      <c r="C108" s="33"/>
    </row>
    <row r="109" spans="2:3" x14ac:dyDescent="0.2">
      <c r="B109" s="33"/>
      <c r="C109" s="33"/>
    </row>
    <row r="110" spans="2:3" x14ac:dyDescent="0.2">
      <c r="B110" s="33"/>
      <c r="C110" s="33"/>
    </row>
    <row r="111" spans="2:3" x14ac:dyDescent="0.2">
      <c r="B111" s="33"/>
      <c r="C111" s="33"/>
    </row>
    <row r="112" spans="2:3" x14ac:dyDescent="0.2">
      <c r="B112" s="33"/>
      <c r="C112" s="33"/>
    </row>
    <row r="113" spans="2:3" x14ac:dyDescent="0.2">
      <c r="B113" s="33"/>
      <c r="C113" s="33"/>
    </row>
    <row r="114" spans="2:3" x14ac:dyDescent="0.2">
      <c r="B114" s="33"/>
      <c r="C114" s="33"/>
    </row>
    <row r="115" spans="2:3" x14ac:dyDescent="0.2">
      <c r="B115" s="33"/>
      <c r="C115" s="33"/>
    </row>
    <row r="116" spans="2:3" x14ac:dyDescent="0.2">
      <c r="B116" s="33"/>
      <c r="C116" s="33"/>
    </row>
    <row r="117" spans="2:3" x14ac:dyDescent="0.2">
      <c r="B117" s="33"/>
      <c r="C117" s="33"/>
    </row>
    <row r="118" spans="2:3" x14ac:dyDescent="0.2">
      <c r="B118" s="33"/>
      <c r="C118" s="33"/>
    </row>
    <row r="119" spans="2:3" x14ac:dyDescent="0.2">
      <c r="B119" s="33"/>
      <c r="C119" s="33"/>
    </row>
    <row r="120" spans="2:3" x14ac:dyDescent="0.2">
      <c r="B120" s="33"/>
      <c r="C120" s="33"/>
    </row>
    <row r="121" spans="2:3" x14ac:dyDescent="0.2">
      <c r="B121" s="33"/>
      <c r="C121" s="33"/>
    </row>
    <row r="122" spans="2:3" x14ac:dyDescent="0.2">
      <c r="B122" s="33"/>
      <c r="C122" s="33"/>
    </row>
    <row r="123" spans="2:3" x14ac:dyDescent="0.2">
      <c r="B123" s="33"/>
      <c r="C123" s="33"/>
    </row>
    <row r="124" spans="2:3" x14ac:dyDescent="0.2">
      <c r="B124" s="33"/>
      <c r="C124" s="33"/>
    </row>
    <row r="125" spans="2:3" x14ac:dyDescent="0.2">
      <c r="B125" s="33"/>
      <c r="C125" s="33"/>
    </row>
    <row r="126" spans="2:3" x14ac:dyDescent="0.2">
      <c r="B126" s="33"/>
      <c r="C126" s="33"/>
    </row>
    <row r="127" spans="2:3" x14ac:dyDescent="0.2">
      <c r="B127" s="33"/>
      <c r="C127" s="33"/>
    </row>
    <row r="128" spans="2:3" x14ac:dyDescent="0.2">
      <c r="B128" s="33"/>
      <c r="C128" s="33"/>
    </row>
    <row r="129" spans="2:3" x14ac:dyDescent="0.2">
      <c r="B129" s="33"/>
      <c r="C129" s="33"/>
    </row>
    <row r="130" spans="2:3" x14ac:dyDescent="0.2">
      <c r="B130" s="33"/>
      <c r="C130" s="33"/>
    </row>
    <row r="131" spans="2:3" x14ac:dyDescent="0.2">
      <c r="B131" s="33"/>
      <c r="C131" s="33"/>
    </row>
    <row r="132" spans="2:3" x14ac:dyDescent="0.2">
      <c r="B132" s="33"/>
      <c r="C132" s="33"/>
    </row>
    <row r="133" spans="2:3" x14ac:dyDescent="0.2">
      <c r="B133" s="33"/>
      <c r="C133" s="33"/>
    </row>
    <row r="134" spans="2:3" x14ac:dyDescent="0.2">
      <c r="B134" s="33"/>
      <c r="C134" s="33"/>
    </row>
    <row r="135" spans="2:3" x14ac:dyDescent="0.2">
      <c r="B135" s="33"/>
      <c r="C135" s="33"/>
    </row>
    <row r="136" spans="2:3" x14ac:dyDescent="0.2">
      <c r="B136" s="33"/>
      <c r="C136" s="33"/>
    </row>
    <row r="137" spans="2:3" x14ac:dyDescent="0.2">
      <c r="B137" s="33"/>
      <c r="C137" s="33"/>
    </row>
    <row r="138" spans="2:3" x14ac:dyDescent="0.2">
      <c r="B138" s="33"/>
      <c r="C138" s="33"/>
    </row>
    <row r="139" spans="2:3" x14ac:dyDescent="0.2">
      <c r="B139" s="33"/>
      <c r="C139" s="33"/>
    </row>
    <row r="140" spans="2:3" x14ac:dyDescent="0.2">
      <c r="B140" s="33"/>
      <c r="C140" s="33"/>
    </row>
    <row r="141" spans="2:3" x14ac:dyDescent="0.2">
      <c r="B141" s="33"/>
      <c r="C141" s="33"/>
    </row>
    <row r="142" spans="2:3" x14ac:dyDescent="0.2">
      <c r="B142" s="33"/>
      <c r="C142" s="33"/>
    </row>
    <row r="143" spans="2:3" x14ac:dyDescent="0.2">
      <c r="B143" s="33"/>
      <c r="C143" s="33"/>
    </row>
    <row r="144" spans="2:3" x14ac:dyDescent="0.2">
      <c r="B144" s="33"/>
      <c r="C144" s="33"/>
    </row>
    <row r="145" spans="2:3" x14ac:dyDescent="0.2">
      <c r="B145" s="33"/>
      <c r="C145" s="33"/>
    </row>
    <row r="146" spans="2:3" x14ac:dyDescent="0.2">
      <c r="B146" s="33"/>
      <c r="C146" s="33"/>
    </row>
    <row r="147" spans="2:3" x14ac:dyDescent="0.2">
      <c r="B147" s="33"/>
      <c r="C147" s="33"/>
    </row>
    <row r="148" spans="2:3" x14ac:dyDescent="0.2">
      <c r="B148" s="33"/>
      <c r="C148" s="33"/>
    </row>
    <row r="149" spans="2:3" x14ac:dyDescent="0.2">
      <c r="B149" s="33"/>
      <c r="C149" s="33"/>
    </row>
    <row r="150" spans="2:3" x14ac:dyDescent="0.2">
      <c r="B150" s="33"/>
      <c r="C150" s="33"/>
    </row>
    <row r="151" spans="2:3" x14ac:dyDescent="0.2">
      <c r="B151" s="33"/>
      <c r="C151" s="33"/>
    </row>
    <row r="152" spans="2:3" x14ac:dyDescent="0.2">
      <c r="B152" s="33"/>
      <c r="C152" s="33"/>
    </row>
    <row r="153" spans="2:3" x14ac:dyDescent="0.2">
      <c r="B153" s="33"/>
      <c r="C153" s="33"/>
    </row>
    <row r="154" spans="2:3" x14ac:dyDescent="0.2">
      <c r="B154" s="33"/>
      <c r="C154" s="33"/>
    </row>
    <row r="155" spans="2:3" x14ac:dyDescent="0.2">
      <c r="B155" s="33"/>
      <c r="C155" s="33"/>
    </row>
    <row r="156" spans="2:3" x14ac:dyDescent="0.2">
      <c r="B156" s="33"/>
      <c r="C156" s="33"/>
    </row>
    <row r="157" spans="2:3" x14ac:dyDescent="0.2">
      <c r="B157" s="33"/>
      <c r="C157" s="33"/>
    </row>
    <row r="158" spans="2:3" x14ac:dyDescent="0.2">
      <c r="B158" s="33"/>
      <c r="C158" s="33"/>
    </row>
    <row r="159" spans="2:3" x14ac:dyDescent="0.2">
      <c r="B159" s="33"/>
      <c r="C159" s="33"/>
    </row>
    <row r="160" spans="2:3" x14ac:dyDescent="0.2">
      <c r="B160" s="33"/>
      <c r="C160" s="33"/>
    </row>
    <row r="161" spans="2:3" x14ac:dyDescent="0.2">
      <c r="B161" s="33"/>
      <c r="C161" s="33"/>
    </row>
    <row r="162" spans="2:3" x14ac:dyDescent="0.2">
      <c r="B162" s="33"/>
      <c r="C162" s="33"/>
    </row>
    <row r="163" spans="2:3" x14ac:dyDescent="0.2">
      <c r="B163" s="33"/>
      <c r="C163" s="33"/>
    </row>
    <row r="164" spans="2:3" x14ac:dyDescent="0.2">
      <c r="B164" s="33"/>
      <c r="C164" s="33"/>
    </row>
    <row r="165" spans="2:3" x14ac:dyDescent="0.2">
      <c r="B165" s="33"/>
      <c r="C165" s="33"/>
    </row>
    <row r="166" spans="2:3" x14ac:dyDescent="0.2">
      <c r="B166" s="33"/>
      <c r="C166" s="33"/>
    </row>
    <row r="167" spans="2:3" x14ac:dyDescent="0.2">
      <c r="B167" s="33"/>
      <c r="C167" s="33"/>
    </row>
    <row r="168" spans="2:3" x14ac:dyDescent="0.2">
      <c r="B168" s="33"/>
      <c r="C168" s="33"/>
    </row>
    <row r="169" spans="2:3" x14ac:dyDescent="0.2">
      <c r="B169" s="33"/>
      <c r="C169" s="33"/>
    </row>
    <row r="170" spans="2:3" x14ac:dyDescent="0.2">
      <c r="B170" s="33"/>
      <c r="C170" s="33"/>
    </row>
    <row r="171" spans="2:3" x14ac:dyDescent="0.2">
      <c r="B171" s="33"/>
      <c r="C171" s="33"/>
    </row>
    <row r="172" spans="2:3" x14ac:dyDescent="0.2">
      <c r="B172" s="33"/>
      <c r="C172" s="33"/>
    </row>
    <row r="173" spans="2:3" x14ac:dyDescent="0.2">
      <c r="B173" s="33"/>
      <c r="C173" s="33"/>
    </row>
    <row r="174" spans="2:3" x14ac:dyDescent="0.2">
      <c r="B174" s="33"/>
      <c r="C174" s="33"/>
    </row>
    <row r="175" spans="2:3" x14ac:dyDescent="0.2">
      <c r="B175" s="33"/>
      <c r="C175" s="33"/>
    </row>
    <row r="176" spans="2:3" x14ac:dyDescent="0.2">
      <c r="B176" s="33"/>
      <c r="C176" s="33"/>
    </row>
    <row r="177" spans="2:3" x14ac:dyDescent="0.2">
      <c r="B177" s="33"/>
      <c r="C177" s="33"/>
    </row>
    <row r="178" spans="2:3" x14ac:dyDescent="0.2">
      <c r="B178" s="33"/>
      <c r="C178" s="33"/>
    </row>
    <row r="179" spans="2:3" x14ac:dyDescent="0.2">
      <c r="B179" s="33"/>
      <c r="C179" s="33"/>
    </row>
    <row r="180" spans="2:3" x14ac:dyDescent="0.2">
      <c r="B180" s="33"/>
      <c r="C180" s="33"/>
    </row>
    <row r="181" spans="2:3" x14ac:dyDescent="0.2">
      <c r="B181" s="33"/>
      <c r="C181" s="33"/>
    </row>
    <row r="182" spans="2:3" x14ac:dyDescent="0.2">
      <c r="B182" s="33"/>
      <c r="C182" s="33"/>
    </row>
    <row r="183" spans="2:3" x14ac:dyDescent="0.2">
      <c r="B183" s="33"/>
      <c r="C183" s="33"/>
    </row>
    <row r="184" spans="2:3" x14ac:dyDescent="0.2">
      <c r="B184" s="33"/>
      <c r="C184" s="33"/>
    </row>
    <row r="185" spans="2:3" x14ac:dyDescent="0.2">
      <c r="B185" s="33"/>
      <c r="C185" s="33"/>
    </row>
    <row r="186" spans="2:3" x14ac:dyDescent="0.2">
      <c r="B186" s="33"/>
      <c r="C186" s="33"/>
    </row>
    <row r="187" spans="2:3" x14ac:dyDescent="0.2">
      <c r="B187" s="33"/>
      <c r="C187" s="33"/>
    </row>
    <row r="188" spans="2:3" x14ac:dyDescent="0.2">
      <c r="B188" s="33"/>
      <c r="C188" s="33"/>
    </row>
    <row r="189" spans="2:3" x14ac:dyDescent="0.2">
      <c r="B189" s="33"/>
      <c r="C189" s="33"/>
    </row>
    <row r="190" spans="2:3" x14ac:dyDescent="0.2">
      <c r="B190" s="33"/>
      <c r="C190" s="33"/>
    </row>
    <row r="191" spans="2:3" x14ac:dyDescent="0.2">
      <c r="B191" s="33"/>
      <c r="C191" s="33"/>
    </row>
    <row r="192" spans="2:3" x14ac:dyDescent="0.2">
      <c r="B192" s="33"/>
      <c r="C192" s="33"/>
    </row>
    <row r="193" spans="2:3" x14ac:dyDescent="0.2">
      <c r="B193" s="33"/>
      <c r="C193" s="33"/>
    </row>
    <row r="194" spans="2:3" x14ac:dyDescent="0.2">
      <c r="B194" s="33"/>
      <c r="C194" s="33"/>
    </row>
    <row r="195" spans="2:3" x14ac:dyDescent="0.2">
      <c r="B195" s="33"/>
      <c r="C195" s="33"/>
    </row>
    <row r="196" spans="2:3" x14ac:dyDescent="0.2">
      <c r="B196" s="33"/>
      <c r="C196" s="33"/>
    </row>
    <row r="197" spans="2:3" x14ac:dyDescent="0.2">
      <c r="B197" s="33"/>
      <c r="C197" s="33"/>
    </row>
    <row r="198" spans="2:3" x14ac:dyDescent="0.2">
      <c r="B198" s="33"/>
      <c r="C198" s="33"/>
    </row>
    <row r="199" spans="2:3" x14ac:dyDescent="0.2">
      <c r="B199" s="33"/>
      <c r="C199" s="33"/>
    </row>
    <row r="200" spans="2:3" x14ac:dyDescent="0.2">
      <c r="B200" s="33"/>
      <c r="C200" s="33"/>
    </row>
    <row r="201" spans="2:3" x14ac:dyDescent="0.2">
      <c r="B201" s="33"/>
      <c r="C201" s="33"/>
    </row>
    <row r="202" spans="2:3" x14ac:dyDescent="0.2">
      <c r="B202" s="33"/>
      <c r="C202" s="33"/>
    </row>
    <row r="203" spans="2:3" x14ac:dyDescent="0.2">
      <c r="B203" s="33"/>
      <c r="C203" s="33"/>
    </row>
    <row r="204" spans="2:3" x14ac:dyDescent="0.2">
      <c r="B204" s="33"/>
      <c r="C204" s="33"/>
    </row>
    <row r="205" spans="2:3" x14ac:dyDescent="0.2">
      <c r="B205" s="33"/>
      <c r="C205" s="33"/>
    </row>
    <row r="206" spans="2:3" x14ac:dyDescent="0.2">
      <c r="B206" s="33"/>
      <c r="C206" s="33"/>
    </row>
    <row r="207" spans="2:3" x14ac:dyDescent="0.2">
      <c r="B207" s="33"/>
      <c r="C207" s="33"/>
    </row>
    <row r="208" spans="2:3" x14ac:dyDescent="0.2">
      <c r="B208" s="33"/>
      <c r="C208" s="33"/>
    </row>
    <row r="209" spans="2:3" x14ac:dyDescent="0.2">
      <c r="B209" s="33"/>
      <c r="C209" s="33"/>
    </row>
    <row r="210" spans="2:3" x14ac:dyDescent="0.2">
      <c r="B210" s="33"/>
      <c r="C210" s="33"/>
    </row>
    <row r="211" spans="2:3" x14ac:dyDescent="0.2">
      <c r="B211" s="33"/>
      <c r="C211" s="33"/>
    </row>
    <row r="212" spans="2:3" x14ac:dyDescent="0.2">
      <c r="B212" s="33"/>
      <c r="C212" s="33"/>
    </row>
    <row r="213" spans="2:3" x14ac:dyDescent="0.2">
      <c r="B213" s="33"/>
      <c r="C213" s="33"/>
    </row>
    <row r="214" spans="2:3" x14ac:dyDescent="0.2">
      <c r="B214" s="33"/>
      <c r="C214" s="33"/>
    </row>
    <row r="215" spans="2:3" x14ac:dyDescent="0.2">
      <c r="B215" s="33"/>
      <c r="C215" s="33"/>
    </row>
    <row r="216" spans="2:3" x14ac:dyDescent="0.2">
      <c r="B216" s="33"/>
      <c r="C216" s="33"/>
    </row>
    <row r="217" spans="2:3" x14ac:dyDescent="0.2">
      <c r="B217" s="33"/>
      <c r="C217" s="33"/>
    </row>
    <row r="218" spans="2:3" x14ac:dyDescent="0.2">
      <c r="B218" s="33"/>
      <c r="C218" s="33"/>
    </row>
    <row r="219" spans="2:3" x14ac:dyDescent="0.2">
      <c r="B219" s="33"/>
      <c r="C219" s="33"/>
    </row>
    <row r="220" spans="2:3" x14ac:dyDescent="0.2">
      <c r="B220" s="33"/>
      <c r="C220" s="33"/>
    </row>
    <row r="221" spans="2:3" x14ac:dyDescent="0.2">
      <c r="B221" s="33"/>
      <c r="C221" s="33"/>
    </row>
    <row r="222" spans="2:3" x14ac:dyDescent="0.2">
      <c r="B222" s="33"/>
      <c r="C222" s="33"/>
    </row>
    <row r="223" spans="2:3" x14ac:dyDescent="0.2">
      <c r="B223" s="33"/>
      <c r="C223" s="33"/>
    </row>
    <row r="224" spans="2:3" x14ac:dyDescent="0.2">
      <c r="B224" s="33"/>
      <c r="C224" s="33"/>
    </row>
    <row r="225" spans="2:3" x14ac:dyDescent="0.2">
      <c r="B225" s="33"/>
      <c r="C225" s="33"/>
    </row>
    <row r="226" spans="2:3" x14ac:dyDescent="0.2">
      <c r="B226" s="33"/>
      <c r="C226" s="33"/>
    </row>
    <row r="227" spans="2:3" x14ac:dyDescent="0.2">
      <c r="B227" s="33"/>
      <c r="C227" s="33"/>
    </row>
    <row r="228" spans="2:3" x14ac:dyDescent="0.2">
      <c r="B228" s="33"/>
      <c r="C228" s="33"/>
    </row>
    <row r="229" spans="2:3" x14ac:dyDescent="0.2">
      <c r="B229" s="33"/>
      <c r="C229" s="33"/>
    </row>
    <row r="230" spans="2:3" x14ac:dyDescent="0.2">
      <c r="B230" s="33"/>
      <c r="C230" s="33"/>
    </row>
    <row r="231" spans="2:3" x14ac:dyDescent="0.2">
      <c r="B231" s="33"/>
      <c r="C231" s="33"/>
    </row>
    <row r="232" spans="2:3" x14ac:dyDescent="0.2">
      <c r="B232" s="33"/>
      <c r="C232" s="33"/>
    </row>
    <row r="233" spans="2:3" x14ac:dyDescent="0.2">
      <c r="B233" s="33"/>
      <c r="C233" s="33"/>
    </row>
    <row r="234" spans="2:3" x14ac:dyDescent="0.2">
      <c r="B234" s="33"/>
      <c r="C234" s="33"/>
    </row>
    <row r="235" spans="2:3" x14ac:dyDescent="0.2">
      <c r="B235" s="33"/>
      <c r="C235" s="33"/>
    </row>
    <row r="236" spans="2:3" x14ac:dyDescent="0.2">
      <c r="B236" s="33"/>
      <c r="C236" s="33"/>
    </row>
    <row r="237" spans="2:3" x14ac:dyDescent="0.2">
      <c r="B237" s="33"/>
      <c r="C237" s="33"/>
    </row>
    <row r="238" spans="2:3" x14ac:dyDescent="0.2">
      <c r="B238" s="33"/>
      <c r="C238" s="33"/>
    </row>
    <row r="239" spans="2:3" x14ac:dyDescent="0.2">
      <c r="B239" s="33"/>
      <c r="C239" s="33"/>
    </row>
    <row r="240" spans="2:3" x14ac:dyDescent="0.2">
      <c r="B240" s="33"/>
      <c r="C240" s="33"/>
    </row>
    <row r="241" spans="2:3" x14ac:dyDescent="0.2">
      <c r="B241" s="33"/>
      <c r="C241" s="33"/>
    </row>
    <row r="242" spans="2:3" x14ac:dyDescent="0.2">
      <c r="B242" s="33"/>
      <c r="C242" s="33"/>
    </row>
    <row r="243" spans="2:3" x14ac:dyDescent="0.2">
      <c r="B243" s="33"/>
      <c r="C243" s="33"/>
    </row>
    <row r="244" spans="2:3" x14ac:dyDescent="0.2">
      <c r="B244" s="33"/>
      <c r="C244" s="33"/>
    </row>
    <row r="245" spans="2:3" x14ac:dyDescent="0.2">
      <c r="B245" s="33"/>
      <c r="C245" s="33"/>
    </row>
    <row r="246" spans="2:3" x14ac:dyDescent="0.2">
      <c r="B246" s="33"/>
      <c r="C246" s="33"/>
    </row>
    <row r="247" spans="2:3" x14ac:dyDescent="0.2">
      <c r="B247" s="33"/>
      <c r="C247" s="33"/>
    </row>
    <row r="248" spans="2:3" x14ac:dyDescent="0.2">
      <c r="B248" s="33"/>
      <c r="C248" s="33"/>
    </row>
    <row r="249" spans="2:3" x14ac:dyDescent="0.2">
      <c r="B249" s="33"/>
      <c r="C249" s="33"/>
    </row>
    <row r="250" spans="2:3" x14ac:dyDescent="0.2">
      <c r="B250" s="33"/>
      <c r="C250" s="33"/>
    </row>
    <row r="251" spans="2:3" x14ac:dyDescent="0.2">
      <c r="B251" s="33"/>
      <c r="C251" s="33"/>
    </row>
    <row r="252" spans="2:3" x14ac:dyDescent="0.2">
      <c r="B252" s="33"/>
      <c r="C252" s="33"/>
    </row>
    <row r="253" spans="2:3" x14ac:dyDescent="0.2">
      <c r="B253" s="33"/>
      <c r="C253" s="33"/>
    </row>
    <row r="254" spans="2:3" x14ac:dyDescent="0.2">
      <c r="B254" s="33"/>
      <c r="C254" s="33"/>
    </row>
    <row r="255" spans="2:3" x14ac:dyDescent="0.2">
      <c r="B255" s="33"/>
      <c r="C255" s="33"/>
    </row>
    <row r="256" spans="2:3" x14ac:dyDescent="0.2">
      <c r="B256" s="33"/>
      <c r="C256" s="33"/>
    </row>
    <row r="257" spans="2:3" x14ac:dyDescent="0.2">
      <c r="B257" s="33"/>
      <c r="C257" s="33"/>
    </row>
    <row r="258" spans="2:3" x14ac:dyDescent="0.2">
      <c r="B258" s="33"/>
      <c r="C258" s="33"/>
    </row>
    <row r="259" spans="2:3" x14ac:dyDescent="0.2">
      <c r="B259" s="33"/>
      <c r="C259" s="33"/>
    </row>
    <row r="260" spans="2:3" x14ac:dyDescent="0.2">
      <c r="B260" s="33"/>
      <c r="C260" s="33"/>
    </row>
    <row r="261" spans="2:3" x14ac:dyDescent="0.2">
      <c r="B261" s="33"/>
      <c r="C261" s="33"/>
    </row>
    <row r="262" spans="2:3" x14ac:dyDescent="0.2">
      <c r="B262" s="33"/>
      <c r="C262" s="33"/>
    </row>
    <row r="263" spans="2:3" x14ac:dyDescent="0.2">
      <c r="B263" s="33"/>
      <c r="C263" s="33"/>
    </row>
    <row r="264" spans="2:3" x14ac:dyDescent="0.2">
      <c r="B264" s="33"/>
      <c r="C264" s="33"/>
    </row>
    <row r="265" spans="2:3" x14ac:dyDescent="0.2">
      <c r="B265" s="33"/>
      <c r="C265" s="33"/>
    </row>
    <row r="266" spans="2:3" x14ac:dyDescent="0.2">
      <c r="B266" s="33"/>
      <c r="C266" s="33"/>
    </row>
    <row r="267" spans="2:3" x14ac:dyDescent="0.2">
      <c r="B267" s="33"/>
      <c r="C267" s="33"/>
    </row>
    <row r="268" spans="2:3" x14ac:dyDescent="0.2">
      <c r="B268" s="33"/>
      <c r="C268" s="33"/>
    </row>
    <row r="269" spans="2:3" x14ac:dyDescent="0.2">
      <c r="B269" s="33"/>
      <c r="C269" s="33"/>
    </row>
    <row r="270" spans="2:3" x14ac:dyDescent="0.2">
      <c r="B270" s="33"/>
      <c r="C270" s="33"/>
    </row>
    <row r="271" spans="2:3" x14ac:dyDescent="0.2">
      <c r="B271" s="33"/>
      <c r="C271" s="33"/>
    </row>
    <row r="272" spans="2:3" x14ac:dyDescent="0.2">
      <c r="B272" s="33"/>
      <c r="C272" s="33"/>
    </row>
    <row r="273" spans="2:3" x14ac:dyDescent="0.2">
      <c r="B273" s="33"/>
      <c r="C273" s="33"/>
    </row>
    <row r="274" spans="2:3" x14ac:dyDescent="0.2">
      <c r="B274" s="33"/>
      <c r="C274" s="33"/>
    </row>
    <row r="275" spans="2:3" x14ac:dyDescent="0.2">
      <c r="B275" s="33"/>
      <c r="C275" s="33"/>
    </row>
    <row r="276" spans="2:3" x14ac:dyDescent="0.2">
      <c r="B276" s="33"/>
      <c r="C276" s="33"/>
    </row>
    <row r="277" spans="2:3" x14ac:dyDescent="0.2">
      <c r="B277" s="33"/>
      <c r="C277" s="33"/>
    </row>
    <row r="278" spans="2:3" x14ac:dyDescent="0.2">
      <c r="B278" s="33"/>
      <c r="C278" s="33"/>
    </row>
    <row r="279" spans="2:3" x14ac:dyDescent="0.2">
      <c r="B279" s="33"/>
      <c r="C279" s="33"/>
    </row>
    <row r="280" spans="2:3" x14ac:dyDescent="0.2">
      <c r="B280" s="33"/>
      <c r="C280" s="33"/>
    </row>
    <row r="281" spans="2:3" x14ac:dyDescent="0.2">
      <c r="B281" s="33"/>
      <c r="C281" s="33"/>
    </row>
    <row r="282" spans="2:3" x14ac:dyDescent="0.2">
      <c r="B282" s="33"/>
      <c r="C282" s="33"/>
    </row>
    <row r="283" spans="2:3" x14ac:dyDescent="0.2">
      <c r="B283" s="33"/>
      <c r="C283" s="33"/>
    </row>
    <row r="284" spans="2:3" x14ac:dyDescent="0.2">
      <c r="B284" s="33"/>
      <c r="C284" s="33"/>
    </row>
    <row r="285" spans="2:3" x14ac:dyDescent="0.2">
      <c r="B285" s="33"/>
      <c r="C285" s="33"/>
    </row>
    <row r="286" spans="2:3" x14ac:dyDescent="0.2">
      <c r="B286" s="33"/>
      <c r="C286" s="33"/>
    </row>
    <row r="287" spans="2:3" x14ac:dyDescent="0.2">
      <c r="B287" s="33"/>
      <c r="C287" s="33"/>
    </row>
    <row r="288" spans="2:3" x14ac:dyDescent="0.2">
      <c r="B288" s="33"/>
      <c r="C288" s="33"/>
    </row>
    <row r="289" spans="2:3" x14ac:dyDescent="0.2">
      <c r="B289" s="33"/>
      <c r="C289" s="33"/>
    </row>
    <row r="290" spans="2:3" x14ac:dyDescent="0.2">
      <c r="B290" s="33"/>
      <c r="C290" s="33"/>
    </row>
    <row r="291" spans="2:3" x14ac:dyDescent="0.2">
      <c r="B291" s="33"/>
      <c r="C291" s="33"/>
    </row>
    <row r="292" spans="2:3" x14ac:dyDescent="0.2">
      <c r="B292" s="33"/>
      <c r="C292" s="33"/>
    </row>
    <row r="293" spans="2:3" x14ac:dyDescent="0.2">
      <c r="B293" s="33"/>
      <c r="C293" s="33"/>
    </row>
    <row r="294" spans="2:3" x14ac:dyDescent="0.2">
      <c r="B294" s="33"/>
      <c r="C294" s="33"/>
    </row>
    <row r="295" spans="2:3" x14ac:dyDescent="0.2">
      <c r="B295" s="33"/>
      <c r="C295" s="33"/>
    </row>
    <row r="296" spans="2:3" x14ac:dyDescent="0.2">
      <c r="B296" s="33"/>
      <c r="C296" s="33"/>
    </row>
    <row r="297" spans="2:3" x14ac:dyDescent="0.2">
      <c r="B297" s="33"/>
      <c r="C297" s="33"/>
    </row>
    <row r="298" spans="2:3" x14ac:dyDescent="0.2">
      <c r="B298" s="33"/>
      <c r="C298" s="33"/>
    </row>
    <row r="299" spans="2:3" x14ac:dyDescent="0.2">
      <c r="B299" s="33"/>
      <c r="C299" s="33"/>
    </row>
    <row r="300" spans="2:3" x14ac:dyDescent="0.2">
      <c r="B300" s="33"/>
      <c r="C300" s="33"/>
    </row>
    <row r="301" spans="2:3" x14ac:dyDescent="0.2">
      <c r="B301" s="33"/>
      <c r="C301" s="33"/>
    </row>
    <row r="302" spans="2:3" x14ac:dyDescent="0.2">
      <c r="B302" s="33"/>
      <c r="C302" s="33"/>
    </row>
    <row r="303" spans="2:3" x14ac:dyDescent="0.2">
      <c r="B303" s="33"/>
      <c r="C303" s="33"/>
    </row>
    <row r="304" spans="2:3" x14ac:dyDescent="0.2">
      <c r="B304" s="33"/>
      <c r="C304" s="33"/>
    </row>
    <row r="305" spans="2:3" x14ac:dyDescent="0.2">
      <c r="B305" s="33"/>
      <c r="C305" s="33"/>
    </row>
    <row r="306" spans="2:3" x14ac:dyDescent="0.2">
      <c r="B306" s="33"/>
      <c r="C306" s="33"/>
    </row>
    <row r="307" spans="2:3" x14ac:dyDescent="0.2">
      <c r="B307" s="33"/>
      <c r="C307" s="33"/>
    </row>
    <row r="308" spans="2:3" x14ac:dyDescent="0.2">
      <c r="B308" s="33"/>
      <c r="C308" s="33"/>
    </row>
    <row r="309" spans="2:3" x14ac:dyDescent="0.2">
      <c r="B309" s="33"/>
      <c r="C309" s="33"/>
    </row>
    <row r="310" spans="2:3" x14ac:dyDescent="0.2">
      <c r="B310" s="33"/>
      <c r="C310" s="33"/>
    </row>
    <row r="311" spans="2:3" x14ac:dyDescent="0.2">
      <c r="B311" s="33"/>
      <c r="C311" s="33"/>
    </row>
    <row r="312" spans="2:3" x14ac:dyDescent="0.2">
      <c r="B312" s="33"/>
      <c r="C312" s="33"/>
    </row>
    <row r="313" spans="2:3" x14ac:dyDescent="0.2">
      <c r="B313" s="33"/>
      <c r="C313" s="33"/>
    </row>
    <row r="314" spans="2:3" x14ac:dyDescent="0.2">
      <c r="B314" s="33"/>
      <c r="C314" s="33"/>
    </row>
    <row r="315" spans="2:3" x14ac:dyDescent="0.2">
      <c r="B315" s="33"/>
      <c r="C315" s="33"/>
    </row>
    <row r="316" spans="2:3" x14ac:dyDescent="0.2">
      <c r="B316" s="33"/>
      <c r="C316" s="33"/>
    </row>
    <row r="317" spans="2:3" x14ac:dyDescent="0.2">
      <c r="B317" s="33"/>
      <c r="C317" s="33"/>
    </row>
    <row r="318" spans="2:3" x14ac:dyDescent="0.2">
      <c r="B318" s="33"/>
      <c r="C318" s="33"/>
    </row>
    <row r="319" spans="2:3" x14ac:dyDescent="0.2">
      <c r="B319" s="33"/>
      <c r="C319" s="33"/>
    </row>
    <row r="320" spans="2:3" x14ac:dyDescent="0.2">
      <c r="B320" s="33"/>
      <c r="C320" s="33"/>
    </row>
    <row r="321" spans="2:3" x14ac:dyDescent="0.2">
      <c r="B321" s="33"/>
      <c r="C321" s="33"/>
    </row>
    <row r="322" spans="2:3" x14ac:dyDescent="0.2">
      <c r="B322" s="33"/>
      <c r="C322" s="33"/>
    </row>
    <row r="323" spans="2:3" x14ac:dyDescent="0.2">
      <c r="B323" s="33"/>
      <c r="C323" s="33"/>
    </row>
    <row r="324" spans="2:3" x14ac:dyDescent="0.2">
      <c r="B324" s="33"/>
      <c r="C324" s="33"/>
    </row>
    <row r="325" spans="2:3" x14ac:dyDescent="0.2">
      <c r="B325" s="33"/>
      <c r="C325" s="33"/>
    </row>
    <row r="326" spans="2:3" x14ac:dyDescent="0.2">
      <c r="B326" s="33"/>
      <c r="C326" s="33"/>
    </row>
    <row r="327" spans="2:3" x14ac:dyDescent="0.2">
      <c r="B327" s="33"/>
      <c r="C327" s="33"/>
    </row>
    <row r="328" spans="2:3" x14ac:dyDescent="0.2">
      <c r="B328" s="33"/>
      <c r="C328" s="33"/>
    </row>
    <row r="329" spans="2:3" x14ac:dyDescent="0.2">
      <c r="B329" s="33"/>
      <c r="C329" s="33"/>
    </row>
    <row r="330" spans="2:3" x14ac:dyDescent="0.2">
      <c r="B330" s="33"/>
      <c r="C330" s="33"/>
    </row>
    <row r="331" spans="2:3" x14ac:dyDescent="0.2">
      <c r="B331" s="33"/>
      <c r="C331" s="33"/>
    </row>
    <row r="332" spans="2:3" x14ac:dyDescent="0.2">
      <c r="B332" s="33"/>
      <c r="C332" s="33"/>
    </row>
    <row r="333" spans="2:3" x14ac:dyDescent="0.2">
      <c r="B333" s="33"/>
      <c r="C333" s="33"/>
    </row>
    <row r="334" spans="2:3" x14ac:dyDescent="0.2">
      <c r="B334" s="33"/>
      <c r="C334" s="33"/>
    </row>
    <row r="335" spans="2:3" x14ac:dyDescent="0.2">
      <c r="B335" s="33"/>
      <c r="C335" s="33"/>
    </row>
    <row r="336" spans="2:3" x14ac:dyDescent="0.2">
      <c r="B336" s="33"/>
      <c r="C336" s="33"/>
    </row>
    <row r="337" spans="2:3" x14ac:dyDescent="0.2">
      <c r="B337" s="33"/>
      <c r="C337" s="33"/>
    </row>
    <row r="338" spans="2:3" x14ac:dyDescent="0.2">
      <c r="B338" s="33"/>
      <c r="C338" s="33"/>
    </row>
    <row r="339" spans="2:3" x14ac:dyDescent="0.2">
      <c r="B339" s="33"/>
      <c r="C339" s="33"/>
    </row>
    <row r="340" spans="2:3" x14ac:dyDescent="0.2">
      <c r="B340" s="33"/>
      <c r="C340" s="33"/>
    </row>
    <row r="341" spans="2:3" x14ac:dyDescent="0.2">
      <c r="B341" s="33"/>
      <c r="C341" s="33"/>
    </row>
    <row r="342" spans="2:3" x14ac:dyDescent="0.2">
      <c r="B342" s="33"/>
      <c r="C342" s="33"/>
    </row>
    <row r="343" spans="2:3" x14ac:dyDescent="0.2">
      <c r="B343" s="33"/>
      <c r="C343" s="33"/>
    </row>
    <row r="344" spans="2:3" x14ac:dyDescent="0.2">
      <c r="B344" s="33"/>
      <c r="C344" s="33"/>
    </row>
    <row r="345" spans="2:3" x14ac:dyDescent="0.2">
      <c r="B345" s="33"/>
      <c r="C345" s="33"/>
    </row>
    <row r="346" spans="2:3" x14ac:dyDescent="0.2">
      <c r="B346" s="33"/>
      <c r="C346" s="33"/>
    </row>
    <row r="347" spans="2:3" x14ac:dyDescent="0.2">
      <c r="B347" s="33"/>
      <c r="C347" s="33"/>
    </row>
    <row r="348" spans="2:3" x14ac:dyDescent="0.2">
      <c r="B348" s="33"/>
      <c r="C348" s="33"/>
    </row>
    <row r="349" spans="2:3" x14ac:dyDescent="0.2">
      <c r="B349" s="33"/>
      <c r="C349" s="33"/>
    </row>
    <row r="350" spans="2:3" x14ac:dyDescent="0.2">
      <c r="B350" s="33"/>
      <c r="C350" s="33"/>
    </row>
    <row r="351" spans="2:3" x14ac:dyDescent="0.2">
      <c r="B351" s="33"/>
      <c r="C351" s="33"/>
    </row>
    <row r="352" spans="2:3" x14ac:dyDescent="0.2">
      <c r="B352" s="33"/>
      <c r="C352" s="33"/>
    </row>
    <row r="353" spans="2:3" x14ac:dyDescent="0.2">
      <c r="B353" s="33"/>
      <c r="C353" s="33"/>
    </row>
    <row r="354" spans="2:3" x14ac:dyDescent="0.2">
      <c r="B354" s="33"/>
      <c r="C354" s="33"/>
    </row>
    <row r="355" spans="2:3" x14ac:dyDescent="0.2">
      <c r="B355" s="33"/>
      <c r="C355" s="33"/>
    </row>
    <row r="356" spans="2:3" x14ac:dyDescent="0.2">
      <c r="B356" s="33"/>
      <c r="C356" s="33"/>
    </row>
    <row r="357" spans="2:3" x14ac:dyDescent="0.2">
      <c r="B357" s="33"/>
      <c r="C357" s="33"/>
    </row>
    <row r="358" spans="2:3" x14ac:dyDescent="0.2">
      <c r="B358" s="33"/>
      <c r="C358" s="33"/>
    </row>
    <row r="359" spans="2:3" x14ac:dyDescent="0.2">
      <c r="B359" s="33"/>
      <c r="C359" s="33"/>
    </row>
    <row r="360" spans="2:3" x14ac:dyDescent="0.2">
      <c r="B360" s="33"/>
      <c r="C360" s="33"/>
    </row>
    <row r="361" spans="2:3" x14ac:dyDescent="0.2">
      <c r="B361" s="33"/>
      <c r="C361" s="33"/>
    </row>
  </sheetData>
  <pageMargins left="0.7" right="0.7" top="0.75" bottom="0.75" header="0.3" footer="0.3"/>
  <pageSetup paperSize="9" orientation="portrait" verticalDpi="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894A-8323-4467-9580-D9D6095ACF16}">
  <sheetPr codeName="Sheet5">
    <tabColor theme="7"/>
  </sheetPr>
  <dimension ref="A1:H18"/>
  <sheetViews>
    <sheetView showGridLines="0" zoomScaleNormal="100" workbookViewId="0">
      <selection activeCell="A4" sqref="A4:H4"/>
    </sheetView>
  </sheetViews>
  <sheetFormatPr baseColWidth="10" defaultColWidth="9.140625" defaultRowHeight="12.75" x14ac:dyDescent="0.2"/>
  <cols>
    <col min="1" max="1" width="11.42578125" style="27" customWidth="1"/>
    <col min="2" max="2" width="16.85546875" style="27" customWidth="1"/>
    <col min="3" max="3" width="18.7109375" style="27" customWidth="1"/>
    <col min="4" max="4" width="18.28515625" style="27" customWidth="1"/>
    <col min="5" max="5" width="18.42578125" style="27" customWidth="1"/>
    <col min="6" max="6" width="32.28515625" style="27" customWidth="1"/>
    <col min="7" max="7" width="16" style="27" customWidth="1"/>
    <col min="8" max="8" width="16.42578125" style="27" customWidth="1"/>
    <col min="9" max="13" width="12.28515625" style="27" bestFit="1" customWidth="1"/>
    <col min="14" max="16384" width="9.140625" style="27"/>
  </cols>
  <sheetData>
    <row r="1" spans="1:8" ht="21" x14ac:dyDescent="0.35">
      <c r="A1" s="35" t="s">
        <v>861</v>
      </c>
    </row>
    <row r="2" spans="1:8" x14ac:dyDescent="0.2">
      <c r="A2" s="27" t="s">
        <v>399</v>
      </c>
    </row>
    <row r="4" spans="1:8" x14ac:dyDescent="0.2">
      <c r="A4" s="46" t="s">
        <v>20</v>
      </c>
      <c r="B4" s="46" t="s">
        <v>28</v>
      </c>
      <c r="C4" s="46" t="s">
        <v>22</v>
      </c>
      <c r="D4" s="46" t="s">
        <v>23</v>
      </c>
      <c r="E4" s="46" t="s">
        <v>24</v>
      </c>
      <c r="F4" s="46" t="s">
        <v>856</v>
      </c>
      <c r="G4" s="46" t="s">
        <v>26</v>
      </c>
      <c r="H4" s="46" t="s">
        <v>27</v>
      </c>
    </row>
    <row r="5" spans="1:8" x14ac:dyDescent="0.2">
      <c r="A5" s="27" t="s">
        <v>844</v>
      </c>
      <c r="B5" s="33">
        <v>73922321.375430018</v>
      </c>
      <c r="C5" s="33">
        <v>1897861165.53351</v>
      </c>
      <c r="D5" s="33">
        <v>330326525</v>
      </c>
      <c r="E5" s="33">
        <v>839020000.00000012</v>
      </c>
      <c r="F5" s="33">
        <v>11893086272.841</v>
      </c>
      <c r="G5" s="33">
        <v>719162518</v>
      </c>
      <c r="H5" s="33">
        <v>1671621549</v>
      </c>
    </row>
    <row r="6" spans="1:8" x14ac:dyDescent="0.2">
      <c r="A6" s="27" t="s">
        <v>843</v>
      </c>
      <c r="B6" s="33">
        <v>338427360</v>
      </c>
      <c r="C6" s="33">
        <v>1938928730.8811438</v>
      </c>
      <c r="D6" s="33">
        <v>335408471.53846157</v>
      </c>
      <c r="E6" s="33">
        <v>954497980.04615402</v>
      </c>
      <c r="F6" s="33">
        <v>9468855554.5804996</v>
      </c>
      <c r="G6" s="33">
        <v>735404893.66604984</v>
      </c>
      <c r="H6" s="33">
        <v>1671621549</v>
      </c>
    </row>
    <row r="7" spans="1:8" x14ac:dyDescent="0.2">
      <c r="A7" s="27" t="s">
        <v>842</v>
      </c>
      <c r="B7" s="33">
        <v>381169294</v>
      </c>
      <c r="C7" s="33">
        <v>1979996296.2287776</v>
      </c>
      <c r="D7" s="33">
        <v>340490418.07692313</v>
      </c>
      <c r="E7" s="33">
        <v>1069975960.0923078</v>
      </c>
      <c r="F7" s="33">
        <v>7044624836.3199997</v>
      </c>
      <c r="G7" s="33">
        <v>751647269.33209968</v>
      </c>
      <c r="H7" s="33">
        <v>1671621549</v>
      </c>
    </row>
    <row r="8" spans="1:8" x14ac:dyDescent="0.2">
      <c r="A8" s="27" t="s">
        <v>845</v>
      </c>
      <c r="B8" s="33">
        <v>388099644.80000001</v>
      </c>
      <c r="C8" s="33">
        <v>2021063861.5764115</v>
      </c>
      <c r="D8" s="33">
        <v>345572364.6153847</v>
      </c>
      <c r="E8" s="33">
        <v>1185453940.1384616</v>
      </c>
      <c r="F8" s="33">
        <v>7321581769.7300005</v>
      </c>
      <c r="G8" s="33">
        <v>767889644.99814951</v>
      </c>
      <c r="H8" s="33">
        <v>1671621549</v>
      </c>
    </row>
    <row r="9" spans="1:8" x14ac:dyDescent="0.2">
      <c r="A9" s="27" t="s">
        <v>846</v>
      </c>
      <c r="B9" s="33">
        <v>395029995.60000002</v>
      </c>
      <c r="C9" s="33">
        <v>2062131426.9240453</v>
      </c>
      <c r="D9" s="33">
        <v>350654311.15384626</v>
      </c>
      <c r="E9" s="33">
        <v>1300931920.1846154</v>
      </c>
      <c r="F9" s="33">
        <v>7496175811.3299999</v>
      </c>
      <c r="G9" s="33">
        <v>784132020.66419935</v>
      </c>
      <c r="H9" s="33">
        <v>1671621549</v>
      </c>
    </row>
    <row r="10" spans="1:8" x14ac:dyDescent="0.2">
      <c r="A10" s="27" t="s">
        <v>847</v>
      </c>
      <c r="B10" s="33">
        <v>401960346.40000004</v>
      </c>
      <c r="C10" s="33">
        <v>2103198992.2716792</v>
      </c>
      <c r="D10" s="33">
        <v>355736257.69230783</v>
      </c>
      <c r="E10" s="33">
        <v>1416409900.2307692</v>
      </c>
      <c r="F10" s="33">
        <v>7084438156.3100004</v>
      </c>
      <c r="G10" s="33">
        <v>800374396.33024919</v>
      </c>
      <c r="H10" s="33">
        <v>1671621549</v>
      </c>
    </row>
    <row r="11" spans="1:8" x14ac:dyDescent="0.2">
      <c r="A11" s="27" t="s">
        <v>848</v>
      </c>
      <c r="B11" s="33">
        <v>408890697.20000005</v>
      </c>
      <c r="C11" s="33">
        <v>2144266557.619313</v>
      </c>
      <c r="D11" s="33">
        <v>360818204.2307694</v>
      </c>
      <c r="E11" s="33">
        <v>1531887880.2769229</v>
      </c>
      <c r="F11" s="33">
        <v>7070625177.3500004</v>
      </c>
      <c r="G11" s="33">
        <v>816616771.99629903</v>
      </c>
      <c r="H11" s="33">
        <v>1671621549</v>
      </c>
    </row>
    <row r="12" spans="1:8" x14ac:dyDescent="0.2">
      <c r="A12" s="27" t="s">
        <v>849</v>
      </c>
      <c r="B12" s="33">
        <v>415821048.00000006</v>
      </c>
      <c r="C12" s="33">
        <v>2185334122.9669471</v>
      </c>
      <c r="D12" s="33">
        <v>365900150.76923096</v>
      </c>
      <c r="E12" s="33">
        <v>1647365860.3230767</v>
      </c>
      <c r="F12" s="33">
        <v>7533367254.3500004</v>
      </c>
      <c r="G12" s="33">
        <v>832859147.66234887</v>
      </c>
      <c r="H12" s="33">
        <v>1671621549</v>
      </c>
    </row>
    <row r="13" spans="1:8" x14ac:dyDescent="0.2">
      <c r="A13" s="27" t="s">
        <v>850</v>
      </c>
      <c r="B13" s="33">
        <v>422751398.80000007</v>
      </c>
      <c r="C13" s="33">
        <v>2226401688.3145809</v>
      </c>
      <c r="D13" s="33">
        <v>370982097.30769253</v>
      </c>
      <c r="E13" s="33">
        <v>1762843840.3692305</v>
      </c>
      <c r="F13" s="33">
        <v>7852610223.6300011</v>
      </c>
      <c r="G13" s="33">
        <v>849101523.3283987</v>
      </c>
      <c r="H13" s="33">
        <v>1671621549</v>
      </c>
    </row>
    <row r="14" spans="1:8" x14ac:dyDescent="0.2">
      <c r="A14" s="27" t="s">
        <v>851</v>
      </c>
      <c r="B14" s="33">
        <v>429681749.60000008</v>
      </c>
      <c r="C14" s="33">
        <v>2267469253.6622148</v>
      </c>
      <c r="D14" s="33">
        <v>376064043.84615409</v>
      </c>
      <c r="E14" s="33">
        <v>1878321820.4153843</v>
      </c>
      <c r="F14" s="33">
        <v>7924144709.3200016</v>
      </c>
      <c r="G14" s="33">
        <v>865343898.99444854</v>
      </c>
      <c r="H14" s="33">
        <v>1671621549</v>
      </c>
    </row>
    <row r="15" spans="1:8" x14ac:dyDescent="0.2">
      <c r="A15" s="27" t="s">
        <v>852</v>
      </c>
      <c r="B15" s="33">
        <v>436612100.4000001</v>
      </c>
      <c r="C15" s="33">
        <v>2308536819.0098486</v>
      </c>
      <c r="D15" s="33">
        <v>381145990.38461566</v>
      </c>
      <c r="E15" s="33">
        <v>1993799800.4615381</v>
      </c>
      <c r="F15" s="33">
        <v>7489588138.7399998</v>
      </c>
      <c r="G15" s="33">
        <v>881586274.66049838</v>
      </c>
      <c r="H15" s="33">
        <v>1671621549</v>
      </c>
    </row>
    <row r="16" spans="1:8" x14ac:dyDescent="0.2">
      <c r="A16" s="27" t="s">
        <v>853</v>
      </c>
      <c r="B16" s="33">
        <v>443542451.20000011</v>
      </c>
      <c r="C16" s="33">
        <v>2349604384.3574824</v>
      </c>
      <c r="D16" s="33">
        <v>386227936.92307723</v>
      </c>
      <c r="E16" s="33">
        <v>2109277780.5076919</v>
      </c>
      <c r="F16" s="33">
        <v>6715984870.0100012</v>
      </c>
      <c r="G16" s="33">
        <v>897828650.32654822</v>
      </c>
      <c r="H16" s="33">
        <v>1671621549</v>
      </c>
    </row>
    <row r="17" spans="1:8" x14ac:dyDescent="0.2">
      <c r="A17" s="27" t="s">
        <v>854</v>
      </c>
      <c r="B17" s="33">
        <v>450472802.00000012</v>
      </c>
      <c r="C17" s="33">
        <v>2390671949.7051163</v>
      </c>
      <c r="D17" s="33">
        <v>391309883.46153879</v>
      </c>
      <c r="E17" s="33">
        <v>2224755760.5538459</v>
      </c>
      <c r="F17" s="33">
        <v>6499907950.6400003</v>
      </c>
      <c r="G17" s="33">
        <v>914071025.99259806</v>
      </c>
      <c r="H17" s="33">
        <v>1671621549</v>
      </c>
    </row>
    <row r="18" spans="1:8" x14ac:dyDescent="0.2">
      <c r="A18" s="27" t="s">
        <v>855</v>
      </c>
      <c r="B18" s="33">
        <v>457403152.80000013</v>
      </c>
      <c r="C18" s="33">
        <v>2431739515.0527501</v>
      </c>
      <c r="D18" s="33">
        <v>396391830.00000036</v>
      </c>
      <c r="E18" s="33">
        <v>2340233740.5999999</v>
      </c>
      <c r="F18" s="33">
        <v>5999915228.4700003</v>
      </c>
      <c r="G18" s="33">
        <v>930313401.65864789</v>
      </c>
      <c r="H18" s="33">
        <v>1671621549</v>
      </c>
    </row>
  </sheetData>
  <pageMargins left="0.7" right="0.7" top="0.75" bottom="0.75" header="0.3" footer="0.3"/>
  <pageSetup paperSize="9" orientation="portrait" verticalDpi="0" r:id="rId1"/>
  <customProperties>
    <customPr name="ID" r:id="rId2"/>
  </customProperties>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E70C-91AD-4627-979A-99DB0610C5C4}">
  <sheetPr>
    <tabColor theme="7"/>
  </sheetPr>
  <dimension ref="A1:H18"/>
  <sheetViews>
    <sheetView showGridLines="0" zoomScaleNormal="100" workbookViewId="0">
      <selection activeCell="A4" sqref="A4:H4"/>
    </sheetView>
  </sheetViews>
  <sheetFormatPr baseColWidth="10" defaultColWidth="9.140625" defaultRowHeight="12.75" x14ac:dyDescent="0.2"/>
  <cols>
    <col min="1" max="1" width="9.140625" style="27"/>
    <col min="2" max="2" width="16.85546875" style="27" customWidth="1"/>
    <col min="3" max="3" width="18.7109375" style="27" customWidth="1"/>
    <col min="4" max="4" width="18.28515625" style="27" customWidth="1"/>
    <col min="5" max="5" width="18.42578125" style="27" customWidth="1"/>
    <col min="6" max="6" width="29.5703125" style="27" customWidth="1"/>
    <col min="7" max="7" width="16" style="27" customWidth="1"/>
    <col min="8" max="8" width="16.42578125" style="27" customWidth="1"/>
    <col min="9" max="16384" width="9.140625" style="27"/>
  </cols>
  <sheetData>
    <row r="1" spans="1:8" ht="21" x14ac:dyDescent="0.35">
      <c r="A1" s="35" t="s">
        <v>860</v>
      </c>
    </row>
    <row r="2" spans="1:8" x14ac:dyDescent="0.2">
      <c r="A2" s="27" t="s">
        <v>399</v>
      </c>
    </row>
    <row r="4" spans="1:8" x14ac:dyDescent="0.2">
      <c r="A4" s="46" t="s">
        <v>20</v>
      </c>
      <c r="B4" s="46" t="s">
        <v>28</v>
      </c>
      <c r="C4" s="46" t="s">
        <v>22</v>
      </c>
      <c r="D4" s="46" t="s">
        <v>23</v>
      </c>
      <c r="E4" s="46" t="s">
        <v>24</v>
      </c>
      <c r="F4" s="46" t="s">
        <v>857</v>
      </c>
      <c r="G4" s="46" t="s">
        <v>26</v>
      </c>
      <c r="H4" s="46" t="s">
        <v>27</v>
      </c>
    </row>
    <row r="5" spans="1:8" x14ac:dyDescent="0.2">
      <c r="A5" s="27" t="s">
        <v>844</v>
      </c>
      <c r="B5" s="33">
        <v>73922321.375430018</v>
      </c>
      <c r="C5" s="33">
        <v>1897861165.53351</v>
      </c>
      <c r="D5" s="33">
        <v>330326525</v>
      </c>
      <c r="E5" s="33">
        <v>839020000.00000012</v>
      </c>
      <c r="F5" s="33">
        <v>11893086273.841</v>
      </c>
      <c r="G5" s="33">
        <v>719162518</v>
      </c>
      <c r="H5" s="33">
        <v>1671621549</v>
      </c>
    </row>
    <row r="6" spans="1:8" x14ac:dyDescent="0.2">
      <c r="A6" s="27" t="s">
        <v>843</v>
      </c>
      <c r="B6" s="33">
        <v>338427360</v>
      </c>
      <c r="C6" s="33">
        <v>1938928730.8811438</v>
      </c>
      <c r="D6" s="33">
        <v>335408471.53846157</v>
      </c>
      <c r="E6" s="33">
        <v>954497980.04615402</v>
      </c>
      <c r="F6" s="33">
        <v>13259360017.9655</v>
      </c>
      <c r="G6" s="33">
        <v>735404893.66604984</v>
      </c>
      <c r="H6" s="33">
        <v>1671621549</v>
      </c>
    </row>
    <row r="7" spans="1:8" x14ac:dyDescent="0.2">
      <c r="A7" s="27" t="s">
        <v>842</v>
      </c>
      <c r="B7" s="33">
        <v>381169294</v>
      </c>
      <c r="C7" s="33">
        <v>1979996296.2287776</v>
      </c>
      <c r="D7" s="33">
        <v>340490418.07692313</v>
      </c>
      <c r="E7" s="33">
        <v>1069975960.0923078</v>
      </c>
      <c r="F7" s="33">
        <v>14625633762.09</v>
      </c>
      <c r="G7" s="33">
        <v>751647269.33209968</v>
      </c>
      <c r="H7" s="33">
        <v>1671621549</v>
      </c>
    </row>
    <row r="8" spans="1:8" x14ac:dyDescent="0.2">
      <c r="A8" s="27" t="s">
        <v>845</v>
      </c>
      <c r="B8" s="33">
        <v>388099644.80000001</v>
      </c>
      <c r="C8" s="33">
        <v>2021063861.5764115</v>
      </c>
      <c r="D8" s="33">
        <v>345572364.6153847</v>
      </c>
      <c r="E8" s="33">
        <v>1185453940.1384616</v>
      </c>
      <c r="F8" s="33">
        <v>13038434433.830002</v>
      </c>
      <c r="G8" s="33">
        <v>767889644.99814951</v>
      </c>
      <c r="H8" s="33">
        <v>1671621549</v>
      </c>
    </row>
    <row r="9" spans="1:8" x14ac:dyDescent="0.2">
      <c r="A9" s="27" t="s">
        <v>846</v>
      </c>
      <c r="B9" s="33">
        <v>395029995.60000002</v>
      </c>
      <c r="C9" s="33">
        <v>2062131426.9240453</v>
      </c>
      <c r="D9" s="33">
        <v>350654311.15384626</v>
      </c>
      <c r="E9" s="33">
        <v>1300931920.1846154</v>
      </c>
      <c r="F9" s="33">
        <v>13276897838.84</v>
      </c>
      <c r="G9" s="33">
        <v>784132020.66419935</v>
      </c>
      <c r="H9" s="33">
        <v>1671621549</v>
      </c>
    </row>
    <row r="10" spans="1:8" x14ac:dyDescent="0.2">
      <c r="A10" s="27" t="s">
        <v>847</v>
      </c>
      <c r="B10" s="33">
        <v>401960346.40000004</v>
      </c>
      <c r="C10" s="33">
        <v>2103198992.2716792</v>
      </c>
      <c r="D10" s="33">
        <v>355736257.69230783</v>
      </c>
      <c r="E10" s="33">
        <v>1416409900.2307692</v>
      </c>
      <c r="F10" s="33">
        <v>12023887048.990002</v>
      </c>
      <c r="G10" s="33">
        <v>800374396.33024919</v>
      </c>
      <c r="H10" s="33">
        <v>1671621549</v>
      </c>
    </row>
    <row r="11" spans="1:8" x14ac:dyDescent="0.2">
      <c r="A11" s="27" t="s">
        <v>848</v>
      </c>
      <c r="B11" s="33">
        <v>408890697.20000005</v>
      </c>
      <c r="C11" s="33">
        <v>2144266557.619313</v>
      </c>
      <c r="D11" s="33">
        <v>360818204.2307694</v>
      </c>
      <c r="E11" s="33">
        <v>1531887880.2769229</v>
      </c>
      <c r="F11" s="33">
        <v>11205939589.92</v>
      </c>
      <c r="G11" s="33">
        <v>816616771.99629903</v>
      </c>
      <c r="H11" s="33">
        <v>1671621549</v>
      </c>
    </row>
    <row r="12" spans="1:8" x14ac:dyDescent="0.2">
      <c r="A12" s="27" t="s">
        <v>849</v>
      </c>
      <c r="B12" s="33">
        <v>415821048.00000006</v>
      </c>
      <c r="C12" s="33">
        <v>2185334122.9669471</v>
      </c>
      <c r="D12" s="33">
        <v>365900150.76923096</v>
      </c>
      <c r="E12" s="33">
        <v>1647365860.3230767</v>
      </c>
      <c r="F12" s="33">
        <v>10228301228.17</v>
      </c>
      <c r="G12" s="33">
        <v>832859147.66234887</v>
      </c>
      <c r="H12" s="33">
        <v>1671621549</v>
      </c>
    </row>
    <row r="13" spans="1:8" x14ac:dyDescent="0.2">
      <c r="A13" s="27" t="s">
        <v>850</v>
      </c>
      <c r="B13" s="33">
        <v>422751398.80000007</v>
      </c>
      <c r="C13" s="33">
        <v>2226401688.3145809</v>
      </c>
      <c r="D13" s="33">
        <v>370982097.30769253</v>
      </c>
      <c r="E13" s="33">
        <v>1762843840.3692305</v>
      </c>
      <c r="F13" s="33">
        <v>8954319013.9300003</v>
      </c>
      <c r="G13" s="33">
        <v>849101523.3283987</v>
      </c>
      <c r="H13" s="33">
        <v>1671621549</v>
      </c>
    </row>
    <row r="14" spans="1:8" x14ac:dyDescent="0.2">
      <c r="A14" s="27" t="s">
        <v>851</v>
      </c>
      <c r="B14" s="33">
        <v>429681749.60000008</v>
      </c>
      <c r="C14" s="33">
        <v>2267469253.6622148</v>
      </c>
      <c r="D14" s="33">
        <v>376064043.84615409</v>
      </c>
      <c r="E14" s="33">
        <v>1878321820.4153843</v>
      </c>
      <c r="F14" s="33">
        <v>8729471214.8400002</v>
      </c>
      <c r="G14" s="33">
        <v>865343898.99444854</v>
      </c>
      <c r="H14" s="33">
        <v>1671621549</v>
      </c>
    </row>
    <row r="15" spans="1:8" x14ac:dyDescent="0.2">
      <c r="A15" s="27" t="s">
        <v>852</v>
      </c>
      <c r="B15" s="33">
        <v>436612100.4000001</v>
      </c>
      <c r="C15" s="33">
        <v>2308536819.0098486</v>
      </c>
      <c r="D15" s="33">
        <v>381145990.38461566</v>
      </c>
      <c r="E15" s="33">
        <v>1993799800.4615381</v>
      </c>
      <c r="F15" s="33">
        <v>9121783111.5699997</v>
      </c>
      <c r="G15" s="33">
        <v>881586274.66049838</v>
      </c>
      <c r="H15" s="33">
        <v>1671621549</v>
      </c>
    </row>
    <row r="16" spans="1:8" x14ac:dyDescent="0.2">
      <c r="A16" s="27" t="s">
        <v>853</v>
      </c>
      <c r="B16" s="33">
        <v>443542451.20000011</v>
      </c>
      <c r="C16" s="33">
        <v>2349604384.3574824</v>
      </c>
      <c r="D16" s="33">
        <v>386227936.92307723</v>
      </c>
      <c r="E16" s="33">
        <v>2109277780.5076919</v>
      </c>
      <c r="F16" s="33">
        <v>8909506830.8299999</v>
      </c>
      <c r="G16" s="33">
        <v>897828650.32654822</v>
      </c>
      <c r="H16" s="33">
        <v>1671621549</v>
      </c>
    </row>
    <row r="17" spans="1:8" x14ac:dyDescent="0.2">
      <c r="A17" s="27" t="s">
        <v>854</v>
      </c>
      <c r="B17" s="33">
        <v>450472802.00000012</v>
      </c>
      <c r="C17" s="33">
        <v>2390671949.7051163</v>
      </c>
      <c r="D17" s="33">
        <v>391309883.46153879</v>
      </c>
      <c r="E17" s="33">
        <v>2224755760.5538459</v>
      </c>
      <c r="F17" s="33">
        <v>8320597576.3999996</v>
      </c>
      <c r="G17" s="33">
        <v>914071025.99259806</v>
      </c>
      <c r="H17" s="33">
        <v>1671621549</v>
      </c>
    </row>
    <row r="18" spans="1:8" x14ac:dyDescent="0.2">
      <c r="A18" s="27" t="s">
        <v>855</v>
      </c>
      <c r="B18" s="33">
        <v>457403152.80000013</v>
      </c>
      <c r="C18" s="33">
        <v>2431739515.0527501</v>
      </c>
      <c r="D18" s="33">
        <v>396391830.00000036</v>
      </c>
      <c r="E18" s="33">
        <v>2340233740.5999999</v>
      </c>
      <c r="F18" s="33">
        <v>7756597346.1500006</v>
      </c>
      <c r="G18" s="33">
        <v>930313401.65864789</v>
      </c>
      <c r="H18" s="33">
        <v>1671621549</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358E-855A-492E-9E64-7E28ACDC902A}">
  <sheetPr>
    <tabColor theme="7"/>
  </sheetPr>
  <dimension ref="A1:H18"/>
  <sheetViews>
    <sheetView showGridLines="0" zoomScaleNormal="100" workbookViewId="0">
      <selection activeCell="A4" sqref="A4:H4"/>
    </sheetView>
  </sheetViews>
  <sheetFormatPr baseColWidth="10" defaultColWidth="9.140625" defaultRowHeight="12.75" x14ac:dyDescent="0.2"/>
  <cols>
    <col min="1" max="1" width="9.140625" style="27"/>
    <col min="2" max="2" width="16.85546875" style="27" customWidth="1"/>
    <col min="3" max="3" width="18.7109375" style="27" customWidth="1"/>
    <col min="4" max="4" width="18.28515625" style="27" customWidth="1"/>
    <col min="5" max="5" width="18.42578125" style="27" customWidth="1"/>
    <col min="6" max="6" width="28.85546875" style="27" customWidth="1"/>
    <col min="7" max="7" width="16" style="27" customWidth="1"/>
    <col min="8" max="8" width="16.42578125" style="27" customWidth="1"/>
    <col min="9" max="16384" width="9.140625" style="27"/>
  </cols>
  <sheetData>
    <row r="1" spans="1:8" ht="21" x14ac:dyDescent="0.35">
      <c r="A1" s="35" t="s">
        <v>859</v>
      </c>
    </row>
    <row r="2" spans="1:8" x14ac:dyDescent="0.2">
      <c r="A2" s="27" t="s">
        <v>399</v>
      </c>
    </row>
    <row r="4" spans="1:8" x14ac:dyDescent="0.2">
      <c r="A4" s="46" t="s">
        <v>20</v>
      </c>
      <c r="B4" s="46" t="s">
        <v>28</v>
      </c>
      <c r="C4" s="46" t="s">
        <v>22</v>
      </c>
      <c r="D4" s="46" t="s">
        <v>23</v>
      </c>
      <c r="E4" s="46" t="s">
        <v>24</v>
      </c>
      <c r="F4" s="46" t="s">
        <v>858</v>
      </c>
      <c r="G4" s="46" t="s">
        <v>26</v>
      </c>
      <c r="H4" s="46" t="s">
        <v>27</v>
      </c>
    </row>
    <row r="5" spans="1:8" x14ac:dyDescent="0.2">
      <c r="A5" s="27" t="s">
        <v>844</v>
      </c>
      <c r="B5" s="33">
        <v>73922321.375430018</v>
      </c>
      <c r="C5" s="33">
        <v>1897861165.53351</v>
      </c>
      <c r="D5" s="33">
        <v>330326525</v>
      </c>
      <c r="E5" s="33">
        <v>839020000.00000012</v>
      </c>
      <c r="F5" s="33">
        <v>11893086274.841</v>
      </c>
      <c r="G5" s="33">
        <v>719162518</v>
      </c>
      <c r="H5" s="33">
        <v>1671621549</v>
      </c>
    </row>
    <row r="6" spans="1:8" x14ac:dyDescent="0.2">
      <c r="A6" s="27" t="s">
        <v>843</v>
      </c>
      <c r="B6" s="33">
        <v>338427360</v>
      </c>
      <c r="C6" s="33">
        <v>1938928730.8811438</v>
      </c>
      <c r="D6" s="33">
        <v>335408471.53846157</v>
      </c>
      <c r="E6" s="33">
        <v>954497980.04615402</v>
      </c>
      <c r="F6" s="33">
        <v>8279338390.8105001</v>
      </c>
      <c r="G6" s="33">
        <v>735404893.66604984</v>
      </c>
      <c r="H6" s="33">
        <v>1671621549</v>
      </c>
    </row>
    <row r="7" spans="1:8" x14ac:dyDescent="0.2">
      <c r="A7" s="27" t="s">
        <v>842</v>
      </c>
      <c r="B7" s="33">
        <v>381169294</v>
      </c>
      <c r="C7" s="33">
        <v>1979996296.2287776</v>
      </c>
      <c r="D7" s="33">
        <v>340490418.07692313</v>
      </c>
      <c r="E7" s="33">
        <v>1069975960.0923078</v>
      </c>
      <c r="F7" s="33">
        <v>4665590506.7800007</v>
      </c>
      <c r="G7" s="33">
        <v>751647269.33209968</v>
      </c>
      <c r="H7" s="33">
        <v>1671621549</v>
      </c>
    </row>
    <row r="8" spans="1:8" x14ac:dyDescent="0.2">
      <c r="A8" s="27" t="s">
        <v>845</v>
      </c>
      <c r="B8" s="33">
        <v>388099644.80000001</v>
      </c>
      <c r="C8" s="33">
        <v>2021063861.5764115</v>
      </c>
      <c r="D8" s="33">
        <v>345572364.6153847</v>
      </c>
      <c r="E8" s="33">
        <v>1185453940.1384616</v>
      </c>
      <c r="F8" s="33">
        <v>4367610910.6599998</v>
      </c>
      <c r="G8" s="33">
        <v>767889644.99814951</v>
      </c>
      <c r="H8" s="33">
        <v>1671621549</v>
      </c>
    </row>
    <row r="9" spans="1:8" x14ac:dyDescent="0.2">
      <c r="A9" s="27" t="s">
        <v>846</v>
      </c>
      <c r="B9" s="33">
        <v>395029995.60000002</v>
      </c>
      <c r="C9" s="33">
        <v>2062131426.9240453</v>
      </c>
      <c r="D9" s="33">
        <v>350654311.15384626</v>
      </c>
      <c r="E9" s="33">
        <v>1300931920.1846154</v>
      </c>
      <c r="F9" s="33">
        <v>4213446360.77</v>
      </c>
      <c r="G9" s="33">
        <v>784132020.66419935</v>
      </c>
      <c r="H9" s="33">
        <v>1671621549</v>
      </c>
    </row>
    <row r="10" spans="1:8" x14ac:dyDescent="0.2">
      <c r="A10" s="27" t="s">
        <v>847</v>
      </c>
      <c r="B10" s="33">
        <v>401960346.40000004</v>
      </c>
      <c r="C10" s="33">
        <v>2103198992.2716792</v>
      </c>
      <c r="D10" s="33">
        <v>355736257.69230783</v>
      </c>
      <c r="E10" s="33">
        <v>1416409900.2307692</v>
      </c>
      <c r="F10" s="33">
        <v>5196853715.5799999</v>
      </c>
      <c r="G10" s="33">
        <v>800374396.33024919</v>
      </c>
      <c r="H10" s="33">
        <v>1671621549</v>
      </c>
    </row>
    <row r="11" spans="1:8" x14ac:dyDescent="0.2">
      <c r="A11" s="27" t="s">
        <v>848</v>
      </c>
      <c r="B11" s="33">
        <v>408890697.20000005</v>
      </c>
      <c r="C11" s="33">
        <v>2144266557.619313</v>
      </c>
      <c r="D11" s="33">
        <v>360818204.2307694</v>
      </c>
      <c r="E11" s="33">
        <v>1531887880.2769229</v>
      </c>
      <c r="F11" s="33">
        <v>5246770534.8299999</v>
      </c>
      <c r="G11" s="33">
        <v>816616771.99629903</v>
      </c>
      <c r="H11" s="33">
        <v>1671621549</v>
      </c>
    </row>
    <row r="12" spans="1:8" x14ac:dyDescent="0.2">
      <c r="A12" s="27" t="s">
        <v>849</v>
      </c>
      <c r="B12" s="33">
        <v>415821048.00000006</v>
      </c>
      <c r="C12" s="33">
        <v>2185334122.9669471</v>
      </c>
      <c r="D12" s="33">
        <v>365900150.76923096</v>
      </c>
      <c r="E12" s="33">
        <v>1647365860.3230767</v>
      </c>
      <c r="F12" s="33">
        <v>5280517253.7400007</v>
      </c>
      <c r="G12" s="33">
        <v>832859147.66234887</v>
      </c>
      <c r="H12" s="33">
        <v>1671621549</v>
      </c>
    </row>
    <row r="13" spans="1:8" x14ac:dyDescent="0.2">
      <c r="A13" s="27" t="s">
        <v>850</v>
      </c>
      <c r="B13" s="33">
        <v>422751398.80000007</v>
      </c>
      <c r="C13" s="33">
        <v>2226401688.3145809</v>
      </c>
      <c r="D13" s="33">
        <v>370982097.30769253</v>
      </c>
      <c r="E13" s="33">
        <v>1762843840.3692305</v>
      </c>
      <c r="F13" s="33">
        <v>4909999800.1300011</v>
      </c>
      <c r="G13" s="33">
        <v>849101523.3283987</v>
      </c>
      <c r="H13" s="33">
        <v>1671621549</v>
      </c>
    </row>
    <row r="14" spans="1:8" x14ac:dyDescent="0.2">
      <c r="A14" s="27" t="s">
        <v>851</v>
      </c>
      <c r="B14" s="33">
        <v>429681749.60000008</v>
      </c>
      <c r="C14" s="33">
        <v>2267469253.6622148</v>
      </c>
      <c r="D14" s="33">
        <v>376064043.84615409</v>
      </c>
      <c r="E14" s="33">
        <v>1878321820.4153843</v>
      </c>
      <c r="F14" s="33">
        <v>4430502547.8000002</v>
      </c>
      <c r="G14" s="33">
        <v>865343898.99444854</v>
      </c>
      <c r="H14" s="33">
        <v>1671621549</v>
      </c>
    </row>
    <row r="15" spans="1:8" x14ac:dyDescent="0.2">
      <c r="A15" s="27" t="s">
        <v>852</v>
      </c>
      <c r="B15" s="33">
        <v>436612100.4000001</v>
      </c>
      <c r="C15" s="33">
        <v>2308536819.0098486</v>
      </c>
      <c r="D15" s="33">
        <v>381145990.38461566</v>
      </c>
      <c r="E15" s="33">
        <v>1993799800.4615381</v>
      </c>
      <c r="F15" s="33">
        <v>4241007522.6600003</v>
      </c>
      <c r="G15" s="33">
        <v>881586274.66049838</v>
      </c>
      <c r="H15" s="33">
        <v>1671621549</v>
      </c>
    </row>
    <row r="16" spans="1:8" x14ac:dyDescent="0.2">
      <c r="A16" s="27" t="s">
        <v>853</v>
      </c>
      <c r="B16" s="33">
        <v>443542451.20000011</v>
      </c>
      <c r="C16" s="33">
        <v>2349604384.3574824</v>
      </c>
      <c r="D16" s="33">
        <v>386227936.92307723</v>
      </c>
      <c r="E16" s="33">
        <v>2109277780.5076919</v>
      </c>
      <c r="F16" s="33">
        <v>3204162623.2600002</v>
      </c>
      <c r="G16" s="33">
        <v>897828650.32654822</v>
      </c>
      <c r="H16" s="33">
        <v>1671621549</v>
      </c>
    </row>
    <row r="17" spans="1:8" x14ac:dyDescent="0.2">
      <c r="A17" s="27" t="s">
        <v>854</v>
      </c>
      <c r="B17" s="33">
        <v>450472802.00000012</v>
      </c>
      <c r="C17" s="33">
        <v>2390671949.7051163</v>
      </c>
      <c r="D17" s="33">
        <v>391309883.46153879</v>
      </c>
      <c r="E17" s="33">
        <v>2224755760.5538459</v>
      </c>
      <c r="F17" s="33">
        <v>2963451789.1600008</v>
      </c>
      <c r="G17" s="33">
        <v>914071025.99259806</v>
      </c>
      <c r="H17" s="33">
        <v>1671621549</v>
      </c>
    </row>
    <row r="18" spans="1:8" x14ac:dyDescent="0.2">
      <c r="A18" s="27" t="s">
        <v>855</v>
      </c>
      <c r="B18" s="33">
        <v>457403152.80000013</v>
      </c>
      <c r="C18" s="33">
        <v>2431739515.0527501</v>
      </c>
      <c r="D18" s="33">
        <v>396391830.00000036</v>
      </c>
      <c r="E18" s="33">
        <v>2340233740.5999999</v>
      </c>
      <c r="F18" s="33">
        <v>3339292730.25</v>
      </c>
      <c r="G18" s="33">
        <v>930313401.65864789</v>
      </c>
      <c r="H18" s="33">
        <v>1671621549</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7EE4-D1FB-4AE0-92CA-E58384EE4DEC}">
  <sheetPr codeName="Sheet6">
    <tabColor theme="8"/>
  </sheetPr>
  <dimension ref="A1:K18"/>
  <sheetViews>
    <sheetView showGridLines="0" zoomScaleNormal="100" workbookViewId="0">
      <selection activeCell="E34" sqref="E34"/>
    </sheetView>
  </sheetViews>
  <sheetFormatPr baseColWidth="10" defaultColWidth="11.42578125" defaultRowHeight="12.75" x14ac:dyDescent="0.2"/>
  <cols>
    <col min="1" max="1" width="11.42578125" style="27"/>
    <col min="2" max="2" width="12.7109375" style="27" bestFit="1" customWidth="1"/>
    <col min="3" max="3" width="18.7109375" style="27" customWidth="1"/>
    <col min="4" max="4" width="18.28515625" style="27" customWidth="1"/>
    <col min="5" max="5" width="18.42578125" style="27" customWidth="1"/>
    <col min="6" max="6" width="15.42578125" style="27" customWidth="1"/>
    <col min="7" max="7" width="16" style="27" customWidth="1"/>
    <col min="8" max="8" width="16.42578125" style="27" customWidth="1"/>
    <col min="9" max="9" width="16.85546875" style="27" customWidth="1"/>
    <col min="10" max="10" width="18.42578125" style="27" customWidth="1"/>
    <col min="11" max="11" width="13.42578125" style="27" bestFit="1" customWidth="1"/>
    <col min="12" max="16384" width="11.42578125" style="27"/>
  </cols>
  <sheetData>
    <row r="1" spans="1:11" ht="21" x14ac:dyDescent="0.35">
      <c r="A1" s="35" t="s">
        <v>48</v>
      </c>
    </row>
    <row r="2" spans="1:11" x14ac:dyDescent="0.2">
      <c r="A2" s="34" t="s">
        <v>31</v>
      </c>
    </row>
    <row r="4" spans="1:11" x14ac:dyDescent="0.2">
      <c r="A4" s="46" t="s">
        <v>20</v>
      </c>
      <c r="B4" s="46" t="s">
        <v>21</v>
      </c>
      <c r="C4" s="46" t="s">
        <v>22</v>
      </c>
      <c r="D4" s="46" t="s">
        <v>23</v>
      </c>
      <c r="E4" s="46" t="s">
        <v>24</v>
      </c>
      <c r="F4" s="46" t="s">
        <v>25</v>
      </c>
      <c r="G4" s="46" t="s">
        <v>26</v>
      </c>
      <c r="H4" s="46" t="s">
        <v>27</v>
      </c>
      <c r="I4" s="46" t="s">
        <v>28</v>
      </c>
      <c r="J4" s="46" t="s">
        <v>29</v>
      </c>
      <c r="K4" s="46" t="s">
        <v>30</v>
      </c>
    </row>
    <row r="5" spans="1:11" x14ac:dyDescent="0.2">
      <c r="A5" s="27">
        <v>2010</v>
      </c>
      <c r="B5" s="33"/>
      <c r="C5" s="33">
        <v>1610911725.8420606</v>
      </c>
      <c r="D5" s="33">
        <v>13349000</v>
      </c>
      <c r="E5" s="33"/>
      <c r="F5" s="33">
        <v>2726305492.781601</v>
      </c>
      <c r="G5" s="33">
        <v>568559124</v>
      </c>
      <c r="H5" s="33">
        <v>1628565383.9000001</v>
      </c>
      <c r="I5" s="33"/>
      <c r="J5" s="33">
        <v>522391959</v>
      </c>
      <c r="K5" s="33">
        <f>SUM(Table15[[#This Row],[Utbytte]:[Renter ansvarlig lån]])</f>
        <v>7070082685.5236607</v>
      </c>
    </row>
    <row r="6" spans="1:11" x14ac:dyDescent="0.2">
      <c r="A6" s="27">
        <v>2011</v>
      </c>
      <c r="B6" s="33"/>
      <c r="C6" s="33">
        <v>1660414364.8033185</v>
      </c>
      <c r="D6" s="33">
        <v>13510000.000000002</v>
      </c>
      <c r="E6" s="33"/>
      <c r="F6" s="33">
        <v>2109340381.3502002</v>
      </c>
      <c r="G6" s="33">
        <v>572596312</v>
      </c>
      <c r="H6" s="33">
        <v>1629006109.9000001</v>
      </c>
      <c r="I6" s="33"/>
      <c r="J6" s="33">
        <v>613810316</v>
      </c>
      <c r="K6" s="33">
        <f>SUM(Table15[[#This Row],[Utbytte]:[Renter ansvarlig lån]])</f>
        <v>6598677484.0535183</v>
      </c>
    </row>
    <row r="7" spans="1:11" x14ac:dyDescent="0.2">
      <c r="A7" s="27">
        <v>2012</v>
      </c>
      <c r="B7" s="33">
        <v>3423300396.7200003</v>
      </c>
      <c r="C7" s="33">
        <v>1784481297.7943978</v>
      </c>
      <c r="D7" s="33">
        <v>13510000.000000002</v>
      </c>
      <c r="E7" s="33">
        <v>448665000</v>
      </c>
      <c r="F7" s="33">
        <v>894255410.26780057</v>
      </c>
      <c r="G7" s="33">
        <v>572596312</v>
      </c>
      <c r="H7" s="33">
        <v>1630061657.9000003</v>
      </c>
      <c r="I7" s="33"/>
      <c r="J7" s="33">
        <v>571695612</v>
      </c>
      <c r="K7" s="33">
        <f>SUM(Table15[[#This Row],[Utbytte]:[Renter ansvarlig lån]])</f>
        <v>9338565686.6821995</v>
      </c>
    </row>
    <row r="8" spans="1:11" x14ac:dyDescent="0.2">
      <c r="A8" s="27">
        <v>2013</v>
      </c>
      <c r="B8" s="33">
        <v>3592549698.8399968</v>
      </c>
      <c r="C8" s="33">
        <v>1953061416.952913</v>
      </c>
      <c r="D8" s="33">
        <v>14326000.000000002</v>
      </c>
      <c r="E8" s="33">
        <v>448665000.00000036</v>
      </c>
      <c r="F8" s="33">
        <v>1510864161.4240003</v>
      </c>
      <c r="G8" s="33">
        <v>588408486</v>
      </c>
      <c r="H8" s="33">
        <v>1634808009.9000001</v>
      </c>
      <c r="I8" s="33"/>
      <c r="J8" s="33">
        <v>532743000</v>
      </c>
      <c r="K8" s="33">
        <f>SUM(Table15[[#This Row],[Utbytte]:[Renter ansvarlig lån]])</f>
        <v>10275425773.116909</v>
      </c>
    </row>
    <row r="9" spans="1:11" x14ac:dyDescent="0.2">
      <c r="A9" s="27">
        <v>2014</v>
      </c>
      <c r="B9" s="33">
        <v>3154652241.4200015</v>
      </c>
      <c r="C9" s="33">
        <v>1967793161.1106102</v>
      </c>
      <c r="D9" s="33">
        <v>32889000.000000004</v>
      </c>
      <c r="E9" s="33">
        <v>484777999.99999994</v>
      </c>
      <c r="F9" s="33">
        <v>1033780469.3980001</v>
      </c>
      <c r="G9" s="33">
        <v>618551837</v>
      </c>
      <c r="H9" s="33">
        <v>1636401978.9000001</v>
      </c>
      <c r="I9" s="33"/>
      <c r="J9" s="33">
        <v>506016500</v>
      </c>
      <c r="K9" s="33">
        <f>SUM(Table15[[#This Row],[Utbytte]:[Renter ansvarlig lån]])</f>
        <v>9434863187.8286114</v>
      </c>
    </row>
    <row r="10" spans="1:11" x14ac:dyDescent="0.2">
      <c r="A10" s="27">
        <v>2015</v>
      </c>
      <c r="B10" s="33">
        <v>2861622224.8599992</v>
      </c>
      <c r="C10" s="33">
        <v>1989202154.192678</v>
      </c>
      <c r="D10" s="33">
        <v>32889000.000000004</v>
      </c>
      <c r="E10" s="33">
        <v>543251000.00000036</v>
      </c>
      <c r="F10" s="33">
        <v>532983762.8860001</v>
      </c>
      <c r="G10" s="33">
        <v>626569951</v>
      </c>
      <c r="H10" s="33">
        <v>1599745059.9000001</v>
      </c>
      <c r="I10" s="33"/>
      <c r="J10" s="33">
        <v>473716500</v>
      </c>
      <c r="K10" s="33">
        <f>SUM(Table15[[#This Row],[Utbytte]:[Renter ansvarlig lån]])</f>
        <v>8659979652.8386765</v>
      </c>
    </row>
    <row r="11" spans="1:11" x14ac:dyDescent="0.2">
      <c r="A11" s="27">
        <v>2016</v>
      </c>
      <c r="B11" s="33">
        <v>2942451747.9300003</v>
      </c>
      <c r="C11" s="33">
        <v>1951965480.5116792</v>
      </c>
      <c r="D11" s="33">
        <v>35589000.000000007</v>
      </c>
      <c r="E11" s="33">
        <v>578457999.99999964</v>
      </c>
      <c r="F11" s="33">
        <v>971772528.57799983</v>
      </c>
      <c r="G11" s="33">
        <v>630666215</v>
      </c>
      <c r="H11" s="33">
        <v>1553063325.1299567</v>
      </c>
      <c r="I11" s="33"/>
      <c r="J11" s="33">
        <v>446071500</v>
      </c>
      <c r="K11" s="33">
        <f>SUM(Table15[[#This Row],[Utbytte]:[Renter ansvarlig lån]])</f>
        <v>9110037797.1496353</v>
      </c>
    </row>
    <row r="12" spans="1:11" x14ac:dyDescent="0.2">
      <c r="A12" s="27">
        <v>2017</v>
      </c>
      <c r="B12" s="33">
        <v>3950266758.0200019</v>
      </c>
      <c r="C12" s="33">
        <v>1645196722.8282397</v>
      </c>
      <c r="D12" s="33">
        <v>36039000</v>
      </c>
      <c r="E12" s="33">
        <v>638217000.00000024</v>
      </c>
      <c r="F12" s="33">
        <v>1208120032.8570001</v>
      </c>
      <c r="G12" s="33">
        <v>636411699</v>
      </c>
      <c r="H12" s="33">
        <v>1586554296.6462443</v>
      </c>
      <c r="I12" s="33"/>
      <c r="J12" s="33">
        <v>360993750</v>
      </c>
      <c r="K12" s="33">
        <f>SUM(Table15[[#This Row],[Utbytte]:[Renter ansvarlig lån]])</f>
        <v>10061799259.351486</v>
      </c>
    </row>
    <row r="13" spans="1:11" x14ac:dyDescent="0.2">
      <c r="A13" s="27">
        <v>2018</v>
      </c>
      <c r="B13" s="33">
        <v>3735748835.5499997</v>
      </c>
      <c r="C13" s="33">
        <v>1467947682.0220001</v>
      </c>
      <c r="D13" s="33">
        <v>36039000</v>
      </c>
      <c r="E13" s="33">
        <v>662103000.00000024</v>
      </c>
      <c r="F13" s="33">
        <v>2568353864.388001</v>
      </c>
      <c r="G13" s="33">
        <v>649517590</v>
      </c>
      <c r="H13" s="33">
        <v>1629780161.9945149</v>
      </c>
      <c r="I13" s="33"/>
      <c r="J13" s="33">
        <v>635473750</v>
      </c>
      <c r="K13" s="33">
        <f>SUM(Table15[[#This Row],[Utbytte]:[Renter ansvarlig lån]])</f>
        <v>11384963883.954515</v>
      </c>
    </row>
    <row r="14" spans="1:11" x14ac:dyDescent="0.2">
      <c r="A14" s="27">
        <v>2019</v>
      </c>
      <c r="B14" s="33">
        <v>4169253685.6300006</v>
      </c>
      <c r="C14" s="33">
        <v>1423550896.6801307</v>
      </c>
      <c r="D14" s="33">
        <v>57163000.000000007</v>
      </c>
      <c r="E14" s="33">
        <v>691453999.99999952</v>
      </c>
      <c r="F14" s="33">
        <v>2294919356.9350004</v>
      </c>
      <c r="G14" s="33">
        <v>692807093</v>
      </c>
      <c r="H14" s="33">
        <v>1653645951.504837</v>
      </c>
      <c r="I14" s="33"/>
      <c r="J14" s="33">
        <v>362653750</v>
      </c>
      <c r="K14" s="33">
        <f>SUM(Table15[[#This Row],[Utbytte]:[Renter ansvarlig lån]])</f>
        <v>11345447733.749969</v>
      </c>
    </row>
    <row r="15" spans="1:11" x14ac:dyDescent="0.2">
      <c r="A15" s="27">
        <v>2020</v>
      </c>
      <c r="B15" s="33">
        <v>3625833881.5999994</v>
      </c>
      <c r="C15" s="33">
        <v>1766556018.2521107</v>
      </c>
      <c r="D15" s="33">
        <v>103815200.00000003</v>
      </c>
      <c r="E15" s="33">
        <v>772006999.99999928</v>
      </c>
      <c r="F15" s="33">
        <v>-241709781.95499995</v>
      </c>
      <c r="G15" s="33">
        <v>706444182</v>
      </c>
      <c r="H15" s="33">
        <v>1622145738.3577619</v>
      </c>
      <c r="I15" s="33"/>
      <c r="J15" s="33">
        <v>375788750</v>
      </c>
      <c r="K15" s="33">
        <f>SUM(Table15[[#This Row],[Utbytte]:[Renter ansvarlig lån]])</f>
        <v>8730880988.2548714</v>
      </c>
    </row>
    <row r="16" spans="1:11" x14ac:dyDescent="0.2">
      <c r="A16" s="27">
        <v>2021</v>
      </c>
      <c r="B16" s="33">
        <v>5294331021.5100012</v>
      </c>
      <c r="C16" s="33">
        <v>2106389460.5387509</v>
      </c>
      <c r="D16" s="33">
        <v>179868300.00000003</v>
      </c>
      <c r="E16" s="33">
        <v>839020000.00000012</v>
      </c>
      <c r="F16" s="33">
        <v>4504773790.2530003</v>
      </c>
      <c r="G16" s="33">
        <v>712721877</v>
      </c>
      <c r="H16" s="33">
        <v>1659192340.0000002</v>
      </c>
      <c r="I16" s="33"/>
      <c r="J16" s="33">
        <v>305027250</v>
      </c>
      <c r="K16" s="33">
        <f>SUM(Table15[[#This Row],[Utbytte]:[Renter ansvarlig lån]])</f>
        <v>15601324039.301752</v>
      </c>
    </row>
    <row r="17" spans="1:11" x14ac:dyDescent="0.2">
      <c r="A17" s="27">
        <v>2022</v>
      </c>
      <c r="B17" s="33">
        <v>6730600934.8600025</v>
      </c>
      <c r="C17" s="33">
        <v>1897861165.5335109</v>
      </c>
      <c r="D17" s="33">
        <v>249551550.00000003</v>
      </c>
      <c r="E17" s="33">
        <v>839020000</v>
      </c>
      <c r="F17" s="33">
        <v>11893086272.840998</v>
      </c>
      <c r="G17" s="33">
        <v>719162518</v>
      </c>
      <c r="H17" s="33">
        <v>1671621549</v>
      </c>
      <c r="I17" s="33">
        <v>73922321.375430018</v>
      </c>
      <c r="J17" s="33">
        <v>477004500</v>
      </c>
      <c r="K17" s="33">
        <f>SUM(Table15[[#This Row],[Utbytte]:[Renter ansvarlig lån]])</f>
        <v>24551830811.609943</v>
      </c>
    </row>
    <row r="18" spans="1:11" x14ac:dyDescent="0.2">
      <c r="A18" s="27">
        <v>2023</v>
      </c>
      <c r="B18" s="33"/>
      <c r="C18" s="33">
        <v>2431739515.0527501</v>
      </c>
      <c r="D18" s="33">
        <v>330326524.99999994</v>
      </c>
      <c r="E18" s="33"/>
      <c r="F18" s="33"/>
      <c r="G18" s="33"/>
      <c r="H18" s="33"/>
      <c r="I18" s="33">
        <v>338427360</v>
      </c>
      <c r="J18" s="33"/>
      <c r="K18" s="33">
        <f>SUM(Table15[[#This Row],[Utbytte]:[Renter ansvarlig lån]])</f>
        <v>3100493400.0527501</v>
      </c>
    </row>
  </sheetData>
  <pageMargins left="0.7" right="0.7" top="0.75" bottom="0.75" header="0.3" footer="0.3"/>
  <customProperties>
    <customPr name="ID" r:id="rId1"/>
  </customProperties>
  <legacy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724C-7BE1-442F-B150-416CBAF923F0}">
  <sheetPr>
    <tabColor theme="8"/>
  </sheetPr>
  <dimension ref="A1:N360"/>
  <sheetViews>
    <sheetView showGridLines="0" zoomScaleNormal="100" workbookViewId="0">
      <selection activeCell="I38" sqref="I38"/>
    </sheetView>
  </sheetViews>
  <sheetFormatPr baseColWidth="10" defaultColWidth="11.42578125" defaultRowHeight="12.75" x14ac:dyDescent="0.2"/>
  <cols>
    <col min="1" max="1" width="13" style="27" customWidth="1"/>
    <col min="2" max="2" width="15" style="27" customWidth="1"/>
    <col min="3" max="3" width="23.42578125" style="27" customWidth="1"/>
    <col min="4" max="4" width="20.5703125" style="27" customWidth="1"/>
    <col min="5" max="5" width="25.85546875" style="27" customWidth="1"/>
    <col min="6" max="6" width="15.42578125" style="27" customWidth="1"/>
    <col min="7" max="7" width="16" style="27" customWidth="1"/>
    <col min="8" max="8" width="16.42578125" style="27" customWidth="1"/>
    <col min="9" max="9" width="16.85546875" style="27" customWidth="1"/>
    <col min="10" max="10" width="18.42578125" style="27" customWidth="1"/>
    <col min="11" max="11" width="16" style="27" customWidth="1"/>
    <col min="12" max="12" width="17.140625" style="27" customWidth="1"/>
    <col min="13" max="13" width="16.85546875" style="27" customWidth="1"/>
    <col min="14" max="14" width="30.42578125" style="27" customWidth="1"/>
    <col min="15" max="16384" width="11.42578125" style="27"/>
  </cols>
  <sheetData>
    <row r="1" spans="1:14" ht="21" x14ac:dyDescent="0.35">
      <c r="A1" s="35" t="s">
        <v>1301</v>
      </c>
    </row>
    <row r="2" spans="1:14" x14ac:dyDescent="0.2">
      <c r="A2" s="34" t="s">
        <v>395</v>
      </c>
    </row>
    <row r="4" spans="1:14" x14ac:dyDescent="0.2">
      <c r="A4" s="46" t="s">
        <v>402</v>
      </c>
      <c r="B4" s="46" t="s">
        <v>403</v>
      </c>
      <c r="C4" s="46" t="s">
        <v>862</v>
      </c>
      <c r="D4" s="46" t="s">
        <v>1296</v>
      </c>
      <c r="E4" s="46" t="s">
        <v>874</v>
      </c>
      <c r="F4" s="46" t="s">
        <v>866</v>
      </c>
      <c r="G4" s="46" t="s">
        <v>867</v>
      </c>
      <c r="H4" s="46" t="s">
        <v>868</v>
      </c>
      <c r="I4" s="46" t="s">
        <v>869</v>
      </c>
      <c r="J4" s="46" t="s">
        <v>870</v>
      </c>
      <c r="K4" s="46" t="s">
        <v>871</v>
      </c>
      <c r="L4" s="46" t="s">
        <v>875</v>
      </c>
      <c r="M4" s="46" t="s">
        <v>872</v>
      </c>
      <c r="N4" s="46" t="s">
        <v>873</v>
      </c>
    </row>
    <row r="5" spans="1:14" x14ac:dyDescent="0.2">
      <c r="A5" s="33">
        <v>4222</v>
      </c>
      <c r="B5" s="33" t="s">
        <v>431</v>
      </c>
      <c r="C5" s="33">
        <v>935</v>
      </c>
      <c r="D5" s="33">
        <v>160905719.62099925</v>
      </c>
      <c r="E5" s="33">
        <f>SUM(Table42[[#This Row],[Utbytte per innbygger]:[Renter ansvarlig lån per innbygger]])</f>
        <v>172091.67873903664</v>
      </c>
      <c r="F5" s="33">
        <v>6546.2031016042783</v>
      </c>
      <c r="G5" s="33">
        <v>49797.446443493769</v>
      </c>
      <c r="H5" s="33">
        <v>0</v>
      </c>
      <c r="I5" s="33">
        <v>831.53825042338258</v>
      </c>
      <c r="J5" s="33">
        <v>56285.218894830658</v>
      </c>
      <c r="K5" s="33">
        <v>40956.807843137256</v>
      </c>
      <c r="L5" s="33">
        <v>17674.46420554729</v>
      </c>
      <c r="M5" s="33">
        <v>0</v>
      </c>
      <c r="N5" s="33">
        <v>0</v>
      </c>
    </row>
    <row r="6" spans="1:14" x14ac:dyDescent="0.2">
      <c r="A6" s="33">
        <v>4228</v>
      </c>
      <c r="B6" s="33" t="s">
        <v>422</v>
      </c>
      <c r="C6" s="33">
        <v>1810</v>
      </c>
      <c r="D6" s="33">
        <v>229863704.21753767</v>
      </c>
      <c r="E6" s="33">
        <f>SUM(Table42[[#This Row],[Utbytte per innbygger]:[Renter ansvarlig lån per innbygger]])</f>
        <v>126996.52166714788</v>
      </c>
      <c r="F6" s="33">
        <v>9523.0404696132609</v>
      </c>
      <c r="G6" s="33">
        <v>49788.79745322284</v>
      </c>
      <c r="H6" s="33">
        <v>5370.5340699815833</v>
      </c>
      <c r="I6" s="33">
        <v>565.47538448804812</v>
      </c>
      <c r="J6" s="33">
        <v>39858.348987108657</v>
      </c>
      <c r="K6" s="33">
        <v>11226.863904235728</v>
      </c>
      <c r="L6" s="33">
        <v>8823.2776968403177</v>
      </c>
      <c r="M6" s="33">
        <v>1840.1837016574566</v>
      </c>
      <c r="N6" s="33">
        <v>0</v>
      </c>
    </row>
    <row r="7" spans="1:14" x14ac:dyDescent="0.2">
      <c r="A7" s="33">
        <v>4629</v>
      </c>
      <c r="B7" s="33" t="s">
        <v>452</v>
      </c>
      <c r="C7" s="33">
        <v>378</v>
      </c>
      <c r="D7" s="33">
        <v>41305876.621365502</v>
      </c>
      <c r="E7" s="33">
        <f>SUM(Table42[[#This Row],[Utbytte per innbygger]:[Renter ansvarlig lån per innbygger]])</f>
        <v>109274.80587662832</v>
      </c>
      <c r="F7" s="33">
        <v>0</v>
      </c>
      <c r="G7" s="33">
        <v>53812.698259259254</v>
      </c>
      <c r="H7" s="33">
        <v>0</v>
      </c>
      <c r="I7" s="33">
        <v>287.00975522359425</v>
      </c>
      <c r="J7" s="33">
        <v>22342.532627865963</v>
      </c>
      <c r="K7" s="33">
        <v>15905.068783068784</v>
      </c>
      <c r="L7" s="33">
        <v>16927.496451210722</v>
      </c>
      <c r="M7" s="33">
        <v>0</v>
      </c>
      <c r="N7" s="33">
        <v>0</v>
      </c>
    </row>
    <row r="8" spans="1:14" x14ac:dyDescent="0.2">
      <c r="A8" s="33">
        <v>4619</v>
      </c>
      <c r="B8" s="33" t="s">
        <v>428</v>
      </c>
      <c r="C8" s="33">
        <v>937</v>
      </c>
      <c r="D8" s="33">
        <v>98008167.415738925</v>
      </c>
      <c r="E8" s="33">
        <f>SUM(Table42[[#This Row],[Utbytte per innbygger]:[Renter ansvarlig lån per innbygger]])</f>
        <v>104597.83075318989</v>
      </c>
      <c r="F8" s="33">
        <v>0</v>
      </c>
      <c r="G8" s="33">
        <v>51316.065790110275</v>
      </c>
      <c r="H8" s="33">
        <v>0</v>
      </c>
      <c r="I8" s="33">
        <v>428.05714888022464</v>
      </c>
      <c r="J8" s="33">
        <v>29097.933831376733</v>
      </c>
      <c r="K8" s="33">
        <v>12593.612593383137</v>
      </c>
      <c r="L8" s="33">
        <v>11162.161389439521</v>
      </c>
      <c r="M8" s="33">
        <v>0</v>
      </c>
      <c r="N8" s="33">
        <v>0</v>
      </c>
    </row>
    <row r="9" spans="1:14" x14ac:dyDescent="0.2">
      <c r="A9" s="33">
        <v>4641</v>
      </c>
      <c r="B9" s="33" t="s">
        <v>426</v>
      </c>
      <c r="C9" s="33">
        <v>1766</v>
      </c>
      <c r="D9" s="33">
        <v>131697211.62755121</v>
      </c>
      <c r="E9" s="33">
        <f>SUM(Table42[[#This Row],[Utbytte per innbygger]:[Renter ansvarlig lån per innbygger]])</f>
        <v>74573.732518432167</v>
      </c>
      <c r="F9" s="33">
        <v>0</v>
      </c>
      <c r="G9" s="33">
        <v>24847.669578708948</v>
      </c>
      <c r="H9" s="33">
        <v>0</v>
      </c>
      <c r="I9" s="33">
        <v>383.07187054136074</v>
      </c>
      <c r="J9" s="33">
        <v>32355.084182710456</v>
      </c>
      <c r="K9" s="33">
        <v>9846.5436013590042</v>
      </c>
      <c r="L9" s="33">
        <v>7141.3632851123948</v>
      </c>
      <c r="M9" s="33">
        <v>0</v>
      </c>
      <c r="N9" s="33">
        <v>0</v>
      </c>
    </row>
    <row r="10" spans="1:14" x14ac:dyDescent="0.2">
      <c r="A10" s="33">
        <v>4224</v>
      </c>
      <c r="B10" s="33" t="s">
        <v>451</v>
      </c>
      <c r="C10" s="33">
        <v>912</v>
      </c>
      <c r="D10" s="33">
        <v>65438592.352418728</v>
      </c>
      <c r="E10" s="33">
        <f>SUM(Table42[[#This Row],[Utbytte per innbygger]:[Renter ansvarlig lån per innbygger]])</f>
        <v>71752.842491687203</v>
      </c>
      <c r="F10" s="33">
        <v>9383.3657894736843</v>
      </c>
      <c r="G10" s="33">
        <v>20288.629006578951</v>
      </c>
      <c r="H10" s="33">
        <v>0</v>
      </c>
      <c r="I10" s="33">
        <v>456.83482458468427</v>
      </c>
      <c r="J10" s="33">
        <v>27555.90716374269</v>
      </c>
      <c r="K10" s="33">
        <v>7612.4813596491231</v>
      </c>
      <c r="L10" s="33">
        <v>6455.624347658083</v>
      </c>
      <c r="M10" s="33">
        <v>0</v>
      </c>
      <c r="N10" s="33">
        <v>0</v>
      </c>
    </row>
    <row r="11" spans="1:14" x14ac:dyDescent="0.2">
      <c r="A11" s="33">
        <v>4221</v>
      </c>
      <c r="B11" s="33" t="s">
        <v>446</v>
      </c>
      <c r="C11" s="33">
        <v>1169</v>
      </c>
      <c r="D11" s="33">
        <v>83315389.57105045</v>
      </c>
      <c r="E11" s="33">
        <f>SUM(Table42[[#This Row],[Utbytte per innbygger]:[Renter ansvarlig lån per innbygger]])</f>
        <v>71270.64976137763</v>
      </c>
      <c r="F11" s="33">
        <v>8040.3441402908447</v>
      </c>
      <c r="G11" s="33">
        <v>22174.093844311377</v>
      </c>
      <c r="H11" s="33">
        <v>0</v>
      </c>
      <c r="I11" s="33">
        <v>290.22657809602197</v>
      </c>
      <c r="J11" s="33">
        <v>24049.425719988594</v>
      </c>
      <c r="K11" s="33">
        <v>11514.983176504134</v>
      </c>
      <c r="L11" s="33">
        <v>5201.5763021866596</v>
      </c>
      <c r="M11" s="33">
        <v>0</v>
      </c>
      <c r="N11" s="33">
        <v>0</v>
      </c>
    </row>
    <row r="12" spans="1:14" x14ac:dyDescent="0.2">
      <c r="A12" s="33">
        <v>1134</v>
      </c>
      <c r="B12" s="33" t="s">
        <v>421</v>
      </c>
      <c r="C12" s="33">
        <v>3784</v>
      </c>
      <c r="D12" s="33">
        <v>248058489.40221202</v>
      </c>
      <c r="E12" s="33">
        <f>SUM(Table42[[#This Row],[Utbytte per innbygger]:[Renter ansvarlig lån per innbygger]])</f>
        <v>65554.56908092284</v>
      </c>
      <c r="F12" s="33">
        <v>2683.9534883720926</v>
      </c>
      <c r="G12" s="33">
        <v>25653.52183518323</v>
      </c>
      <c r="H12" s="33">
        <v>0</v>
      </c>
      <c r="I12" s="33">
        <v>244.41826993358671</v>
      </c>
      <c r="J12" s="33">
        <v>25444.923801973222</v>
      </c>
      <c r="K12" s="33">
        <v>7208.4117336152221</v>
      </c>
      <c r="L12" s="33">
        <v>4319.3399518454944</v>
      </c>
      <c r="M12" s="33">
        <v>0</v>
      </c>
      <c r="N12" s="33">
        <v>0</v>
      </c>
    </row>
    <row r="13" spans="1:14" x14ac:dyDescent="0.2">
      <c r="A13" s="33">
        <v>3825</v>
      </c>
      <c r="B13" s="33" t="s">
        <v>427</v>
      </c>
      <c r="C13" s="33">
        <v>3755</v>
      </c>
      <c r="D13" s="33">
        <v>215110102.62206411</v>
      </c>
      <c r="E13" s="33">
        <f>SUM(Table42[[#This Row],[Utbytte per innbygger]:[Renter ansvarlig lån per innbygger]])</f>
        <v>57286.312282839979</v>
      </c>
      <c r="F13" s="33">
        <v>3887.7052818464272</v>
      </c>
      <c r="G13" s="33">
        <v>13024.162439236574</v>
      </c>
      <c r="H13" s="33">
        <v>0</v>
      </c>
      <c r="I13" s="33">
        <v>455.3941313468153</v>
      </c>
      <c r="J13" s="33">
        <v>27963.878473146917</v>
      </c>
      <c r="K13" s="33">
        <v>7635.5657345761201</v>
      </c>
      <c r="L13" s="33">
        <v>4319.6062226871236</v>
      </c>
      <c r="M13" s="33">
        <v>0</v>
      </c>
      <c r="N13" s="33">
        <v>0</v>
      </c>
    </row>
    <row r="14" spans="1:14" x14ac:dyDescent="0.2">
      <c r="A14" s="33">
        <v>5033</v>
      </c>
      <c r="B14" s="33" t="s">
        <v>459</v>
      </c>
      <c r="C14" s="33">
        <v>750</v>
      </c>
      <c r="D14" s="33">
        <v>39229386.989653431</v>
      </c>
      <c r="E14" s="33">
        <f>SUM(Table42[[#This Row],[Utbytte per innbygger]:[Renter ansvarlig lån per innbygger]])</f>
        <v>52305.849319537912</v>
      </c>
      <c r="F14" s="33">
        <v>388.88888888888891</v>
      </c>
      <c r="G14" s="33">
        <v>20706.687838666669</v>
      </c>
      <c r="H14" s="33">
        <v>0</v>
      </c>
      <c r="I14" s="33">
        <v>480.80246316610624</v>
      </c>
      <c r="J14" s="33">
        <v>16924.284444444445</v>
      </c>
      <c r="K14" s="33">
        <v>7882.7640000000001</v>
      </c>
      <c r="L14" s="33">
        <v>5922.4216843717959</v>
      </c>
      <c r="M14" s="33">
        <v>0</v>
      </c>
      <c r="N14" s="33">
        <v>0</v>
      </c>
    </row>
    <row r="15" spans="1:14" x14ac:dyDescent="0.2">
      <c r="A15" s="33">
        <v>3824</v>
      </c>
      <c r="B15" s="33" t="s">
        <v>434</v>
      </c>
      <c r="C15" s="33">
        <v>2140</v>
      </c>
      <c r="D15" s="33">
        <v>103294468.89890057</v>
      </c>
      <c r="E15" s="33">
        <f>SUM(Table42[[#This Row],[Utbytte per innbygger]:[Renter ansvarlig lån per innbygger]])</f>
        <v>48268.443410701198</v>
      </c>
      <c r="F15" s="33">
        <v>6821.6510903426788</v>
      </c>
      <c r="G15" s="33">
        <v>16352.116324299066</v>
      </c>
      <c r="H15" s="33">
        <v>0</v>
      </c>
      <c r="I15" s="33">
        <v>241.03059599289548</v>
      </c>
      <c r="J15" s="33">
        <v>17006.728816199375</v>
      </c>
      <c r="K15" s="33">
        <v>3857.0669781931465</v>
      </c>
      <c r="L15" s="33">
        <v>3989.8496056740355</v>
      </c>
      <c r="M15" s="33">
        <v>0</v>
      </c>
      <c r="N15" s="33">
        <v>0</v>
      </c>
    </row>
    <row r="16" spans="1:14" x14ac:dyDescent="0.2">
      <c r="A16" s="33">
        <v>1133</v>
      </c>
      <c r="B16" s="33" t="s">
        <v>471</v>
      </c>
      <c r="C16" s="33">
        <v>2534</v>
      </c>
      <c r="D16" s="33">
        <v>119332153.87264447</v>
      </c>
      <c r="E16" s="33">
        <f>SUM(Table42[[#This Row],[Utbytte per innbygger]:[Renter ansvarlig lån per innbygger]])</f>
        <v>47092.404843190401</v>
      </c>
      <c r="F16" s="33">
        <v>2497.4217311233888</v>
      </c>
      <c r="G16" s="33">
        <v>5038.9282679558009</v>
      </c>
      <c r="H16" s="33">
        <v>0</v>
      </c>
      <c r="I16" s="33">
        <v>374.62576402106635</v>
      </c>
      <c r="J16" s="33">
        <v>29557.833464877665</v>
      </c>
      <c r="K16" s="33">
        <v>6053.0893186003686</v>
      </c>
      <c r="L16" s="33">
        <v>3570.5062966121104</v>
      </c>
      <c r="M16" s="33">
        <v>0</v>
      </c>
      <c r="N16" s="33">
        <v>0</v>
      </c>
    </row>
    <row r="17" spans="1:14" x14ac:dyDescent="0.2">
      <c r="A17" s="33">
        <v>3044</v>
      </c>
      <c r="B17" s="33" t="s">
        <v>440</v>
      </c>
      <c r="C17" s="33">
        <v>4504</v>
      </c>
      <c r="D17" s="33">
        <v>210865379.70637262</v>
      </c>
      <c r="E17" s="33">
        <f>SUM(Table42[[#This Row],[Utbytte per innbygger]:[Renter ansvarlig lån per innbygger]])</f>
        <v>46817.357838892676</v>
      </c>
      <c r="F17" s="33">
        <v>889.20959147424514</v>
      </c>
      <c r="G17" s="33">
        <v>5520.0966365452932</v>
      </c>
      <c r="H17" s="33">
        <v>0</v>
      </c>
      <c r="I17" s="33">
        <v>575.43676780236115</v>
      </c>
      <c r="J17" s="33">
        <v>33458.595470692715</v>
      </c>
      <c r="K17" s="33">
        <v>4089.9107460035525</v>
      </c>
      <c r="L17" s="33">
        <v>2284.1086263745105</v>
      </c>
      <c r="M17" s="33">
        <v>0</v>
      </c>
      <c r="N17" s="33">
        <v>0</v>
      </c>
    </row>
    <row r="18" spans="1:14" x14ac:dyDescent="0.2">
      <c r="A18" s="33">
        <v>3823</v>
      </c>
      <c r="B18" s="33" t="s">
        <v>491</v>
      </c>
      <c r="C18" s="33">
        <v>1198</v>
      </c>
      <c r="D18" s="33">
        <v>52675961.478840604</v>
      </c>
      <c r="E18" s="33">
        <f>SUM(Table42[[#This Row],[Utbytte per innbygger]:[Renter ansvarlig lån per innbygger]])</f>
        <v>43969.917761970457</v>
      </c>
      <c r="F18" s="33">
        <v>12185.587089593768</v>
      </c>
      <c r="G18" s="33">
        <v>6165.6691293823033</v>
      </c>
      <c r="H18" s="33">
        <v>0</v>
      </c>
      <c r="I18" s="33">
        <v>234.63820452168449</v>
      </c>
      <c r="J18" s="33">
        <v>19293.007234279354</v>
      </c>
      <c r="K18" s="33">
        <v>5605.1569282136898</v>
      </c>
      <c r="L18" s="33">
        <v>485.85917597965368</v>
      </c>
      <c r="M18" s="33">
        <v>0</v>
      </c>
      <c r="N18" s="33">
        <v>0</v>
      </c>
    </row>
    <row r="19" spans="1:14" x14ac:dyDescent="0.2">
      <c r="A19" s="33">
        <v>3818</v>
      </c>
      <c r="B19" s="33" t="s">
        <v>424</v>
      </c>
      <c r="C19" s="33">
        <v>5512</v>
      </c>
      <c r="D19" s="33">
        <v>235692676.22138068</v>
      </c>
      <c r="E19" s="33">
        <f>SUM(Table42[[#This Row],[Utbytte per innbygger]:[Renter ansvarlig lån per innbygger]])</f>
        <v>42759.919488639454</v>
      </c>
      <c r="F19" s="33">
        <v>1142.9608127721335</v>
      </c>
      <c r="G19" s="33">
        <v>13759.164130079824</v>
      </c>
      <c r="H19" s="33">
        <v>0</v>
      </c>
      <c r="I19" s="33">
        <v>368.68786282197931</v>
      </c>
      <c r="J19" s="33">
        <v>22949.198270198351</v>
      </c>
      <c r="K19" s="33">
        <v>1371.8465166908563</v>
      </c>
      <c r="L19" s="33">
        <v>3168.0618960763063</v>
      </c>
      <c r="M19" s="33">
        <v>0</v>
      </c>
      <c r="N19" s="33">
        <v>0</v>
      </c>
    </row>
    <row r="20" spans="1:14" x14ac:dyDescent="0.2">
      <c r="A20" s="33">
        <v>3454</v>
      </c>
      <c r="B20" s="33" t="s">
        <v>501</v>
      </c>
      <c r="C20" s="33">
        <v>1587</v>
      </c>
      <c r="D20" s="33">
        <v>66035156.631059267</v>
      </c>
      <c r="E20" s="33">
        <f>SUM(Table42[[#This Row],[Utbytte per innbygger]:[Renter ansvarlig lån per innbygger]])</f>
        <v>41610.054587939048</v>
      </c>
      <c r="F20" s="33">
        <v>0</v>
      </c>
      <c r="G20" s="33">
        <v>3002.7586095358115</v>
      </c>
      <c r="H20" s="33">
        <v>0</v>
      </c>
      <c r="I20" s="33">
        <v>385.7426618561762</v>
      </c>
      <c r="J20" s="33">
        <v>22740.059651333751</v>
      </c>
      <c r="K20" s="33">
        <v>14898.58391094308</v>
      </c>
      <c r="L20" s="33">
        <v>582.90975427023034</v>
      </c>
      <c r="M20" s="33">
        <v>0</v>
      </c>
      <c r="N20" s="33">
        <v>0</v>
      </c>
    </row>
    <row r="21" spans="1:14" x14ac:dyDescent="0.2">
      <c r="A21" s="33">
        <v>3052</v>
      </c>
      <c r="B21" s="33" t="s">
        <v>752</v>
      </c>
      <c r="C21" s="33">
        <v>2455</v>
      </c>
      <c r="D21" s="33">
        <v>101090287.19374013</v>
      </c>
      <c r="E21" s="33">
        <f>SUM(Table42[[#This Row],[Utbytte per innbygger]:[Renter ansvarlig lån per innbygger]])</f>
        <v>41177.306392562168</v>
      </c>
      <c r="F21" s="33">
        <v>595.41683638832308</v>
      </c>
      <c r="G21" s="33">
        <v>10860.494889477259</v>
      </c>
      <c r="H21" s="33">
        <v>0</v>
      </c>
      <c r="I21" s="33">
        <v>339.63026454029171</v>
      </c>
      <c r="J21" s="33">
        <v>19911.001493550575</v>
      </c>
      <c r="K21" s="33">
        <v>5740.7296673455539</v>
      </c>
      <c r="L21" s="33">
        <v>3730.033241260167</v>
      </c>
      <c r="M21" s="33">
        <v>0</v>
      </c>
      <c r="N21" s="33">
        <v>0</v>
      </c>
    </row>
    <row r="22" spans="1:14" x14ac:dyDescent="0.2">
      <c r="A22" s="33">
        <v>4618</v>
      </c>
      <c r="B22" s="33" t="s">
        <v>423</v>
      </c>
      <c r="C22" s="33">
        <v>10881</v>
      </c>
      <c r="D22" s="33">
        <v>427168138.81986469</v>
      </c>
      <c r="E22" s="33">
        <f>SUM(Table42[[#This Row],[Utbytte per innbygger]:[Renter ansvarlig lån per innbygger]])</f>
        <v>39258.169177452874</v>
      </c>
      <c r="F22" s="33">
        <v>353.82777318261191</v>
      </c>
      <c r="G22" s="33">
        <v>7739.3462535306189</v>
      </c>
      <c r="H22" s="33">
        <v>0</v>
      </c>
      <c r="I22" s="33">
        <v>227.97942091539801</v>
      </c>
      <c r="J22" s="33">
        <v>26508.070049811598</v>
      </c>
      <c r="K22" s="33">
        <v>3009.283031584107</v>
      </c>
      <c r="L22" s="33">
        <v>1419.6626484285412</v>
      </c>
      <c r="M22" s="33">
        <v>0</v>
      </c>
      <c r="N22" s="33">
        <v>0</v>
      </c>
    </row>
    <row r="23" spans="1:14" x14ac:dyDescent="0.2">
      <c r="A23" s="33">
        <v>5043</v>
      </c>
      <c r="B23" s="33" t="s">
        <v>524</v>
      </c>
      <c r="C23" s="33">
        <v>441</v>
      </c>
      <c r="D23" s="33">
        <v>16048175.010586487</v>
      </c>
      <c r="E23" s="33">
        <f>SUM(Table42[[#This Row],[Utbytte per innbygger]:[Renter ansvarlig lån per innbygger]])</f>
        <v>36390.419525139427</v>
      </c>
      <c r="F23" s="33">
        <v>4258.5414965986392</v>
      </c>
      <c r="G23" s="33">
        <v>7526.3083121693116</v>
      </c>
      <c r="H23" s="33">
        <v>0</v>
      </c>
      <c r="I23" s="33">
        <v>309.80099596586217</v>
      </c>
      <c r="J23" s="33">
        <v>2541.8684807256236</v>
      </c>
      <c r="K23" s="33">
        <v>21256.650793650795</v>
      </c>
      <c r="L23" s="33">
        <v>497.24944602919271</v>
      </c>
      <c r="M23" s="33">
        <v>0</v>
      </c>
      <c r="N23" s="33">
        <v>0</v>
      </c>
    </row>
    <row r="24" spans="1:14" x14ac:dyDescent="0.2">
      <c r="A24" s="33">
        <v>4220</v>
      </c>
      <c r="B24" s="33" t="s">
        <v>512</v>
      </c>
      <c r="C24" s="33">
        <v>1134</v>
      </c>
      <c r="D24" s="33">
        <v>39915656.143194303</v>
      </c>
      <c r="E24" s="33">
        <f>SUM(Table42[[#This Row],[Utbytte per innbygger]:[Renter ansvarlig lån per innbygger]])</f>
        <v>35198.991307931487</v>
      </c>
      <c r="F24" s="33">
        <v>8157.320238095238</v>
      </c>
      <c r="G24" s="33">
        <v>4931.1115123456802</v>
      </c>
      <c r="H24" s="33">
        <v>0</v>
      </c>
      <c r="I24" s="33">
        <v>232.53378794068365</v>
      </c>
      <c r="J24" s="33">
        <v>18610.174951205176</v>
      </c>
      <c r="K24" s="33">
        <v>2855.198118753674</v>
      </c>
      <c r="L24" s="33">
        <v>412.65269959103023</v>
      </c>
      <c r="M24" s="33">
        <v>0</v>
      </c>
      <c r="N24" s="33">
        <v>0</v>
      </c>
    </row>
    <row r="25" spans="1:14" x14ac:dyDescent="0.2">
      <c r="A25" s="33">
        <v>4634</v>
      </c>
      <c r="B25" s="33" t="s">
        <v>454</v>
      </c>
      <c r="C25" s="33">
        <v>1629</v>
      </c>
      <c r="D25" s="33">
        <v>55985201.452865258</v>
      </c>
      <c r="E25" s="33">
        <f>SUM(Table42[[#This Row],[Utbytte per innbygger]:[Renter ansvarlig lån per innbygger]])</f>
        <v>34367.833918272103</v>
      </c>
      <c r="F25" s="33">
        <v>744.26332719459788</v>
      </c>
      <c r="G25" s="33">
        <v>11921.563350317168</v>
      </c>
      <c r="H25" s="33">
        <v>0</v>
      </c>
      <c r="I25" s="33">
        <v>283.59392647108706</v>
      </c>
      <c r="J25" s="33">
        <v>16700.025373439737</v>
      </c>
      <c r="K25" s="33">
        <v>1958.4720687538368</v>
      </c>
      <c r="L25" s="33">
        <v>2759.9158720956734</v>
      </c>
      <c r="M25" s="33">
        <v>0</v>
      </c>
      <c r="N25" s="33">
        <v>0</v>
      </c>
    </row>
    <row r="26" spans="1:14" x14ac:dyDescent="0.2">
      <c r="A26" s="33">
        <v>4638</v>
      </c>
      <c r="B26" s="33" t="s">
        <v>448</v>
      </c>
      <c r="C26" s="33">
        <v>3965</v>
      </c>
      <c r="D26" s="33">
        <v>127429993.51323722</v>
      </c>
      <c r="E26" s="33">
        <f>SUM(Table42[[#This Row],[Utbytte per innbygger]:[Renter ansvarlig lån per innbygger]])</f>
        <v>32138.712109265376</v>
      </c>
      <c r="F26" s="33">
        <v>341.05872383354352</v>
      </c>
      <c r="G26" s="33">
        <v>6077.3039926019328</v>
      </c>
      <c r="H26" s="33">
        <v>0</v>
      </c>
      <c r="I26" s="33">
        <v>252.40518680069201</v>
      </c>
      <c r="J26" s="33">
        <v>22163.149267759563</v>
      </c>
      <c r="K26" s="33">
        <v>2409.5094577553596</v>
      </c>
      <c r="L26" s="33">
        <v>895.28548051428527</v>
      </c>
      <c r="M26" s="33">
        <v>0</v>
      </c>
      <c r="N26" s="33">
        <v>0</v>
      </c>
    </row>
    <row r="27" spans="1:14" x14ac:dyDescent="0.2">
      <c r="A27" s="33">
        <v>4642</v>
      </c>
      <c r="B27" s="33" t="s">
        <v>449</v>
      </c>
      <c r="C27" s="33">
        <v>2117</v>
      </c>
      <c r="D27" s="33">
        <v>67890197.569483593</v>
      </c>
      <c r="E27" s="33">
        <f>SUM(Table42[[#This Row],[Utbytte per innbygger]:[Renter ansvarlig lån per innbygger]])</f>
        <v>32069.058842458006</v>
      </c>
      <c r="F27" s="33">
        <v>0</v>
      </c>
      <c r="G27" s="33">
        <v>8264.5323330184219</v>
      </c>
      <c r="H27" s="33">
        <v>0</v>
      </c>
      <c r="I27" s="33">
        <v>277.71650680194256</v>
      </c>
      <c r="J27" s="33">
        <v>17633.568256967406</v>
      </c>
      <c r="K27" s="33">
        <v>3699.8107384663831</v>
      </c>
      <c r="L27" s="33">
        <v>2193.4310072038534</v>
      </c>
      <c r="M27" s="33">
        <v>0</v>
      </c>
      <c r="N27" s="33">
        <v>0</v>
      </c>
    </row>
    <row r="28" spans="1:14" x14ac:dyDescent="0.2">
      <c r="A28" s="33">
        <v>4620</v>
      </c>
      <c r="B28" s="33" t="s">
        <v>499</v>
      </c>
      <c r="C28" s="33">
        <v>1051</v>
      </c>
      <c r="D28" s="33">
        <v>32834566.230002001</v>
      </c>
      <c r="E28" s="33">
        <f>SUM(Table42[[#This Row],[Utbytte per innbygger]:[Renter ansvarlig lån per innbygger]])</f>
        <v>31241.261874407232</v>
      </c>
      <c r="F28" s="33">
        <v>0</v>
      </c>
      <c r="G28" s="33">
        <v>5788.7388442752926</v>
      </c>
      <c r="H28" s="33">
        <v>0</v>
      </c>
      <c r="I28" s="33">
        <v>288.05882451365028</v>
      </c>
      <c r="J28" s="33">
        <v>17323.015540754837</v>
      </c>
      <c r="K28" s="33">
        <v>6116.8227085315575</v>
      </c>
      <c r="L28" s="33">
        <v>1724.6259563318945</v>
      </c>
      <c r="M28" s="33">
        <v>0</v>
      </c>
      <c r="N28" s="33">
        <v>0</v>
      </c>
    </row>
    <row r="29" spans="1:14" x14ac:dyDescent="0.2">
      <c r="A29" s="33">
        <v>1135</v>
      </c>
      <c r="B29" s="33" t="s">
        <v>444</v>
      </c>
      <c r="C29" s="33">
        <v>4525</v>
      </c>
      <c r="D29" s="33">
        <v>140240081.16667849</v>
      </c>
      <c r="E29" s="33">
        <f>SUM(Table42[[#This Row],[Utbytte per innbygger]:[Renter ansvarlig lån per innbygger]])</f>
        <v>30992.283130757678</v>
      </c>
      <c r="F29" s="33">
        <v>125.96685082872926</v>
      </c>
      <c r="G29" s="33">
        <v>4207.9667750276249</v>
      </c>
      <c r="H29" s="33">
        <v>0</v>
      </c>
      <c r="I29" s="33">
        <v>202.71804762596827</v>
      </c>
      <c r="J29" s="33">
        <v>23724.31093627993</v>
      </c>
      <c r="K29" s="33">
        <v>1635.6218784530386</v>
      </c>
      <c r="L29" s="33">
        <v>1095.6986425423843</v>
      </c>
      <c r="M29" s="33">
        <v>0</v>
      </c>
      <c r="N29" s="33">
        <v>0</v>
      </c>
    </row>
    <row r="30" spans="1:14" x14ac:dyDescent="0.2">
      <c r="A30" s="33">
        <v>4644</v>
      </c>
      <c r="B30" s="33" t="s">
        <v>425</v>
      </c>
      <c r="C30" s="33">
        <v>5246</v>
      </c>
      <c r="D30" s="33">
        <v>157818920.69569924</v>
      </c>
      <c r="E30" s="33">
        <f>SUM(Table42[[#This Row],[Utbytte per innbygger]:[Renter ansvarlig lån per innbygger]])</f>
        <v>30083.667688848505</v>
      </c>
      <c r="F30" s="33">
        <v>1763.1709397636296</v>
      </c>
      <c r="G30" s="33">
        <v>10086.979895348837</v>
      </c>
      <c r="H30" s="33">
        <v>0</v>
      </c>
      <c r="I30" s="33">
        <v>188.8662465417367</v>
      </c>
      <c r="J30" s="33">
        <v>13694.30575676706</v>
      </c>
      <c r="K30" s="33">
        <v>3322.2744948532213</v>
      </c>
      <c r="L30" s="33">
        <v>1028.0703555740211</v>
      </c>
      <c r="M30" s="33">
        <v>0</v>
      </c>
      <c r="N30" s="33">
        <v>0</v>
      </c>
    </row>
    <row r="31" spans="1:14" x14ac:dyDescent="0.2">
      <c r="A31" s="33">
        <v>5044</v>
      </c>
      <c r="B31" s="33" t="s">
        <v>467</v>
      </c>
      <c r="C31" s="33">
        <v>818</v>
      </c>
      <c r="D31" s="33">
        <v>23869951.508738056</v>
      </c>
      <c r="E31" s="33">
        <f>SUM(Table42[[#This Row],[Utbytte per innbygger]:[Renter ansvarlig lån per innbygger]])</f>
        <v>29180.869815083199</v>
      </c>
      <c r="F31" s="33">
        <v>4202.7594132029335</v>
      </c>
      <c r="G31" s="33">
        <v>14341.459138549306</v>
      </c>
      <c r="H31" s="33">
        <v>0</v>
      </c>
      <c r="I31" s="33">
        <v>295.46414878797742</v>
      </c>
      <c r="J31" s="33">
        <v>3949.2096788916051</v>
      </c>
      <c r="K31" s="33">
        <v>3824.0770171149143</v>
      </c>
      <c r="L31" s="33">
        <v>2567.9004185364597</v>
      </c>
      <c r="M31" s="33">
        <v>0</v>
      </c>
      <c r="N31" s="33">
        <v>0</v>
      </c>
    </row>
    <row r="32" spans="1:14" x14ac:dyDescent="0.2">
      <c r="A32" s="33">
        <v>4639</v>
      </c>
      <c r="B32" s="33" t="s">
        <v>458</v>
      </c>
      <c r="C32" s="33">
        <v>2560</v>
      </c>
      <c r="D32" s="33">
        <v>72717839.684703663</v>
      </c>
      <c r="E32" s="33">
        <f>SUM(Table42[[#This Row],[Utbytte per innbygger]:[Renter ansvarlig lån per innbygger]])</f>
        <v>28405.40612683737</v>
      </c>
      <c r="F32" s="33">
        <v>3875.732337239584</v>
      </c>
      <c r="G32" s="33">
        <v>5297.4741084635425</v>
      </c>
      <c r="H32" s="33">
        <v>0</v>
      </c>
      <c r="I32" s="33">
        <v>196.08601646494242</v>
      </c>
      <c r="J32" s="33">
        <v>14581.784114583334</v>
      </c>
      <c r="K32" s="33">
        <v>2957.6203125000002</v>
      </c>
      <c r="L32" s="33">
        <v>1496.7092375859697</v>
      </c>
      <c r="M32" s="33">
        <v>0</v>
      </c>
      <c r="N32" s="33">
        <v>0</v>
      </c>
    </row>
    <row r="33" spans="1:14" x14ac:dyDescent="0.2">
      <c r="A33" s="33">
        <v>1845</v>
      </c>
      <c r="B33" s="33" t="s">
        <v>443</v>
      </c>
      <c r="C33" s="33">
        <v>1869</v>
      </c>
      <c r="D33" s="33">
        <v>52456106.360329822</v>
      </c>
      <c r="E33" s="33">
        <f>SUM(Table42[[#This Row],[Utbytte per innbygger]:[Renter ansvarlig lån per innbygger]])</f>
        <v>28066.402546992947</v>
      </c>
      <c r="F33" s="33">
        <v>472.40964151952915</v>
      </c>
      <c r="G33" s="33">
        <v>15735.244543071161</v>
      </c>
      <c r="H33" s="33">
        <v>0</v>
      </c>
      <c r="I33" s="33">
        <v>416.87983128958291</v>
      </c>
      <c r="J33" s="33">
        <v>6135.9235302300704</v>
      </c>
      <c r="K33" s="33">
        <v>4066.7148207597647</v>
      </c>
      <c r="L33" s="33">
        <v>1239.2301801228405</v>
      </c>
      <c r="M33" s="33">
        <v>0</v>
      </c>
      <c r="N33" s="33">
        <v>0</v>
      </c>
    </row>
    <row r="34" spans="1:14" x14ac:dyDescent="0.2">
      <c r="A34" s="33">
        <v>4227</v>
      </c>
      <c r="B34" s="33" t="s">
        <v>455</v>
      </c>
      <c r="C34" s="33">
        <v>5883</v>
      </c>
      <c r="D34" s="33">
        <v>161677361.83055308</v>
      </c>
      <c r="E34" s="33">
        <f>SUM(Table42[[#This Row],[Utbytte per innbygger]:[Renter ansvarlig lån per innbygger]])</f>
        <v>27482.128477061546</v>
      </c>
      <c r="F34" s="33">
        <v>3290.7689189189191</v>
      </c>
      <c r="G34" s="33">
        <v>3252.8569465692108</v>
      </c>
      <c r="H34" s="33">
        <v>0</v>
      </c>
      <c r="I34" s="33">
        <v>187.09073792418818</v>
      </c>
      <c r="J34" s="33">
        <v>18708.491359283813</v>
      </c>
      <c r="K34" s="33">
        <v>1311.1851096379398</v>
      </c>
      <c r="L34" s="33">
        <v>491.82556960933658</v>
      </c>
      <c r="M34" s="33">
        <v>239.90983511813658</v>
      </c>
      <c r="N34" s="33">
        <v>0</v>
      </c>
    </row>
    <row r="35" spans="1:14" x14ac:dyDescent="0.2">
      <c r="A35" s="33">
        <v>3822</v>
      </c>
      <c r="B35" s="33" t="s">
        <v>487</v>
      </c>
      <c r="C35" s="33">
        <v>1414</v>
      </c>
      <c r="D35" s="33">
        <v>37395284.366568036</v>
      </c>
      <c r="E35" s="33">
        <f>SUM(Table42[[#This Row],[Utbytte per innbygger]:[Renter ansvarlig lån per innbygger]])</f>
        <v>26446.452875932133</v>
      </c>
      <c r="F35" s="33">
        <v>2716.8788307402169</v>
      </c>
      <c r="G35" s="33">
        <v>4754.0723118811884</v>
      </c>
      <c r="H35" s="33">
        <v>0</v>
      </c>
      <c r="I35" s="33">
        <v>334.26453264706299</v>
      </c>
      <c r="J35" s="33">
        <v>16759.574653465344</v>
      </c>
      <c r="K35" s="33">
        <v>1142.4561527581329</v>
      </c>
      <c r="L35" s="33">
        <v>739.20639444018923</v>
      </c>
      <c r="M35" s="33">
        <v>0</v>
      </c>
      <c r="N35" s="33">
        <v>0</v>
      </c>
    </row>
    <row r="36" spans="1:14" x14ac:dyDescent="0.2">
      <c r="A36" s="33">
        <v>4643</v>
      </c>
      <c r="B36" s="33" t="s">
        <v>436</v>
      </c>
      <c r="C36" s="33">
        <v>5204</v>
      </c>
      <c r="D36" s="33">
        <v>133692027.49515261</v>
      </c>
      <c r="E36" s="33">
        <f>SUM(Table42[[#This Row],[Utbytte per innbygger]:[Renter ansvarlig lån per innbygger]])</f>
        <v>25690.243561712647</v>
      </c>
      <c r="F36" s="33">
        <v>0</v>
      </c>
      <c r="G36" s="33">
        <v>5383.7730014091712</v>
      </c>
      <c r="H36" s="33">
        <v>0</v>
      </c>
      <c r="I36" s="33">
        <v>182.6328638844852</v>
      </c>
      <c r="J36" s="33">
        <v>17186.322789777096</v>
      </c>
      <c r="K36" s="33">
        <v>1195.8934153215475</v>
      </c>
      <c r="L36" s="33">
        <v>1741.6214913203471</v>
      </c>
      <c r="M36" s="33">
        <v>0</v>
      </c>
      <c r="N36" s="33">
        <v>0</v>
      </c>
    </row>
    <row r="37" spans="1:14" x14ac:dyDescent="0.2">
      <c r="A37" s="33">
        <v>3043</v>
      </c>
      <c r="B37" s="33" t="s">
        <v>456</v>
      </c>
      <c r="C37" s="33">
        <v>4650</v>
      </c>
      <c r="D37" s="33">
        <v>115644807.89795266</v>
      </c>
      <c r="E37" s="33">
        <f>SUM(Table42[[#This Row],[Utbytte per innbygger]:[Renter ansvarlig lån per innbygger]])</f>
        <v>24869.851160850034</v>
      </c>
      <c r="F37" s="33">
        <v>147.56989247311827</v>
      </c>
      <c r="G37" s="33">
        <v>4286.0908031541221</v>
      </c>
      <c r="H37" s="33">
        <v>0</v>
      </c>
      <c r="I37" s="33">
        <v>326.2158054948693</v>
      </c>
      <c r="J37" s="33">
        <v>17427.335927168453</v>
      </c>
      <c r="K37" s="33">
        <v>1597.8150537634408</v>
      </c>
      <c r="L37" s="33">
        <v>1084.8236787960309</v>
      </c>
      <c r="M37" s="33">
        <v>0</v>
      </c>
      <c r="N37" s="33">
        <v>0</v>
      </c>
    </row>
    <row r="38" spans="1:14" x14ac:dyDescent="0.2">
      <c r="A38" s="33">
        <v>4628</v>
      </c>
      <c r="B38" s="33" t="s">
        <v>447</v>
      </c>
      <c r="C38" s="33">
        <v>3867</v>
      </c>
      <c r="D38" s="33">
        <v>90028624.154413074</v>
      </c>
      <c r="E38" s="33">
        <f>SUM(Table42[[#This Row],[Utbytte per innbygger]:[Renter ansvarlig lån per innbygger]])</f>
        <v>23281.257862532475</v>
      </c>
      <c r="F38" s="33">
        <v>1121.4583087664857</v>
      </c>
      <c r="G38" s="33">
        <v>6011.5174596155493</v>
      </c>
      <c r="H38" s="33">
        <v>0</v>
      </c>
      <c r="I38" s="33">
        <v>181.08647345407758</v>
      </c>
      <c r="J38" s="33">
        <v>14640.146442548055</v>
      </c>
      <c r="K38" s="33">
        <v>855.08378588052756</v>
      </c>
      <c r="L38" s="33">
        <v>471.96539226777924</v>
      </c>
      <c r="M38" s="33">
        <v>0</v>
      </c>
      <c r="N38" s="33">
        <v>0</v>
      </c>
    </row>
    <row r="39" spans="1:14" x14ac:dyDescent="0.2">
      <c r="A39" s="33">
        <v>3819</v>
      </c>
      <c r="B39" s="33" t="s">
        <v>488</v>
      </c>
      <c r="C39" s="33">
        <v>1562</v>
      </c>
      <c r="D39" s="33">
        <v>36077814.183229819</v>
      </c>
      <c r="E39" s="33">
        <f>SUM(Table42[[#This Row],[Utbytte per innbygger]:[Renter ansvarlig lån per innbygger]])</f>
        <v>23097.19217876429</v>
      </c>
      <c r="F39" s="33">
        <v>0</v>
      </c>
      <c r="G39" s="33">
        <v>4099.1994921041396</v>
      </c>
      <c r="H39" s="33">
        <v>0</v>
      </c>
      <c r="I39" s="33">
        <v>273.93613167693201</v>
      </c>
      <c r="J39" s="33">
        <v>16518.120571916344</v>
      </c>
      <c r="K39" s="33">
        <v>988.50704225352115</v>
      </c>
      <c r="L39" s="33">
        <v>1217.4289408133525</v>
      </c>
      <c r="M39" s="33">
        <v>0</v>
      </c>
      <c r="N39" s="33">
        <v>0</v>
      </c>
    </row>
    <row r="40" spans="1:14" x14ac:dyDescent="0.2">
      <c r="A40" s="33">
        <v>4218</v>
      </c>
      <c r="B40" s="33" t="s">
        <v>497</v>
      </c>
      <c r="C40" s="33">
        <v>1323</v>
      </c>
      <c r="D40" s="33">
        <v>28982529.718606092</v>
      </c>
      <c r="E40" s="33">
        <f>SUM(Table42[[#This Row],[Utbytte per innbygger]:[Renter ansvarlig lån per innbygger]])</f>
        <v>21906.674012551844</v>
      </c>
      <c r="F40" s="33">
        <v>6693.2365079365072</v>
      </c>
      <c r="G40" s="33">
        <v>4863.6697389770716</v>
      </c>
      <c r="H40" s="33">
        <v>0</v>
      </c>
      <c r="I40" s="33">
        <v>146.38045084572067</v>
      </c>
      <c r="J40" s="33">
        <v>9616.2675132275126</v>
      </c>
      <c r="K40" s="33">
        <v>133.45351473922904</v>
      </c>
      <c r="L40" s="33">
        <v>453.66628682580148</v>
      </c>
      <c r="M40" s="33">
        <v>0</v>
      </c>
      <c r="N40" s="33">
        <v>0</v>
      </c>
    </row>
    <row r="41" spans="1:14" x14ac:dyDescent="0.2">
      <c r="A41" s="33">
        <v>3433</v>
      </c>
      <c r="B41" s="33" t="s">
        <v>465</v>
      </c>
      <c r="C41" s="33">
        <v>2151</v>
      </c>
      <c r="D41" s="33">
        <v>39044435.47136943</v>
      </c>
      <c r="E41" s="33">
        <f>SUM(Table42[[#This Row],[Utbytte per innbygger]:[Renter ansvarlig lån per innbygger]])</f>
        <v>18151.759865815635</v>
      </c>
      <c r="F41" s="33">
        <v>1254.610258794359</v>
      </c>
      <c r="G41" s="33">
        <v>7261.9391202541456</v>
      </c>
      <c r="H41" s="33">
        <v>0</v>
      </c>
      <c r="I41" s="33">
        <v>244.62530442054472</v>
      </c>
      <c r="J41" s="33">
        <v>5027.9769099643581</v>
      </c>
      <c r="K41" s="33">
        <v>3827.8873392220676</v>
      </c>
      <c r="L41" s="33">
        <v>534.72093316015878</v>
      </c>
      <c r="M41" s="33">
        <v>0</v>
      </c>
      <c r="N41" s="33">
        <v>0</v>
      </c>
    </row>
    <row r="42" spans="1:14" x14ac:dyDescent="0.2">
      <c r="A42" s="33">
        <v>3820</v>
      </c>
      <c r="B42" s="33" t="s">
        <v>495</v>
      </c>
      <c r="C42" s="33">
        <v>2889</v>
      </c>
      <c r="D42" s="33">
        <v>52156810.078662977</v>
      </c>
      <c r="E42" s="33">
        <f>SUM(Table42[[#This Row],[Utbytte per innbygger]:[Renter ansvarlig lån per innbygger]])</f>
        <v>18053.58604315091</v>
      </c>
      <c r="F42" s="33">
        <v>5053.0748817353178</v>
      </c>
      <c r="G42" s="33">
        <v>2087.7569216568595</v>
      </c>
      <c r="H42" s="33">
        <v>0</v>
      </c>
      <c r="I42" s="33">
        <v>242.4629691205499</v>
      </c>
      <c r="J42" s="33">
        <v>9585.6958116995502</v>
      </c>
      <c r="K42" s="33">
        <v>759.28210453444103</v>
      </c>
      <c r="L42" s="33">
        <v>325.31335440419207</v>
      </c>
      <c r="M42" s="33">
        <v>0</v>
      </c>
      <c r="N42" s="33">
        <v>0</v>
      </c>
    </row>
    <row r="43" spans="1:14" x14ac:dyDescent="0.2">
      <c r="A43" s="33">
        <v>1832</v>
      </c>
      <c r="B43" s="33" t="s">
        <v>429</v>
      </c>
      <c r="C43" s="33">
        <v>4420</v>
      </c>
      <c r="D43" s="33">
        <v>79201973.769083694</v>
      </c>
      <c r="E43" s="33">
        <f>SUM(Table42[[#This Row],[Utbytte per innbygger]:[Renter ansvarlig lån per innbygger]])</f>
        <v>17918.99859029043</v>
      </c>
      <c r="F43" s="33">
        <v>1352.4790708898943</v>
      </c>
      <c r="G43" s="33">
        <v>10981.71519698341</v>
      </c>
      <c r="H43" s="33">
        <v>0</v>
      </c>
      <c r="I43" s="33">
        <v>215.77971654355397</v>
      </c>
      <c r="J43" s="33">
        <v>1992.9781297134239</v>
      </c>
      <c r="K43" s="33">
        <v>2624.4505279034693</v>
      </c>
      <c r="L43" s="33">
        <v>751.59594825667807</v>
      </c>
      <c r="M43" s="33">
        <v>0</v>
      </c>
      <c r="N43" s="33">
        <v>0</v>
      </c>
    </row>
    <row r="44" spans="1:14" x14ac:dyDescent="0.2">
      <c r="A44" s="33">
        <v>1839</v>
      </c>
      <c r="B44" s="33" t="s">
        <v>483</v>
      </c>
      <c r="C44" s="33">
        <v>1012</v>
      </c>
      <c r="D44" s="33">
        <v>17627343.211791247</v>
      </c>
      <c r="E44" s="33">
        <f>SUM(Table42[[#This Row],[Utbytte per innbygger]:[Renter ansvarlig lån per innbygger]])</f>
        <v>17418.323331809534</v>
      </c>
      <c r="F44" s="33">
        <v>0</v>
      </c>
      <c r="G44" s="33">
        <v>10556.406189064557</v>
      </c>
      <c r="H44" s="33">
        <v>0</v>
      </c>
      <c r="I44" s="33">
        <v>251.73954459670895</v>
      </c>
      <c r="J44" s="33">
        <v>2110.006587615283</v>
      </c>
      <c r="K44" s="33">
        <v>3923.7542819499345</v>
      </c>
      <c r="L44" s="33">
        <v>576.41672858304798</v>
      </c>
      <c r="M44" s="33">
        <v>0</v>
      </c>
      <c r="N44" s="33">
        <v>0</v>
      </c>
    </row>
    <row r="45" spans="1:14" x14ac:dyDescent="0.2">
      <c r="A45" s="33">
        <v>4617</v>
      </c>
      <c r="B45" s="33" t="s">
        <v>430</v>
      </c>
      <c r="C45" s="33">
        <v>13017</v>
      </c>
      <c r="D45" s="33">
        <v>226164679.93153808</v>
      </c>
      <c r="E45" s="33">
        <f>SUM(Table42[[#This Row],[Utbytte per innbygger]:[Renter ansvarlig lån per innbygger]])</f>
        <v>17374.562489939162</v>
      </c>
      <c r="F45" s="33">
        <v>1094.8678333461373</v>
      </c>
      <c r="G45" s="33">
        <v>3939.2166458989532</v>
      </c>
      <c r="H45" s="33">
        <v>0</v>
      </c>
      <c r="I45" s="33">
        <v>187.61999006470273</v>
      </c>
      <c r="J45" s="33">
        <v>10731.790382832705</v>
      </c>
      <c r="K45" s="33">
        <v>787.11551560779492</v>
      </c>
      <c r="L45" s="33">
        <v>633.95212218886968</v>
      </c>
      <c r="M45" s="33">
        <v>0</v>
      </c>
      <c r="N45" s="33">
        <v>0</v>
      </c>
    </row>
    <row r="46" spans="1:14" x14ac:dyDescent="0.2">
      <c r="A46" s="33">
        <v>4217</v>
      </c>
      <c r="B46" s="33" t="s">
        <v>503</v>
      </c>
      <c r="C46" s="33">
        <v>1801</v>
      </c>
      <c r="D46" s="33">
        <v>31070538.102271635</v>
      </c>
      <c r="E46" s="33">
        <f>SUM(Table42[[#This Row],[Utbytte per innbygger]:[Renter ansvarlig lån per innbygger]])</f>
        <v>17251.825709201352</v>
      </c>
      <c r="F46" s="33">
        <v>5629.8545530260963</v>
      </c>
      <c r="G46" s="33">
        <v>2588.285288913567</v>
      </c>
      <c r="H46" s="33">
        <v>0</v>
      </c>
      <c r="I46" s="33">
        <v>190.6248691312812</v>
      </c>
      <c r="J46" s="33">
        <v>7939.4532222839143</v>
      </c>
      <c r="K46" s="33">
        <v>557.84008883953356</v>
      </c>
      <c r="L46" s="33">
        <v>345.76768700695879</v>
      </c>
      <c r="M46" s="33">
        <v>0</v>
      </c>
      <c r="N46" s="33">
        <v>0</v>
      </c>
    </row>
    <row r="47" spans="1:14" x14ac:dyDescent="0.2">
      <c r="A47" s="33">
        <v>3436</v>
      </c>
      <c r="B47" s="33" t="s">
        <v>441</v>
      </c>
      <c r="C47" s="33">
        <v>5628</v>
      </c>
      <c r="D47" s="33">
        <v>95920308.058916613</v>
      </c>
      <c r="E47" s="33">
        <f>SUM(Table42[[#This Row],[Utbytte per innbygger]:[Renter ansvarlig lån per innbygger]])</f>
        <v>17043.409392131594</v>
      </c>
      <c r="F47" s="33">
        <v>1589.4337834636342</v>
      </c>
      <c r="G47" s="33">
        <v>3768.9794585406298</v>
      </c>
      <c r="H47" s="33">
        <v>0</v>
      </c>
      <c r="I47" s="33">
        <v>252.70080837659336</v>
      </c>
      <c r="J47" s="33">
        <v>10727.638885631368</v>
      </c>
      <c r="K47" s="33">
        <v>299.67075337597726</v>
      </c>
      <c r="L47" s="33">
        <v>404.98570274339238</v>
      </c>
      <c r="M47" s="33">
        <v>0</v>
      </c>
      <c r="N47" s="33">
        <v>0</v>
      </c>
    </row>
    <row r="48" spans="1:14" x14ac:dyDescent="0.2">
      <c r="A48" s="33">
        <v>5058</v>
      </c>
      <c r="B48" s="33" t="s">
        <v>560</v>
      </c>
      <c r="C48" s="33">
        <v>4252</v>
      </c>
      <c r="D48" s="33">
        <v>67674134.337722272</v>
      </c>
      <c r="E48" s="33">
        <f>SUM(Table42[[#This Row],[Utbytte per innbygger]:[Renter ansvarlig lån per innbygger]])</f>
        <v>15915.835921383414</v>
      </c>
      <c r="F48" s="33">
        <v>2131.2323612417686</v>
      </c>
      <c r="G48" s="33">
        <v>174.45453120100345</v>
      </c>
      <c r="H48" s="33">
        <v>9846.4252116651005</v>
      </c>
      <c r="I48" s="33">
        <v>243.99514066931999</v>
      </c>
      <c r="J48" s="33">
        <v>200.44260740043896</v>
      </c>
      <c r="K48" s="33">
        <v>49.04938852304798</v>
      </c>
      <c r="L48" s="33">
        <v>253.3734586695615</v>
      </c>
      <c r="M48" s="33">
        <v>3016.8632220131726</v>
      </c>
      <c r="N48" s="33">
        <v>0</v>
      </c>
    </row>
    <row r="49" spans="1:14" x14ac:dyDescent="0.2">
      <c r="A49" s="33">
        <v>4648</v>
      </c>
      <c r="B49" s="33" t="s">
        <v>450</v>
      </c>
      <c r="C49" s="33">
        <v>3521</v>
      </c>
      <c r="D49" s="33">
        <v>54870891.098719455</v>
      </c>
      <c r="E49" s="33">
        <f>SUM(Table42[[#This Row],[Utbytte per innbygger]:[Renter ansvarlig lån per innbygger]])</f>
        <v>15583.894092223645</v>
      </c>
      <c r="F49" s="33">
        <v>0</v>
      </c>
      <c r="G49" s="33">
        <v>7001.6984459907226</v>
      </c>
      <c r="H49" s="33">
        <v>667.99204771371762</v>
      </c>
      <c r="I49" s="33">
        <v>206.38324519949629</v>
      </c>
      <c r="J49" s="33">
        <v>4862.8805752153748</v>
      </c>
      <c r="K49" s="33">
        <v>1712.3871059358137</v>
      </c>
      <c r="L49" s="33">
        <v>922.15625978567277</v>
      </c>
      <c r="M49" s="33">
        <v>210.3964123828458</v>
      </c>
      <c r="N49" s="33">
        <v>0</v>
      </c>
    </row>
    <row r="50" spans="1:14" x14ac:dyDescent="0.2">
      <c r="A50" s="33">
        <v>1826</v>
      </c>
      <c r="B50" s="33" t="s">
        <v>537</v>
      </c>
      <c r="C50" s="33">
        <v>1273</v>
      </c>
      <c r="D50" s="33">
        <v>19811836.980358321</v>
      </c>
      <c r="E50" s="33">
        <f>SUM(Table42[[#This Row],[Utbytte per innbygger]:[Renter ansvarlig lån per innbygger]])</f>
        <v>15563.108389912271</v>
      </c>
      <c r="F50" s="33">
        <v>1653.0908824299554</v>
      </c>
      <c r="G50" s="33">
        <v>1659.8726923278346</v>
      </c>
      <c r="H50" s="33">
        <v>0</v>
      </c>
      <c r="I50" s="33">
        <v>262.88689361074051</v>
      </c>
      <c r="J50" s="33">
        <v>3408.6454569258972</v>
      </c>
      <c r="K50" s="33">
        <v>8222.069389892642</v>
      </c>
      <c r="L50" s="33">
        <v>356.54307472520111</v>
      </c>
      <c r="M50" s="33">
        <v>0</v>
      </c>
      <c r="N50" s="33">
        <v>0</v>
      </c>
    </row>
    <row r="51" spans="1:14" x14ac:dyDescent="0.2">
      <c r="A51" s="33">
        <v>3042</v>
      </c>
      <c r="B51" s="33" t="s">
        <v>496</v>
      </c>
      <c r="C51" s="33">
        <v>2611</v>
      </c>
      <c r="D51" s="33">
        <v>39829012.636776738</v>
      </c>
      <c r="E51" s="33">
        <f>SUM(Table42[[#This Row],[Utbytte per innbygger]:[Renter ansvarlig lån per innbygger]])</f>
        <v>15254.313533809551</v>
      </c>
      <c r="F51" s="33">
        <v>106.46623260564279</v>
      </c>
      <c r="G51" s="33">
        <v>1728.9337033065237</v>
      </c>
      <c r="H51" s="33">
        <v>0</v>
      </c>
      <c r="I51" s="33">
        <v>506.19660975378645</v>
      </c>
      <c r="J51" s="33">
        <v>10891.886911783482</v>
      </c>
      <c r="K51" s="33">
        <v>1180.9827652240522</v>
      </c>
      <c r="L51" s="33">
        <v>839.8473111360629</v>
      </c>
      <c r="M51" s="33">
        <v>0</v>
      </c>
      <c r="N51" s="33">
        <v>0</v>
      </c>
    </row>
    <row r="52" spans="1:14" x14ac:dyDescent="0.2">
      <c r="A52" s="33">
        <v>1578</v>
      </c>
      <c r="B52" s="33" t="s">
        <v>466</v>
      </c>
      <c r="C52" s="33">
        <v>2491</v>
      </c>
      <c r="D52" s="33">
        <v>33272634.541206218</v>
      </c>
      <c r="E52" s="33">
        <f>SUM(Table42[[#This Row],[Utbytte per innbygger]:[Renter ansvarlig lån per innbygger]])</f>
        <v>13357.139518749987</v>
      </c>
      <c r="F52" s="33">
        <v>1261.3910076274587</v>
      </c>
      <c r="G52" s="33">
        <v>5490.6128921450554</v>
      </c>
      <c r="H52" s="33">
        <v>0</v>
      </c>
      <c r="I52" s="33">
        <v>263.01617960529921</v>
      </c>
      <c r="J52" s="33">
        <v>4526.1209688210893</v>
      </c>
      <c r="K52" s="33">
        <v>1375.5483741469288</v>
      </c>
      <c r="L52" s="33">
        <v>440.45009640415719</v>
      </c>
      <c r="M52" s="33">
        <v>0</v>
      </c>
      <c r="N52" s="33">
        <v>0</v>
      </c>
    </row>
    <row r="53" spans="1:14" x14ac:dyDescent="0.2">
      <c r="A53" s="33">
        <v>1837</v>
      </c>
      <c r="B53" s="33" t="s">
        <v>438</v>
      </c>
      <c r="C53" s="33">
        <v>6214</v>
      </c>
      <c r="D53" s="33">
        <v>82825752.589807019</v>
      </c>
      <c r="E53" s="33">
        <f>SUM(Table42[[#This Row],[Utbytte per innbygger]:[Renter ansvarlig lån per innbygger]])</f>
        <v>13328.894848697622</v>
      </c>
      <c r="F53" s="33">
        <v>160.92693916961701</v>
      </c>
      <c r="G53" s="33">
        <v>6190.6025321853876</v>
      </c>
      <c r="H53" s="33">
        <v>0</v>
      </c>
      <c r="I53" s="33">
        <v>249.67986821664212</v>
      </c>
      <c r="J53" s="33">
        <v>2985.707122465401</v>
      </c>
      <c r="K53" s="33">
        <v>3437.9347709473236</v>
      </c>
      <c r="L53" s="33">
        <v>304.04361571325194</v>
      </c>
      <c r="M53" s="33">
        <v>0</v>
      </c>
      <c r="N53" s="33">
        <v>0</v>
      </c>
    </row>
    <row r="54" spans="1:14" x14ac:dyDescent="0.2">
      <c r="A54" s="33">
        <v>3424</v>
      </c>
      <c r="B54" s="33" t="s">
        <v>468</v>
      </c>
      <c r="C54" s="33">
        <v>1722</v>
      </c>
      <c r="D54" s="33">
        <v>22703710.064130645</v>
      </c>
      <c r="E54" s="33">
        <f>SUM(Table42[[#This Row],[Utbytte per innbygger]:[Renter ansvarlig lån per innbygger]])</f>
        <v>13184.500617962047</v>
      </c>
      <c r="F54" s="33">
        <v>0</v>
      </c>
      <c r="G54" s="33">
        <v>6969.7630677506777</v>
      </c>
      <c r="H54" s="33">
        <v>0</v>
      </c>
      <c r="I54" s="33">
        <v>264.83173944810954</v>
      </c>
      <c r="J54" s="33">
        <v>4848.9446618273332</v>
      </c>
      <c r="K54" s="33">
        <v>693.54181184668994</v>
      </c>
      <c r="L54" s="33">
        <v>407.41933708923807</v>
      </c>
      <c r="M54" s="33">
        <v>0</v>
      </c>
      <c r="N54" s="33">
        <v>0</v>
      </c>
    </row>
    <row r="55" spans="1:14" x14ac:dyDescent="0.2">
      <c r="A55" s="33">
        <v>1811</v>
      </c>
      <c r="B55" s="33" t="s">
        <v>479</v>
      </c>
      <c r="C55" s="33">
        <v>1406</v>
      </c>
      <c r="D55" s="33">
        <v>17938958.091921281</v>
      </c>
      <c r="E55" s="33">
        <f>SUM(Table42[[#This Row],[Utbytte per innbygger]:[Renter ansvarlig lån per innbygger]])</f>
        <v>12758.860662817411</v>
      </c>
      <c r="F55" s="33">
        <v>0</v>
      </c>
      <c r="G55" s="33">
        <v>7316.3208658131816</v>
      </c>
      <c r="H55" s="33">
        <v>0</v>
      </c>
      <c r="I55" s="33">
        <v>250.76757188033741</v>
      </c>
      <c r="J55" s="33">
        <v>2739.1637577050737</v>
      </c>
      <c r="K55" s="33">
        <v>2112.0277382645804</v>
      </c>
      <c r="L55" s="33">
        <v>340.58072915423844</v>
      </c>
      <c r="M55" s="33">
        <v>0</v>
      </c>
      <c r="N55" s="33">
        <v>0</v>
      </c>
    </row>
    <row r="56" spans="1:14" x14ac:dyDescent="0.2">
      <c r="A56" s="33">
        <v>3821</v>
      </c>
      <c r="B56" s="33" t="s">
        <v>534</v>
      </c>
      <c r="C56" s="33">
        <v>2452</v>
      </c>
      <c r="D56" s="33">
        <v>29248470.139558483</v>
      </c>
      <c r="E56" s="33">
        <f>SUM(Table42[[#This Row],[Utbytte per innbygger]:[Renter ansvarlig lån per innbygger]])</f>
        <v>11928.413596883558</v>
      </c>
      <c r="F56" s="33">
        <v>5953.6432843936918</v>
      </c>
      <c r="G56" s="33">
        <v>824.6218669113648</v>
      </c>
      <c r="H56" s="33">
        <v>0</v>
      </c>
      <c r="I56" s="33">
        <v>250.99515910352753</v>
      </c>
      <c r="J56" s="33">
        <v>3982.7263947797715</v>
      </c>
      <c r="K56" s="33">
        <v>645.48246329526921</v>
      </c>
      <c r="L56" s="33">
        <v>270.94442839993241</v>
      </c>
      <c r="M56" s="33">
        <v>0</v>
      </c>
      <c r="N56" s="33">
        <v>0</v>
      </c>
    </row>
    <row r="57" spans="1:14" x14ac:dyDescent="0.2">
      <c r="A57" s="33">
        <v>3422</v>
      </c>
      <c r="B57" s="33" t="s">
        <v>490</v>
      </c>
      <c r="C57" s="33">
        <v>4195</v>
      </c>
      <c r="D57" s="33">
        <v>49909877.928551249</v>
      </c>
      <c r="E57" s="33">
        <f>SUM(Table42[[#This Row],[Utbytte per innbygger]:[Renter ansvarlig lån per innbygger]])</f>
        <v>11897.467920989571</v>
      </c>
      <c r="F57" s="33">
        <v>481.43027413587606</v>
      </c>
      <c r="G57" s="33">
        <v>1985.423994437823</v>
      </c>
      <c r="H57" s="33">
        <v>1862.216924910608</v>
      </c>
      <c r="I57" s="33">
        <v>294.35600720754144</v>
      </c>
      <c r="J57" s="33">
        <v>5812.4996947953923</v>
      </c>
      <c r="K57" s="33">
        <v>792.75876042908226</v>
      </c>
      <c r="L57" s="33">
        <v>320.9784986846862</v>
      </c>
      <c r="M57" s="33">
        <v>347.80376638856029</v>
      </c>
      <c r="N57" s="33">
        <v>0</v>
      </c>
    </row>
    <row r="58" spans="1:14" x14ac:dyDescent="0.2">
      <c r="A58" s="33">
        <v>5034</v>
      </c>
      <c r="B58" s="33" t="s">
        <v>475</v>
      </c>
      <c r="C58" s="33">
        <v>2399</v>
      </c>
      <c r="D58" s="33">
        <v>27982880.722443718</v>
      </c>
      <c r="E58" s="33">
        <f>SUM(Table42[[#This Row],[Utbytte per innbygger]:[Renter ansvarlig lån per innbygger]])</f>
        <v>11664.39379843423</v>
      </c>
      <c r="F58" s="33">
        <v>1500.9694039182993</v>
      </c>
      <c r="G58" s="33">
        <v>4438.5107257190502</v>
      </c>
      <c r="H58" s="33">
        <v>0</v>
      </c>
      <c r="I58" s="33">
        <v>252.54467602997366</v>
      </c>
      <c r="J58" s="33">
        <v>3677.0479754064195</v>
      </c>
      <c r="K58" s="33">
        <v>1405.3330554397667</v>
      </c>
      <c r="L58" s="33">
        <v>389.98796192072029</v>
      </c>
      <c r="M58" s="33">
        <v>0</v>
      </c>
      <c r="N58" s="33">
        <v>0</v>
      </c>
    </row>
    <row r="59" spans="1:14" x14ac:dyDescent="0.2">
      <c r="A59" s="33">
        <v>3051</v>
      </c>
      <c r="B59" s="33" t="s">
        <v>514</v>
      </c>
      <c r="C59" s="33">
        <v>1370</v>
      </c>
      <c r="D59" s="33">
        <v>15473299.932106165</v>
      </c>
      <c r="E59" s="33">
        <f>SUM(Table42[[#This Row],[Utbytte per innbygger]:[Renter ansvarlig lån per innbygger]])</f>
        <v>11294.379512486252</v>
      </c>
      <c r="F59" s="33">
        <v>328.68613138686129</v>
      </c>
      <c r="G59" s="33">
        <v>3632.1855951338198</v>
      </c>
      <c r="H59" s="33">
        <v>0</v>
      </c>
      <c r="I59" s="33">
        <v>349.93919089149165</v>
      </c>
      <c r="J59" s="33">
        <v>6346.7093077858881</v>
      </c>
      <c r="K59" s="33">
        <v>44.839416058394164</v>
      </c>
      <c r="L59" s="33">
        <v>592.01987122979631</v>
      </c>
      <c r="M59" s="33">
        <v>0</v>
      </c>
      <c r="N59" s="33">
        <v>0</v>
      </c>
    </row>
    <row r="60" spans="1:14" x14ac:dyDescent="0.2">
      <c r="A60" s="33">
        <v>3432</v>
      </c>
      <c r="B60" s="33" t="s">
        <v>573</v>
      </c>
      <c r="C60" s="33">
        <v>1986</v>
      </c>
      <c r="D60" s="33">
        <v>21970033.324654374</v>
      </c>
      <c r="E60" s="33">
        <f>SUM(Table42[[#This Row],[Utbytte per innbygger]:[Renter ansvarlig lån per innbygger]])</f>
        <v>11062.453839201598</v>
      </c>
      <c r="F60" s="33">
        <v>3188.9895938234308</v>
      </c>
      <c r="G60" s="33">
        <v>273.89900671366235</v>
      </c>
      <c r="H60" s="33">
        <v>0</v>
      </c>
      <c r="I60" s="33">
        <v>392.54588140422049</v>
      </c>
      <c r="J60" s="33">
        <v>3884.5498757972478</v>
      </c>
      <c r="K60" s="33">
        <v>3038.5629405840887</v>
      </c>
      <c r="L60" s="33">
        <v>283.9065408789487</v>
      </c>
      <c r="M60" s="33">
        <v>0</v>
      </c>
      <c r="N60" s="33">
        <v>0</v>
      </c>
    </row>
    <row r="61" spans="1:14" x14ac:dyDescent="0.2">
      <c r="A61" s="33">
        <v>4622</v>
      </c>
      <c r="B61" s="33" t="s">
        <v>473</v>
      </c>
      <c r="C61" s="33">
        <v>8497</v>
      </c>
      <c r="D61" s="33">
        <v>89348378.479817882</v>
      </c>
      <c r="E61" s="33">
        <f>SUM(Table42[[#This Row],[Utbytte per innbygger]:[Renter ansvarlig lån per innbygger]])</f>
        <v>10515.28521593714</v>
      </c>
      <c r="F61" s="33">
        <v>2713.738103644424</v>
      </c>
      <c r="G61" s="33">
        <v>974.31874634184601</v>
      </c>
      <c r="H61" s="33">
        <v>0</v>
      </c>
      <c r="I61" s="33">
        <v>242.37085490646385</v>
      </c>
      <c r="J61" s="33">
        <v>5757.2452934761286</v>
      </c>
      <c r="K61" s="33">
        <v>543.6540739868974</v>
      </c>
      <c r="L61" s="33">
        <v>283.95814358137733</v>
      </c>
      <c r="M61" s="33">
        <v>0</v>
      </c>
      <c r="N61" s="33">
        <v>0</v>
      </c>
    </row>
    <row r="62" spans="1:14" x14ac:dyDescent="0.2">
      <c r="A62" s="33">
        <v>1836</v>
      </c>
      <c r="B62" s="33" t="s">
        <v>477</v>
      </c>
      <c r="C62" s="33">
        <v>1153</v>
      </c>
      <c r="D62" s="33">
        <v>11791995.593557727</v>
      </c>
      <c r="E62" s="33">
        <f>SUM(Table42[[#This Row],[Utbytte per innbygger]:[Renter ansvarlig lån per innbygger]])</f>
        <v>10227.229482704013</v>
      </c>
      <c r="F62" s="33">
        <v>0</v>
      </c>
      <c r="G62" s="33">
        <v>8769.4067522405312</v>
      </c>
      <c r="H62" s="33">
        <v>0</v>
      </c>
      <c r="I62" s="33">
        <v>481.48250704487924</v>
      </c>
      <c r="J62" s="33">
        <v>561.31892107545536</v>
      </c>
      <c r="K62" s="33">
        <v>109.04249783174328</v>
      </c>
      <c r="L62" s="33">
        <v>305.97880451140395</v>
      </c>
      <c r="M62" s="33">
        <v>0</v>
      </c>
      <c r="N62" s="33">
        <v>0</v>
      </c>
    </row>
    <row r="63" spans="1:14" x14ac:dyDescent="0.2">
      <c r="A63" s="33">
        <v>4623</v>
      </c>
      <c r="B63" s="33" t="s">
        <v>509</v>
      </c>
      <c r="C63" s="33">
        <v>2501</v>
      </c>
      <c r="D63" s="33">
        <v>25386627.697172381</v>
      </c>
      <c r="E63" s="33">
        <f>SUM(Table42[[#This Row],[Utbytte per innbygger]:[Renter ansvarlig lån per innbygger]])</f>
        <v>10150.590842531939</v>
      </c>
      <c r="F63" s="33">
        <v>0</v>
      </c>
      <c r="G63" s="33">
        <v>2019.9900587764891</v>
      </c>
      <c r="H63" s="33">
        <v>0</v>
      </c>
      <c r="I63" s="33">
        <v>181.75535043377243</v>
      </c>
      <c r="J63" s="33">
        <v>7169.7646066906564</v>
      </c>
      <c r="K63" s="33">
        <v>442.67213114754099</v>
      </c>
      <c r="L63" s="33">
        <v>336.40869548348019</v>
      </c>
      <c r="M63" s="33">
        <v>0</v>
      </c>
      <c r="N63" s="33">
        <v>0</v>
      </c>
    </row>
    <row r="64" spans="1:14" x14ac:dyDescent="0.2">
      <c r="A64" s="33">
        <v>3453</v>
      </c>
      <c r="B64" s="33" t="s">
        <v>550</v>
      </c>
      <c r="C64" s="33">
        <v>3252</v>
      </c>
      <c r="D64" s="33">
        <v>32909137.23428715</v>
      </c>
      <c r="E64" s="33">
        <f>SUM(Table42[[#This Row],[Utbytte per innbygger]:[Renter ansvarlig lån per innbygger]])</f>
        <v>10119.66089615226</v>
      </c>
      <c r="F64" s="33">
        <v>438.11916666666673</v>
      </c>
      <c r="G64" s="33">
        <v>278.42809891348912</v>
      </c>
      <c r="H64" s="33">
        <v>0</v>
      </c>
      <c r="I64" s="33">
        <v>372.72577256332312</v>
      </c>
      <c r="J64" s="33">
        <v>7460.1298666461662</v>
      </c>
      <c r="K64" s="33">
        <v>1234.3366133661336</v>
      </c>
      <c r="L64" s="33">
        <v>335.92137799648145</v>
      </c>
      <c r="M64" s="33">
        <v>0</v>
      </c>
      <c r="N64" s="33">
        <v>0</v>
      </c>
    </row>
    <row r="65" spans="1:14" x14ac:dyDescent="0.2">
      <c r="A65" s="33">
        <v>1875</v>
      </c>
      <c r="B65" s="33" t="s">
        <v>505</v>
      </c>
      <c r="C65" s="33">
        <v>2708</v>
      </c>
      <c r="D65" s="33">
        <v>27281770.362824693</v>
      </c>
      <c r="E65" s="33">
        <f>SUM(Table42[[#This Row],[Utbytte per innbygger]:[Renter ansvarlig lån per innbygger]])</f>
        <v>10074.508996611778</v>
      </c>
      <c r="F65" s="33">
        <v>1415.438308714919</v>
      </c>
      <c r="G65" s="33">
        <v>1987.4719954455932</v>
      </c>
      <c r="H65" s="33">
        <v>852.16642048252095</v>
      </c>
      <c r="I65" s="33">
        <v>377.03592006035689</v>
      </c>
      <c r="J65" s="33">
        <v>2577.1655295420978</v>
      </c>
      <c r="K65" s="33">
        <v>1938.3015755785329</v>
      </c>
      <c r="L65" s="33">
        <v>381.83485978627914</v>
      </c>
      <c r="M65" s="33">
        <v>545.09438700147723</v>
      </c>
      <c r="N65" s="33">
        <v>0</v>
      </c>
    </row>
    <row r="66" spans="1:14" x14ac:dyDescent="0.2">
      <c r="A66" s="33">
        <v>3434</v>
      </c>
      <c r="B66" s="33" t="s">
        <v>532</v>
      </c>
      <c r="C66" s="33">
        <v>2211</v>
      </c>
      <c r="D66" s="33">
        <v>22260860.994593695</v>
      </c>
      <c r="E66" s="33">
        <f>SUM(Table42[[#This Row],[Utbytte per innbygger]:[Renter ansvarlig lån per innbygger]])</f>
        <v>10068.232019264447</v>
      </c>
      <c r="F66" s="33">
        <v>2864.4655510327152</v>
      </c>
      <c r="G66" s="33">
        <v>1080.1195837479272</v>
      </c>
      <c r="H66" s="33">
        <v>0</v>
      </c>
      <c r="I66" s="33">
        <v>239.78794735786036</v>
      </c>
      <c r="J66" s="33">
        <v>3336.5199188903966</v>
      </c>
      <c r="K66" s="33">
        <v>2253.6015377657168</v>
      </c>
      <c r="L66" s="33">
        <v>293.73748046983206</v>
      </c>
      <c r="M66" s="33">
        <v>0</v>
      </c>
      <c r="N66" s="33">
        <v>0</v>
      </c>
    </row>
    <row r="67" spans="1:14" x14ac:dyDescent="0.2">
      <c r="A67" s="33">
        <v>3041</v>
      </c>
      <c r="B67" s="33" t="s">
        <v>492</v>
      </c>
      <c r="C67" s="33">
        <v>4667</v>
      </c>
      <c r="D67" s="33">
        <v>42820473.753607385</v>
      </c>
      <c r="E67" s="33">
        <f>SUM(Table42[[#This Row],[Utbytte per innbygger]:[Renter ansvarlig lån per innbygger]])</f>
        <v>9175.1604357418873</v>
      </c>
      <c r="F67" s="33">
        <v>137.97228769373615</v>
      </c>
      <c r="G67" s="33">
        <v>1596.1725136775945</v>
      </c>
      <c r="H67" s="33">
        <v>0</v>
      </c>
      <c r="I67" s="33">
        <v>349.05700168389973</v>
      </c>
      <c r="J67" s="33">
        <v>5815.8886436683088</v>
      </c>
      <c r="K67" s="33">
        <v>443.98907220912793</v>
      </c>
      <c r="L67" s="33">
        <v>832.08091680921916</v>
      </c>
      <c r="M67" s="33">
        <v>0</v>
      </c>
      <c r="N67" s="33">
        <v>0</v>
      </c>
    </row>
    <row r="68" spans="1:14" x14ac:dyDescent="0.2">
      <c r="A68" s="33">
        <v>5438</v>
      </c>
      <c r="B68" s="33" t="s">
        <v>535</v>
      </c>
      <c r="C68" s="33">
        <v>1221</v>
      </c>
      <c r="D68" s="33">
        <v>11124691.350411488</v>
      </c>
      <c r="E68" s="33">
        <f>SUM(Table42[[#This Row],[Utbytte per innbygger]:[Renter ansvarlig lån per innbygger]])</f>
        <v>9111.1313271183353</v>
      </c>
      <c r="F68" s="33">
        <v>0</v>
      </c>
      <c r="G68" s="33">
        <v>2731.2631722631722</v>
      </c>
      <c r="H68" s="33">
        <v>2241.6052416052416</v>
      </c>
      <c r="I68" s="33">
        <v>881.84928100525019</v>
      </c>
      <c r="J68" s="33">
        <v>1764.6586180726172</v>
      </c>
      <c r="K68" s="33">
        <v>709.1979251979252</v>
      </c>
      <c r="L68" s="33">
        <v>479.51639904783963</v>
      </c>
      <c r="M68" s="33">
        <v>303.04068992628982</v>
      </c>
      <c r="N68" s="33">
        <v>0</v>
      </c>
    </row>
    <row r="69" spans="1:14" x14ac:dyDescent="0.2">
      <c r="A69" s="33">
        <v>3438</v>
      </c>
      <c r="B69" s="33" t="s">
        <v>485</v>
      </c>
      <c r="C69" s="33">
        <v>3064</v>
      </c>
      <c r="D69" s="33">
        <v>26756188.085027196</v>
      </c>
      <c r="E69" s="33">
        <f>SUM(Table42[[#This Row],[Utbytte per innbygger]:[Renter ansvarlig lån per innbygger]])</f>
        <v>8732.4373645650121</v>
      </c>
      <c r="F69" s="33">
        <v>2919.495213228895</v>
      </c>
      <c r="G69" s="33">
        <v>2107.1729689947779</v>
      </c>
      <c r="H69" s="33">
        <v>0</v>
      </c>
      <c r="I69" s="33">
        <v>309.03471776921066</v>
      </c>
      <c r="J69" s="33">
        <v>2934.6495416666662</v>
      </c>
      <c r="K69" s="33">
        <v>117.01958224543081</v>
      </c>
      <c r="L69" s="33">
        <v>345.06534066003098</v>
      </c>
      <c r="M69" s="33">
        <v>0</v>
      </c>
      <c r="N69" s="33">
        <v>0</v>
      </c>
    </row>
    <row r="70" spans="1:14" x14ac:dyDescent="0.2">
      <c r="A70" s="33">
        <v>3452</v>
      </c>
      <c r="B70" s="33" t="s">
        <v>530</v>
      </c>
      <c r="C70" s="33">
        <v>2111</v>
      </c>
      <c r="D70" s="33">
        <v>18067508.950445242</v>
      </c>
      <c r="E70" s="33">
        <f>SUM(Table42[[#This Row],[Utbytte per innbygger]:[Renter ansvarlig lån per innbygger]])</f>
        <v>8558.7441735884622</v>
      </c>
      <c r="F70" s="33">
        <v>674.92351018474665</v>
      </c>
      <c r="G70" s="33">
        <v>1582.8892597505132</v>
      </c>
      <c r="H70" s="33">
        <v>0</v>
      </c>
      <c r="I70" s="33">
        <v>346.50424145421817</v>
      </c>
      <c r="J70" s="33">
        <v>5008.2763614400765</v>
      </c>
      <c r="K70" s="33">
        <v>524.54239696826153</v>
      </c>
      <c r="L70" s="33">
        <v>421.60840379064626</v>
      </c>
      <c r="M70" s="33">
        <v>0</v>
      </c>
      <c r="N70" s="33">
        <v>0</v>
      </c>
    </row>
    <row r="71" spans="1:14" x14ac:dyDescent="0.2">
      <c r="A71" s="33">
        <v>5416</v>
      </c>
      <c r="B71" s="33" t="s">
        <v>460</v>
      </c>
      <c r="C71" s="33">
        <v>3993</v>
      </c>
      <c r="D71" s="33">
        <v>34056973.075869396</v>
      </c>
      <c r="E71" s="33">
        <f>SUM(Table42[[#This Row],[Utbytte per innbygger]:[Renter ansvarlig lån per innbygger]])</f>
        <v>8529.1693152690696</v>
      </c>
      <c r="F71" s="33">
        <v>0</v>
      </c>
      <c r="G71" s="33">
        <v>4072.2356154937811</v>
      </c>
      <c r="H71" s="33">
        <v>0</v>
      </c>
      <c r="I71" s="33">
        <v>272.74084389668786</v>
      </c>
      <c r="J71" s="33">
        <v>2240.6362801569412</v>
      </c>
      <c r="K71" s="33">
        <v>1209.1614492027716</v>
      </c>
      <c r="L71" s="33">
        <v>734.39512651888799</v>
      </c>
      <c r="M71" s="33">
        <v>0</v>
      </c>
      <c r="N71" s="33">
        <v>0</v>
      </c>
    </row>
    <row r="72" spans="1:14" x14ac:dyDescent="0.2">
      <c r="A72" s="33">
        <v>5440</v>
      </c>
      <c r="B72" s="33" t="s">
        <v>702</v>
      </c>
      <c r="C72" s="33">
        <v>906</v>
      </c>
      <c r="D72" s="33">
        <v>7669169.2587933978</v>
      </c>
      <c r="E72" s="33">
        <f>SUM(Table42[[#This Row],[Utbytte per innbygger]:[Renter ansvarlig lån per innbygger]])</f>
        <v>8464.8667315600414</v>
      </c>
      <c r="F72" s="33">
        <v>2127.0235467255334</v>
      </c>
      <c r="G72" s="33">
        <v>0</v>
      </c>
      <c r="H72" s="33">
        <v>3476.8211920529802</v>
      </c>
      <c r="I72" s="33">
        <v>333.47854088251324</v>
      </c>
      <c r="J72" s="33">
        <v>192.52227152317877</v>
      </c>
      <c r="K72" s="33">
        <v>129.84105960264901</v>
      </c>
      <c r="L72" s="33">
        <v>251.68122452594659</v>
      </c>
      <c r="M72" s="33">
        <v>1953.4988962472412</v>
      </c>
      <c r="N72" s="33">
        <v>0</v>
      </c>
    </row>
    <row r="73" spans="1:14" x14ac:dyDescent="0.2">
      <c r="A73" s="33">
        <v>3040</v>
      </c>
      <c r="B73" s="33" t="s">
        <v>463</v>
      </c>
      <c r="C73" s="33">
        <v>3273</v>
      </c>
      <c r="D73" s="33">
        <v>27471781.266514566</v>
      </c>
      <c r="E73" s="33">
        <f>SUM(Table42[[#This Row],[Utbytte per innbygger]:[Renter ansvarlig lån per innbygger]])</f>
        <v>8393.4559323295343</v>
      </c>
      <c r="F73" s="33">
        <v>113.65719523373052</v>
      </c>
      <c r="G73" s="33">
        <v>4832.361448823709</v>
      </c>
      <c r="H73" s="33">
        <v>0</v>
      </c>
      <c r="I73" s="33">
        <v>454.416578768362</v>
      </c>
      <c r="J73" s="33">
        <v>1538.8028084326304</v>
      </c>
      <c r="K73" s="33">
        <v>842.58845096241976</v>
      </c>
      <c r="L73" s="33">
        <v>611.629450108681</v>
      </c>
      <c r="M73" s="33">
        <v>0</v>
      </c>
      <c r="N73" s="33">
        <v>0</v>
      </c>
    </row>
    <row r="74" spans="1:14" x14ac:dyDescent="0.2">
      <c r="A74" s="33">
        <v>3448</v>
      </c>
      <c r="B74" s="33" t="s">
        <v>481</v>
      </c>
      <c r="C74" s="33">
        <v>6577</v>
      </c>
      <c r="D74" s="33">
        <v>55130236.855942763</v>
      </c>
      <c r="E74" s="33">
        <f>SUM(Table42[[#This Row],[Utbytte per innbygger]:[Renter ansvarlig lån per innbygger]])</f>
        <v>8382.2771561415175</v>
      </c>
      <c r="F74" s="33">
        <v>836.11655871471282</v>
      </c>
      <c r="G74" s="33">
        <v>1765.7872332877198</v>
      </c>
      <c r="H74" s="33">
        <v>0</v>
      </c>
      <c r="I74" s="33">
        <v>210.36744927687315</v>
      </c>
      <c r="J74" s="33">
        <v>4881.702455932289</v>
      </c>
      <c r="K74" s="33">
        <v>390.58537327048805</v>
      </c>
      <c r="L74" s="33">
        <v>297.71808565943326</v>
      </c>
      <c r="M74" s="33">
        <v>0</v>
      </c>
      <c r="N74" s="33">
        <v>0</v>
      </c>
    </row>
    <row r="75" spans="1:14" x14ac:dyDescent="0.2">
      <c r="A75" s="33">
        <v>1838</v>
      </c>
      <c r="B75" s="33" t="s">
        <v>750</v>
      </c>
      <c r="C75" s="33">
        <v>1894</v>
      </c>
      <c r="D75" s="33">
        <v>15181499.719267016</v>
      </c>
      <c r="E75" s="33">
        <f>SUM(Table42[[#This Row],[Utbytte per innbygger]:[Renter ansvarlig lån per innbygger]])</f>
        <v>8015.5753533616771</v>
      </c>
      <c r="F75" s="33">
        <v>0</v>
      </c>
      <c r="G75" s="33">
        <v>3752.0480427666316</v>
      </c>
      <c r="H75" s="33">
        <v>0</v>
      </c>
      <c r="I75" s="33">
        <v>453.94829095154347</v>
      </c>
      <c r="J75" s="33">
        <v>2192.7538321013726</v>
      </c>
      <c r="K75" s="33">
        <v>1251.3396691305879</v>
      </c>
      <c r="L75" s="33">
        <v>365.48551841154142</v>
      </c>
      <c r="M75" s="33">
        <v>0</v>
      </c>
      <c r="N75" s="33">
        <v>0</v>
      </c>
    </row>
    <row r="76" spans="1:14" x14ac:dyDescent="0.2">
      <c r="A76" s="33">
        <v>5032</v>
      </c>
      <c r="B76" s="33" t="s">
        <v>493</v>
      </c>
      <c r="C76" s="33">
        <v>4090</v>
      </c>
      <c r="D76" s="33">
        <v>32322415.779223975</v>
      </c>
      <c r="E76" s="33">
        <f>SUM(Table42[[#This Row],[Utbytte per innbygger]:[Renter ansvarlig lån per innbygger]])</f>
        <v>7902.7911440645412</v>
      </c>
      <c r="F76" s="33">
        <v>2514.9144254278731</v>
      </c>
      <c r="G76" s="33">
        <v>2168.6641735126327</v>
      </c>
      <c r="H76" s="33">
        <v>0</v>
      </c>
      <c r="I76" s="33">
        <v>193.45615496454923</v>
      </c>
      <c r="J76" s="33">
        <v>1663.1610692746538</v>
      </c>
      <c r="K76" s="33">
        <v>759.9578647106764</v>
      </c>
      <c r="L76" s="33">
        <v>297.49352505190666</v>
      </c>
      <c r="M76" s="33">
        <v>305.14393112224963</v>
      </c>
      <c r="N76" s="33">
        <v>0</v>
      </c>
    </row>
    <row r="77" spans="1:14" x14ac:dyDescent="0.2">
      <c r="A77" s="33">
        <v>1563</v>
      </c>
      <c r="B77" s="33" t="s">
        <v>437</v>
      </c>
      <c r="C77" s="33">
        <v>6932</v>
      </c>
      <c r="D77" s="33">
        <v>54714010.622653864</v>
      </c>
      <c r="E77" s="33">
        <f>SUM(Table42[[#This Row],[Utbytte per innbygger]:[Renter ansvarlig lån per innbygger]])</f>
        <v>7892.9617170591264</v>
      </c>
      <c r="F77" s="33">
        <v>454.79899980765532</v>
      </c>
      <c r="G77" s="33">
        <v>4397.4875235622239</v>
      </c>
      <c r="H77" s="33">
        <v>0</v>
      </c>
      <c r="I77" s="33">
        <v>167.92785273171518</v>
      </c>
      <c r="J77" s="33">
        <v>1812.1165167339873</v>
      </c>
      <c r="K77" s="33">
        <v>527.33280438545876</v>
      </c>
      <c r="L77" s="33">
        <v>533.29801983808602</v>
      </c>
      <c r="M77" s="33">
        <v>0</v>
      </c>
      <c r="N77" s="33">
        <v>0</v>
      </c>
    </row>
    <row r="78" spans="1:14" x14ac:dyDescent="0.2">
      <c r="A78" s="33">
        <v>1114</v>
      </c>
      <c r="B78" s="33" t="s">
        <v>580</v>
      </c>
      <c r="C78" s="33">
        <v>2789</v>
      </c>
      <c r="D78" s="33">
        <v>21316304.237730417</v>
      </c>
      <c r="E78" s="33">
        <f>SUM(Table42[[#This Row],[Utbytte per innbygger]:[Renter ansvarlig lån per innbygger]])</f>
        <v>7642.9918385551873</v>
      </c>
      <c r="F78" s="33">
        <v>2043.7193737301307</v>
      </c>
      <c r="G78" s="33">
        <v>101.79407194932473</v>
      </c>
      <c r="H78" s="33">
        <v>3643.4803394287078</v>
      </c>
      <c r="I78" s="33">
        <v>208.50642248675308</v>
      </c>
      <c r="J78" s="33">
        <v>69.863798255049588</v>
      </c>
      <c r="K78" s="33">
        <v>27.857177004900205</v>
      </c>
      <c r="L78" s="33">
        <v>300.54530611265778</v>
      </c>
      <c r="M78" s="33">
        <v>1247.2253495876632</v>
      </c>
      <c r="N78" s="33">
        <v>0</v>
      </c>
    </row>
    <row r="79" spans="1:14" x14ac:dyDescent="0.2">
      <c r="A79" s="33">
        <v>1818</v>
      </c>
      <c r="B79" s="33" t="s">
        <v>777</v>
      </c>
      <c r="C79" s="33">
        <v>1825</v>
      </c>
      <c r="D79" s="33">
        <v>13793430.354486989</v>
      </c>
      <c r="E79" s="33">
        <f>SUM(Table42[[#This Row],[Utbytte per innbygger]:[Renter ansvarlig lån per innbygger]])</f>
        <v>7558.0440298558842</v>
      </c>
      <c r="F79" s="33">
        <v>6036.5605570776243</v>
      </c>
      <c r="G79" s="33">
        <v>0</v>
      </c>
      <c r="H79" s="33">
        <v>0</v>
      </c>
      <c r="I79" s="33">
        <v>920.77649921699879</v>
      </c>
      <c r="J79" s="33">
        <v>0</v>
      </c>
      <c r="K79" s="33">
        <v>0</v>
      </c>
      <c r="L79" s="33">
        <v>600.70697356126084</v>
      </c>
      <c r="M79" s="33">
        <v>0</v>
      </c>
      <c r="N79" s="33">
        <v>0</v>
      </c>
    </row>
    <row r="80" spans="1:14" x14ac:dyDescent="0.2">
      <c r="A80" s="33">
        <v>5042</v>
      </c>
      <c r="B80" s="33" t="s">
        <v>531</v>
      </c>
      <c r="C80" s="33">
        <v>1309</v>
      </c>
      <c r="D80" s="33">
        <v>9749976.2809325811</v>
      </c>
      <c r="E80" s="33">
        <f>SUM(Table42[[#This Row],[Utbytte per innbygger]:[Renter ansvarlig lån per innbygger]])</f>
        <v>7448.4157990317653</v>
      </c>
      <c r="F80" s="33">
        <v>1244.9839572192516</v>
      </c>
      <c r="G80" s="33">
        <v>2047.3477112299463</v>
      </c>
      <c r="H80" s="33">
        <v>0</v>
      </c>
      <c r="I80" s="33">
        <v>243.98707738808187</v>
      </c>
      <c r="J80" s="33">
        <v>1099.7253529411764</v>
      </c>
      <c r="K80" s="33">
        <v>2491.113063407181</v>
      </c>
      <c r="L80" s="33">
        <v>321.25863684612716</v>
      </c>
      <c r="M80" s="33">
        <v>0</v>
      </c>
      <c r="N80" s="33">
        <v>0</v>
      </c>
    </row>
    <row r="81" spans="1:14" x14ac:dyDescent="0.2">
      <c r="A81" s="33">
        <v>5022</v>
      </c>
      <c r="B81" s="33" t="s">
        <v>486</v>
      </c>
      <c r="C81" s="33">
        <v>2443</v>
      </c>
      <c r="D81" s="33">
        <v>17351296.120538101</v>
      </c>
      <c r="E81" s="33">
        <f>SUM(Table42[[#This Row],[Utbytte per innbygger]:[Renter ansvarlig lån per innbygger]])</f>
        <v>7102.4544087343838</v>
      </c>
      <c r="F81" s="33">
        <v>69.196722608814312</v>
      </c>
      <c r="G81" s="33">
        <v>3732.2821337153773</v>
      </c>
      <c r="H81" s="33">
        <v>0</v>
      </c>
      <c r="I81" s="33">
        <v>256.99312783844198</v>
      </c>
      <c r="J81" s="33">
        <v>1679.450945558739</v>
      </c>
      <c r="K81" s="33">
        <v>990.27343430208759</v>
      </c>
      <c r="L81" s="33">
        <v>374.25804471092289</v>
      </c>
      <c r="M81" s="33">
        <v>0</v>
      </c>
      <c r="N81" s="33">
        <v>0</v>
      </c>
    </row>
    <row r="82" spans="1:14" x14ac:dyDescent="0.2">
      <c r="A82" s="33">
        <v>5425</v>
      </c>
      <c r="B82" s="33" t="s">
        <v>507</v>
      </c>
      <c r="C82" s="33">
        <v>1836</v>
      </c>
      <c r="D82" s="33">
        <v>13007695.88609707</v>
      </c>
      <c r="E82" s="33">
        <f>SUM(Table42[[#This Row],[Utbytte per innbygger]:[Renter ansvarlig lån per innbygger]])</f>
        <v>7084.801680880757</v>
      </c>
      <c r="F82" s="33">
        <v>0</v>
      </c>
      <c r="G82" s="33">
        <v>3167.6321713870734</v>
      </c>
      <c r="H82" s="33">
        <v>0</v>
      </c>
      <c r="I82" s="33">
        <v>280.92919908548271</v>
      </c>
      <c r="J82" s="33">
        <v>1929.0742973856211</v>
      </c>
      <c r="K82" s="33">
        <v>1409.3126361655773</v>
      </c>
      <c r="L82" s="33">
        <v>297.85337685700301</v>
      </c>
      <c r="M82" s="33">
        <v>0</v>
      </c>
      <c r="N82" s="33">
        <v>0</v>
      </c>
    </row>
    <row r="83" spans="1:14" x14ac:dyDescent="0.2">
      <c r="A83" s="33">
        <v>1151</v>
      </c>
      <c r="B83" s="33" t="s">
        <v>710</v>
      </c>
      <c r="C83" s="33">
        <v>188</v>
      </c>
      <c r="D83" s="33">
        <v>1327678.8809604594</v>
      </c>
      <c r="E83" s="33">
        <f>SUM(Table42[[#This Row],[Utbytte per innbygger]:[Renter ansvarlig lån per innbygger]])</f>
        <v>7062.1217072364861</v>
      </c>
      <c r="F83" s="33">
        <v>6114.5744680851058</v>
      </c>
      <c r="G83" s="33">
        <v>0</v>
      </c>
      <c r="H83" s="33">
        <v>446.80851063829783</v>
      </c>
      <c r="I83" s="33">
        <v>240.96922549185365</v>
      </c>
      <c r="J83" s="33">
        <v>0</v>
      </c>
      <c r="K83" s="33">
        <v>0</v>
      </c>
      <c r="L83" s="33">
        <v>167.61456153186776</v>
      </c>
      <c r="M83" s="33">
        <v>92.154941489361519</v>
      </c>
      <c r="N83" s="33">
        <v>0</v>
      </c>
    </row>
    <row r="84" spans="1:14" x14ac:dyDescent="0.2">
      <c r="A84" s="33">
        <v>1111</v>
      </c>
      <c r="B84" s="33" t="s">
        <v>604</v>
      </c>
      <c r="C84" s="33">
        <v>3281</v>
      </c>
      <c r="D84" s="33">
        <v>23148854.69438909</v>
      </c>
      <c r="E84" s="33">
        <f>SUM(Table42[[#This Row],[Utbytte per innbygger]:[Renter ansvarlig lån per innbygger]])</f>
        <v>7055.4266060314203</v>
      </c>
      <c r="F84" s="33">
        <v>871.74641877476358</v>
      </c>
      <c r="G84" s="33">
        <v>187.45090419587524</v>
      </c>
      <c r="H84" s="33">
        <v>3413.5934166412676</v>
      </c>
      <c r="I84" s="33">
        <v>163.65658636710631</v>
      </c>
      <c r="J84" s="33">
        <v>1269.855781773849</v>
      </c>
      <c r="K84" s="33">
        <v>11.098547190897085</v>
      </c>
      <c r="L84" s="33">
        <v>251.21452743633577</v>
      </c>
      <c r="M84" s="33">
        <v>886.81042365132578</v>
      </c>
      <c r="N84" s="33">
        <v>0</v>
      </c>
    </row>
    <row r="85" spans="1:14" x14ac:dyDescent="0.2">
      <c r="A85" s="33">
        <v>4621</v>
      </c>
      <c r="B85" s="33" t="s">
        <v>445</v>
      </c>
      <c r="C85" s="33">
        <v>15875</v>
      </c>
      <c r="D85" s="33">
        <v>111820235.28551267</v>
      </c>
      <c r="E85" s="33">
        <f>SUM(Table42[[#This Row],[Utbytte per innbygger]:[Renter ansvarlig lån per innbygger]])</f>
        <v>7043.794348693712</v>
      </c>
      <c r="F85" s="33">
        <v>1190.383282729659</v>
      </c>
      <c r="G85" s="33">
        <v>1274.0567459317583</v>
      </c>
      <c r="H85" s="33">
        <v>0</v>
      </c>
      <c r="I85" s="33">
        <v>216.38001895622077</v>
      </c>
      <c r="J85" s="33">
        <v>3655.2492996115493</v>
      </c>
      <c r="K85" s="33">
        <v>424.34704461942255</v>
      </c>
      <c r="L85" s="33">
        <v>283.37795684510206</v>
      </c>
      <c r="M85" s="33">
        <v>0</v>
      </c>
      <c r="N85" s="33">
        <v>0</v>
      </c>
    </row>
    <row r="86" spans="1:14" x14ac:dyDescent="0.2">
      <c r="A86" s="33">
        <v>4226</v>
      </c>
      <c r="B86" s="33" t="s">
        <v>682</v>
      </c>
      <c r="C86" s="33">
        <v>1704</v>
      </c>
      <c r="D86" s="33">
        <v>11934601.80531054</v>
      </c>
      <c r="E86" s="33">
        <f>SUM(Table42[[#This Row],[Utbytte per innbygger]:[Renter ansvarlig lån per innbygger]])</f>
        <v>7003.8742988911617</v>
      </c>
      <c r="F86" s="33">
        <v>6638.6142605633795</v>
      </c>
      <c r="G86" s="33">
        <v>0</v>
      </c>
      <c r="H86" s="33">
        <v>0</v>
      </c>
      <c r="I86" s="33">
        <v>0</v>
      </c>
      <c r="J86" s="33">
        <v>112.81721439749609</v>
      </c>
      <c r="K86" s="33">
        <v>8.95481220657277</v>
      </c>
      <c r="L86" s="33">
        <v>243.48801172371367</v>
      </c>
      <c r="M86" s="33">
        <v>0</v>
      </c>
      <c r="N86" s="33">
        <v>0</v>
      </c>
    </row>
    <row r="87" spans="1:14" x14ac:dyDescent="0.2">
      <c r="A87" s="33">
        <v>4214</v>
      </c>
      <c r="B87" s="33" t="s">
        <v>494</v>
      </c>
      <c r="C87" s="33">
        <v>6098</v>
      </c>
      <c r="D87" s="33">
        <v>41724692.348360732</v>
      </c>
      <c r="E87" s="33">
        <f>SUM(Table42[[#This Row],[Utbytte per innbygger]:[Renter ansvarlig lån per innbygger]])</f>
        <v>6842.3568954346892</v>
      </c>
      <c r="F87" s="33">
        <v>2414.85137750082</v>
      </c>
      <c r="G87" s="33">
        <v>845.98319432600863</v>
      </c>
      <c r="H87" s="33">
        <v>0</v>
      </c>
      <c r="I87" s="33">
        <v>139.75368334616053</v>
      </c>
      <c r="J87" s="33">
        <v>3069.4824445173285</v>
      </c>
      <c r="K87" s="33">
        <v>83.992073904012244</v>
      </c>
      <c r="L87" s="33">
        <v>288.29412184035965</v>
      </c>
      <c r="M87" s="33">
        <v>0</v>
      </c>
      <c r="N87" s="33">
        <v>0</v>
      </c>
    </row>
    <row r="88" spans="1:14" x14ac:dyDescent="0.2">
      <c r="A88" s="33">
        <v>3429</v>
      </c>
      <c r="B88" s="33" t="s">
        <v>558</v>
      </c>
      <c r="C88" s="33">
        <v>1530</v>
      </c>
      <c r="D88" s="33">
        <v>10464898.954623703</v>
      </c>
      <c r="E88" s="33">
        <f>SUM(Table42[[#This Row],[Utbytte per innbygger]:[Renter ansvarlig lån per innbygger]])</f>
        <v>6839.8032383161462</v>
      </c>
      <c r="F88" s="33">
        <v>0</v>
      </c>
      <c r="G88" s="33">
        <v>570.6062779956427</v>
      </c>
      <c r="H88" s="33">
        <v>0</v>
      </c>
      <c r="I88" s="33">
        <v>239.23831840859273</v>
      </c>
      <c r="J88" s="33">
        <v>5224.5069217864939</v>
      </c>
      <c r="K88" s="33">
        <v>542.76470588235293</v>
      </c>
      <c r="L88" s="33">
        <v>262.68701424306352</v>
      </c>
      <c r="M88" s="33">
        <v>0</v>
      </c>
      <c r="N88" s="33">
        <v>0</v>
      </c>
    </row>
    <row r="89" spans="1:14" x14ac:dyDescent="0.2">
      <c r="A89" s="33">
        <v>4611</v>
      </c>
      <c r="B89" s="33" t="s">
        <v>484</v>
      </c>
      <c r="C89" s="33">
        <v>4043</v>
      </c>
      <c r="D89" s="33">
        <v>27213243.661279161</v>
      </c>
      <c r="E89" s="33">
        <f>SUM(Table42[[#This Row],[Utbytte per innbygger]:[Renter ansvarlig lån per innbygger]])</f>
        <v>6730.9531687556664</v>
      </c>
      <c r="F89" s="33">
        <v>179.53228955396159</v>
      </c>
      <c r="G89" s="33">
        <v>1383.5986566081292</v>
      </c>
      <c r="H89" s="33">
        <v>0</v>
      </c>
      <c r="I89" s="33">
        <v>218.5740544553083</v>
      </c>
      <c r="J89" s="33">
        <v>4326.9788572841944</v>
      </c>
      <c r="K89" s="33">
        <v>272.41973781845167</v>
      </c>
      <c r="L89" s="33">
        <v>349.84957303562214</v>
      </c>
      <c r="M89" s="33">
        <v>0</v>
      </c>
      <c r="N89" s="33">
        <v>0</v>
      </c>
    </row>
    <row r="90" spans="1:14" x14ac:dyDescent="0.2">
      <c r="A90" s="33">
        <v>3449</v>
      </c>
      <c r="B90" s="33" t="s">
        <v>498</v>
      </c>
      <c r="C90" s="33">
        <v>2889</v>
      </c>
      <c r="D90" s="33">
        <v>19372048.116112843</v>
      </c>
      <c r="E90" s="33">
        <f>SUM(Table42[[#This Row],[Utbytte per innbygger]:[Renter ansvarlig lån per innbygger]])</f>
        <v>6705.4510613059338</v>
      </c>
      <c r="F90" s="33">
        <v>0</v>
      </c>
      <c r="G90" s="33">
        <v>1973.0523952924889</v>
      </c>
      <c r="H90" s="33">
        <v>0</v>
      </c>
      <c r="I90" s="33">
        <v>254.83111919720733</v>
      </c>
      <c r="J90" s="33">
        <v>3835.5097292027231</v>
      </c>
      <c r="K90" s="33">
        <v>319.48494288681206</v>
      </c>
      <c r="L90" s="33">
        <v>322.57287472670288</v>
      </c>
      <c r="M90" s="33">
        <v>0</v>
      </c>
      <c r="N90" s="33">
        <v>0</v>
      </c>
    </row>
    <row r="91" spans="1:14" x14ac:dyDescent="0.2">
      <c r="A91" s="33">
        <v>3428</v>
      </c>
      <c r="B91" s="33" t="s">
        <v>502</v>
      </c>
      <c r="C91" s="33">
        <v>2445</v>
      </c>
      <c r="D91" s="33">
        <v>16355912.767313821</v>
      </c>
      <c r="E91" s="33">
        <f>SUM(Table42[[#This Row],[Utbytte per innbygger]:[Renter ansvarlig lån per innbygger]])</f>
        <v>6689.5348741569824</v>
      </c>
      <c r="F91" s="33">
        <v>0</v>
      </c>
      <c r="G91" s="33">
        <v>1908.1304838445808</v>
      </c>
      <c r="H91" s="33">
        <v>0</v>
      </c>
      <c r="I91" s="33">
        <v>249.27073514208308</v>
      </c>
      <c r="J91" s="33">
        <v>3900.9679419222898</v>
      </c>
      <c r="K91" s="33">
        <v>317.45316973415134</v>
      </c>
      <c r="L91" s="33">
        <v>313.71254351387728</v>
      </c>
      <c r="M91" s="33">
        <v>0</v>
      </c>
      <c r="N91" s="33">
        <v>0</v>
      </c>
    </row>
    <row r="92" spans="1:14" x14ac:dyDescent="0.2">
      <c r="A92" s="33">
        <v>5429</v>
      </c>
      <c r="B92" s="33" t="s">
        <v>542</v>
      </c>
      <c r="C92" s="33">
        <v>1159</v>
      </c>
      <c r="D92" s="33">
        <v>7717220.1698253788</v>
      </c>
      <c r="E92" s="33">
        <f>SUM(Table42[[#This Row],[Utbytte per innbygger]:[Renter ansvarlig lån per innbygger]])</f>
        <v>6658.5161085637437</v>
      </c>
      <c r="F92" s="33">
        <v>431.38912855910269</v>
      </c>
      <c r="G92" s="33">
        <v>2186.5183572044866</v>
      </c>
      <c r="H92" s="33">
        <v>0</v>
      </c>
      <c r="I92" s="33">
        <v>318.20507490945272</v>
      </c>
      <c r="J92" s="33">
        <v>2510.9793298820819</v>
      </c>
      <c r="K92" s="33">
        <v>904.25798101811904</v>
      </c>
      <c r="L92" s="33">
        <v>307.16623699050081</v>
      </c>
      <c r="M92" s="33">
        <v>0</v>
      </c>
      <c r="N92" s="33">
        <v>0</v>
      </c>
    </row>
    <row r="93" spans="1:14" x14ac:dyDescent="0.2">
      <c r="A93" s="33">
        <v>1573</v>
      </c>
      <c r="B93" s="33" t="s">
        <v>700</v>
      </c>
      <c r="C93" s="33">
        <v>2120</v>
      </c>
      <c r="D93" s="33">
        <v>13455231.518989341</v>
      </c>
      <c r="E93" s="33">
        <f>SUM(Table42[[#This Row],[Utbytte per innbygger]:[Renter ansvarlig lån per innbygger]])</f>
        <v>6346.8073202779915</v>
      </c>
      <c r="F93" s="33">
        <v>242.94339622641513</v>
      </c>
      <c r="G93" s="33">
        <v>0</v>
      </c>
      <c r="H93" s="33">
        <v>4966.0377358490568</v>
      </c>
      <c r="I93" s="33">
        <v>243.23101329905461</v>
      </c>
      <c r="J93" s="33">
        <v>0</v>
      </c>
      <c r="K93" s="33">
        <v>0</v>
      </c>
      <c r="L93" s="33">
        <v>246.68990603554292</v>
      </c>
      <c r="M93" s="33">
        <v>647.90526886792293</v>
      </c>
      <c r="N93" s="33">
        <v>0</v>
      </c>
    </row>
    <row r="94" spans="1:14" x14ac:dyDescent="0.2">
      <c r="A94" s="33">
        <v>5045</v>
      </c>
      <c r="B94" s="33" t="s">
        <v>504</v>
      </c>
      <c r="C94" s="33">
        <v>2287</v>
      </c>
      <c r="D94" s="33">
        <v>13883033.344126413</v>
      </c>
      <c r="E94" s="33">
        <f>SUM(Table42[[#This Row],[Utbytte per innbygger]:[Renter ansvarlig lån per innbygger]])</f>
        <v>6070.4124810347239</v>
      </c>
      <c r="F94" s="33">
        <v>1343.7334499344117</v>
      </c>
      <c r="G94" s="33">
        <v>2776.69618379245</v>
      </c>
      <c r="H94" s="33">
        <v>0</v>
      </c>
      <c r="I94" s="33">
        <v>263.658789340986</v>
      </c>
      <c r="J94" s="33">
        <v>1068.2142795510858</v>
      </c>
      <c r="K94" s="33">
        <v>256.26322693484917</v>
      </c>
      <c r="L94" s="33">
        <v>361.846551480941</v>
      </c>
      <c r="M94" s="33">
        <v>0</v>
      </c>
      <c r="N94" s="33">
        <v>0</v>
      </c>
    </row>
    <row r="95" spans="1:14" x14ac:dyDescent="0.2">
      <c r="A95" s="33">
        <v>4219</v>
      </c>
      <c r="B95" s="33" t="s">
        <v>754</v>
      </c>
      <c r="C95" s="33">
        <v>3653</v>
      </c>
      <c r="D95" s="33">
        <v>20752138.035356231</v>
      </c>
      <c r="E95" s="33">
        <f>SUM(Table42[[#This Row],[Utbytte per innbygger]:[Renter ansvarlig lån per innbygger]])</f>
        <v>5680.8480797580705</v>
      </c>
      <c r="F95" s="33">
        <v>3482.4689022721059</v>
      </c>
      <c r="G95" s="33">
        <v>648.97368683274021</v>
      </c>
      <c r="H95" s="33">
        <v>0</v>
      </c>
      <c r="I95" s="33">
        <v>210.00373434704829</v>
      </c>
      <c r="J95" s="33">
        <v>849.10226115521493</v>
      </c>
      <c r="K95" s="33">
        <v>231.92143443744868</v>
      </c>
      <c r="L95" s="33">
        <v>258.37806071351235</v>
      </c>
      <c r="M95" s="33">
        <v>0</v>
      </c>
      <c r="N95" s="33">
        <v>0</v>
      </c>
    </row>
    <row r="96" spans="1:14" x14ac:dyDescent="0.2">
      <c r="A96" s="33">
        <v>3015</v>
      </c>
      <c r="B96" s="33" t="s">
        <v>461</v>
      </c>
      <c r="C96" s="33">
        <v>3846</v>
      </c>
      <c r="D96" s="33">
        <v>21555159.633766785</v>
      </c>
      <c r="E96" s="33">
        <f>SUM(Table42[[#This Row],[Utbytte per innbygger]:[Renter ansvarlig lån per innbygger]])</f>
        <v>5604.56568740686</v>
      </c>
      <c r="F96" s="33">
        <v>853.38013520540824</v>
      </c>
      <c r="G96" s="33">
        <v>3449.809666926677</v>
      </c>
      <c r="H96" s="33">
        <v>0</v>
      </c>
      <c r="I96" s="33">
        <v>146.76341112552336</v>
      </c>
      <c r="J96" s="33">
        <v>865.12566467325371</v>
      </c>
      <c r="K96" s="33">
        <v>6.8101924076963076</v>
      </c>
      <c r="L96" s="33">
        <v>282.67661706830228</v>
      </c>
      <c r="M96" s="33">
        <v>0</v>
      </c>
      <c r="N96" s="33">
        <v>0</v>
      </c>
    </row>
    <row r="97" spans="1:14" x14ac:dyDescent="0.2">
      <c r="A97" s="33">
        <v>3451</v>
      </c>
      <c r="B97" s="33" t="s">
        <v>476</v>
      </c>
      <c r="C97" s="33">
        <v>6354</v>
      </c>
      <c r="D97" s="33">
        <v>35269577.877932511</v>
      </c>
      <c r="E97" s="33">
        <f>SUM(Table42[[#This Row],[Utbytte per innbygger]:[Renter ansvarlig lån per innbygger]])</f>
        <v>5550.7676861713107</v>
      </c>
      <c r="F97" s="33">
        <v>224.23096159899279</v>
      </c>
      <c r="G97" s="33">
        <v>1459.7890377190222</v>
      </c>
      <c r="H97" s="33">
        <v>0</v>
      </c>
      <c r="I97" s="33">
        <v>292.2493483003592</v>
      </c>
      <c r="J97" s="33">
        <v>2870.2570114363652</v>
      </c>
      <c r="K97" s="33">
        <v>405.47487147203861</v>
      </c>
      <c r="L97" s="33">
        <v>298.76645564453236</v>
      </c>
      <c r="M97" s="33">
        <v>0</v>
      </c>
      <c r="N97" s="33">
        <v>0</v>
      </c>
    </row>
    <row r="98" spans="1:14" x14ac:dyDescent="0.2">
      <c r="A98" s="33">
        <v>3440</v>
      </c>
      <c r="B98" s="33" t="s">
        <v>527</v>
      </c>
      <c r="C98" s="33">
        <v>5082</v>
      </c>
      <c r="D98" s="33">
        <v>27294867.505088791</v>
      </c>
      <c r="E98" s="33">
        <f>SUM(Table42[[#This Row],[Utbytte per innbygger]:[Renter ansvarlig lån per innbygger]])</f>
        <v>5370.890890414953</v>
      </c>
      <c r="F98" s="33">
        <v>2640.2990948445495</v>
      </c>
      <c r="G98" s="33">
        <v>768.77445638200186</v>
      </c>
      <c r="H98" s="33">
        <v>0</v>
      </c>
      <c r="I98" s="33">
        <v>365.08276589485723</v>
      </c>
      <c r="J98" s="33">
        <v>1160.2871953955134</v>
      </c>
      <c r="K98" s="33">
        <v>27.191460055096417</v>
      </c>
      <c r="L98" s="33">
        <v>409.25591784293425</v>
      </c>
      <c r="M98" s="33">
        <v>0</v>
      </c>
      <c r="N98" s="33">
        <v>0</v>
      </c>
    </row>
    <row r="99" spans="1:14" x14ac:dyDescent="0.2">
      <c r="A99" s="33">
        <v>3816</v>
      </c>
      <c r="B99" s="33" t="s">
        <v>516</v>
      </c>
      <c r="C99" s="33">
        <v>6494</v>
      </c>
      <c r="D99" s="33">
        <v>34199824.083603591</v>
      </c>
      <c r="E99" s="33">
        <f>SUM(Table42[[#This Row],[Utbytte per innbygger]:[Renter ansvarlig lån per innbygger]])</f>
        <v>5266.3726645524475</v>
      </c>
      <c r="F99" s="33">
        <v>1732.3371317113233</v>
      </c>
      <c r="G99" s="33">
        <v>341.17774786982852</v>
      </c>
      <c r="H99" s="33">
        <v>0</v>
      </c>
      <c r="I99" s="33">
        <v>159.87401693519996</v>
      </c>
      <c r="J99" s="33">
        <v>2681.2494733600251</v>
      </c>
      <c r="K99" s="33">
        <v>78.902782055230475</v>
      </c>
      <c r="L99" s="33">
        <v>272.83151262084107</v>
      </c>
      <c r="M99" s="33">
        <v>0</v>
      </c>
      <c r="N99" s="33">
        <v>0</v>
      </c>
    </row>
    <row r="100" spans="1:14" x14ac:dyDescent="0.2">
      <c r="A100" s="33">
        <v>3435</v>
      </c>
      <c r="B100" s="33" t="s">
        <v>521</v>
      </c>
      <c r="C100" s="33">
        <v>3591</v>
      </c>
      <c r="D100" s="33">
        <v>18835451.861998398</v>
      </c>
      <c r="E100" s="33">
        <f>SUM(Table42[[#This Row],[Utbytte per innbygger]:[Renter ansvarlig lån per innbygger]])</f>
        <v>5245.182918963631</v>
      </c>
      <c r="F100" s="33">
        <v>1763.6684303350969</v>
      </c>
      <c r="G100" s="33">
        <v>1755.006382066277</v>
      </c>
      <c r="H100" s="33">
        <v>0</v>
      </c>
      <c r="I100" s="33">
        <v>215.34169239873972</v>
      </c>
      <c r="J100" s="33">
        <v>976.36609226770599</v>
      </c>
      <c r="K100" s="33">
        <v>245.08725517497447</v>
      </c>
      <c r="L100" s="33">
        <v>289.71306672083693</v>
      </c>
      <c r="M100" s="33">
        <v>0</v>
      </c>
      <c r="N100" s="33">
        <v>0</v>
      </c>
    </row>
    <row r="101" spans="1:14" x14ac:dyDescent="0.2">
      <c r="A101" s="33">
        <v>1566</v>
      </c>
      <c r="B101" s="33" t="s">
        <v>472</v>
      </c>
      <c r="C101" s="33">
        <v>5849</v>
      </c>
      <c r="D101" s="33">
        <v>30399415.37399127</v>
      </c>
      <c r="E101" s="33">
        <f>SUM(Table42[[#This Row],[Utbytte per innbygger]:[Renter ansvarlig lån per innbygger]])</f>
        <v>5197.3696997762472</v>
      </c>
      <c r="F101" s="33">
        <v>0</v>
      </c>
      <c r="G101" s="33">
        <v>1685.4868646492278</v>
      </c>
      <c r="H101" s="33">
        <v>0</v>
      </c>
      <c r="I101" s="33">
        <v>185.39177155689816</v>
      </c>
      <c r="J101" s="33">
        <v>2020.4283304268538</v>
      </c>
      <c r="K101" s="33">
        <v>997.00769362284154</v>
      </c>
      <c r="L101" s="33">
        <v>309.05503952042591</v>
      </c>
      <c r="M101" s="33">
        <v>0</v>
      </c>
      <c r="N101" s="33">
        <v>0</v>
      </c>
    </row>
    <row r="102" spans="1:14" x14ac:dyDescent="0.2">
      <c r="A102" s="33">
        <v>1112</v>
      </c>
      <c r="B102" s="33" t="s">
        <v>545</v>
      </c>
      <c r="C102" s="33">
        <v>3178</v>
      </c>
      <c r="D102" s="33">
        <v>16210192.28532473</v>
      </c>
      <c r="E102" s="33">
        <f>SUM(Table42[[#This Row],[Utbytte per innbygger]:[Renter ansvarlig lån per innbygger]])</f>
        <v>5100.7527644193615</v>
      </c>
      <c r="F102" s="33">
        <v>2309.2301237675683</v>
      </c>
      <c r="G102" s="33">
        <v>179.00714170337741</v>
      </c>
      <c r="H102" s="33">
        <v>0</v>
      </c>
      <c r="I102" s="33">
        <v>193.15708332409355</v>
      </c>
      <c r="J102" s="33">
        <v>1799.6495741556528</v>
      </c>
      <c r="K102" s="33">
        <v>333.28267254038178</v>
      </c>
      <c r="L102" s="33">
        <v>286.42616892828738</v>
      </c>
      <c r="M102" s="33">
        <v>0</v>
      </c>
      <c r="N102" s="33">
        <v>0</v>
      </c>
    </row>
    <row r="103" spans="1:14" x14ac:dyDescent="0.2">
      <c r="A103" s="33">
        <v>3047</v>
      </c>
      <c r="B103" s="33" t="s">
        <v>453</v>
      </c>
      <c r="C103" s="33">
        <v>14273</v>
      </c>
      <c r="D103" s="33">
        <v>71681496.880085751</v>
      </c>
      <c r="E103" s="33">
        <f>SUM(Table42[[#This Row],[Utbytte per innbygger]:[Renter ansvarlig lån per innbygger]])</f>
        <v>5022.1745169260666</v>
      </c>
      <c r="F103" s="33">
        <v>177.30797076064363</v>
      </c>
      <c r="G103" s="33">
        <v>1215.0078306359326</v>
      </c>
      <c r="H103" s="33">
        <v>0</v>
      </c>
      <c r="I103" s="33">
        <v>159.69249783270388</v>
      </c>
      <c r="J103" s="33">
        <v>3111.2288797029355</v>
      </c>
      <c r="K103" s="33">
        <v>66.555664541441885</v>
      </c>
      <c r="L103" s="33">
        <v>292.38167345240976</v>
      </c>
      <c r="M103" s="33">
        <v>0</v>
      </c>
      <c r="N103" s="33">
        <v>0</v>
      </c>
    </row>
    <row r="104" spans="1:14" x14ac:dyDescent="0.2">
      <c r="A104" s="33">
        <v>4635</v>
      </c>
      <c r="B104" s="33" t="s">
        <v>549</v>
      </c>
      <c r="C104" s="33">
        <v>2230</v>
      </c>
      <c r="D104" s="33">
        <v>10939292.955711521</v>
      </c>
      <c r="E104" s="33">
        <f>SUM(Table42[[#This Row],[Utbytte per innbygger]:[Renter ansvarlig lån per innbygger]])</f>
        <v>4905.512536193507</v>
      </c>
      <c r="F104" s="33">
        <v>1416.7029327354262</v>
      </c>
      <c r="G104" s="33">
        <v>589.4362754857998</v>
      </c>
      <c r="H104" s="33">
        <v>0</v>
      </c>
      <c r="I104" s="33">
        <v>439.07115144348143</v>
      </c>
      <c r="J104" s="33">
        <v>1866.1779091180867</v>
      </c>
      <c r="K104" s="33">
        <v>181.5744394618834</v>
      </c>
      <c r="L104" s="33">
        <v>412.5498279488296</v>
      </c>
      <c r="M104" s="33">
        <v>0</v>
      </c>
      <c r="N104" s="33">
        <v>0</v>
      </c>
    </row>
    <row r="105" spans="1:14" x14ac:dyDescent="0.2">
      <c r="A105" s="33">
        <v>5025</v>
      </c>
      <c r="B105" s="33" t="s">
        <v>552</v>
      </c>
      <c r="C105" s="33">
        <v>5572</v>
      </c>
      <c r="D105" s="33">
        <v>26670101.284388494</v>
      </c>
      <c r="E105" s="33">
        <f>SUM(Table42[[#This Row],[Utbytte per innbygger]:[Renter ansvarlig lån per innbygger]])</f>
        <v>4786.4503381888899</v>
      </c>
      <c r="F105" s="33">
        <v>300.15141959798996</v>
      </c>
      <c r="G105" s="33">
        <v>214.19830635319451</v>
      </c>
      <c r="H105" s="33">
        <v>0</v>
      </c>
      <c r="I105" s="33">
        <v>284.79138747157015</v>
      </c>
      <c r="J105" s="33">
        <v>3239.9015482771001</v>
      </c>
      <c r="K105" s="33">
        <v>492.08967456329265</v>
      </c>
      <c r="L105" s="33">
        <v>255.31800192574204</v>
      </c>
      <c r="M105" s="33">
        <v>0</v>
      </c>
      <c r="N105" s="33">
        <v>0</v>
      </c>
    </row>
    <row r="106" spans="1:14" x14ac:dyDescent="0.2">
      <c r="A106" s="33">
        <v>1841</v>
      </c>
      <c r="B106" s="33" t="s">
        <v>457</v>
      </c>
      <c r="C106" s="33">
        <v>9603</v>
      </c>
      <c r="D106" s="33">
        <v>45840705.757533975</v>
      </c>
      <c r="E106" s="33">
        <f>SUM(Table42[[#This Row],[Utbytte per innbygger]:[Renter ansvarlig lån per innbygger]])</f>
        <v>4773.5817721060057</v>
      </c>
      <c r="F106" s="33">
        <v>785.04069908709084</v>
      </c>
      <c r="G106" s="33">
        <v>1939.6384112256585</v>
      </c>
      <c r="H106" s="33">
        <v>0</v>
      </c>
      <c r="I106" s="33">
        <v>218.68117893165956</v>
      </c>
      <c r="J106" s="33">
        <v>915.55885962719981</v>
      </c>
      <c r="K106" s="33">
        <v>602.86403554444792</v>
      </c>
      <c r="L106" s="33">
        <v>311.79858768994916</v>
      </c>
      <c r="M106" s="33">
        <v>0</v>
      </c>
      <c r="N106" s="33">
        <v>0</v>
      </c>
    </row>
    <row r="107" spans="1:14" x14ac:dyDescent="0.2">
      <c r="A107" s="33">
        <v>4637</v>
      </c>
      <c r="B107" s="33" t="s">
        <v>569</v>
      </c>
      <c r="C107" s="33">
        <v>1290</v>
      </c>
      <c r="D107" s="33">
        <v>6147083.8145659342</v>
      </c>
      <c r="E107" s="33">
        <f>SUM(Table42[[#This Row],[Utbytte per innbygger]:[Renter ansvarlig lån per innbygger]])</f>
        <v>4765.1812516014998</v>
      </c>
      <c r="F107" s="33">
        <v>3470.4762945736434</v>
      </c>
      <c r="G107" s="33">
        <v>255.92687338501293</v>
      </c>
      <c r="H107" s="33">
        <v>0</v>
      </c>
      <c r="I107" s="33">
        <v>192.13760887327328</v>
      </c>
      <c r="J107" s="33">
        <v>414.04804651162789</v>
      </c>
      <c r="K107" s="33">
        <v>54.331007751937982</v>
      </c>
      <c r="L107" s="33">
        <v>378.26142050600407</v>
      </c>
      <c r="M107" s="33">
        <v>0</v>
      </c>
      <c r="N107" s="33">
        <v>0</v>
      </c>
    </row>
    <row r="108" spans="1:14" x14ac:dyDescent="0.2">
      <c r="A108" s="33">
        <v>5061</v>
      </c>
      <c r="B108" s="33" t="s">
        <v>517</v>
      </c>
      <c r="C108" s="33">
        <v>1980</v>
      </c>
      <c r="D108" s="33">
        <v>9204520.1394517757</v>
      </c>
      <c r="E108" s="33">
        <f>SUM(Table42[[#This Row],[Utbytte per innbygger]:[Renter ansvarlig lån per innbygger]])</f>
        <v>4648.7475451776645</v>
      </c>
      <c r="F108" s="33">
        <v>0</v>
      </c>
      <c r="G108" s="33">
        <v>1420.2346902356899</v>
      </c>
      <c r="H108" s="33">
        <v>0</v>
      </c>
      <c r="I108" s="33">
        <v>206.37888111831157</v>
      </c>
      <c r="J108" s="33">
        <v>1845.4953127946128</v>
      </c>
      <c r="K108" s="33">
        <v>834.32171717171718</v>
      </c>
      <c r="L108" s="33">
        <v>342.3169438573334</v>
      </c>
      <c r="M108" s="33">
        <v>0</v>
      </c>
      <c r="N108" s="33">
        <v>0</v>
      </c>
    </row>
    <row r="109" spans="1:14" x14ac:dyDescent="0.2">
      <c r="A109" s="33">
        <v>1825</v>
      </c>
      <c r="B109" s="33" t="s">
        <v>538</v>
      </c>
      <c r="C109" s="33">
        <v>1461</v>
      </c>
      <c r="D109" s="33">
        <v>6776657.0844883835</v>
      </c>
      <c r="E109" s="33">
        <f>SUM(Table42[[#This Row],[Utbytte per innbygger]:[Renter ansvarlig lån per innbygger]])</f>
        <v>4638.3689832227128</v>
      </c>
      <c r="F109" s="33">
        <v>1440.3728222678531</v>
      </c>
      <c r="G109" s="33">
        <v>1262.7101263974448</v>
      </c>
      <c r="H109" s="33">
        <v>0</v>
      </c>
      <c r="I109" s="33">
        <v>248.15467246180583</v>
      </c>
      <c r="J109" s="33">
        <v>676.35251882272405</v>
      </c>
      <c r="K109" s="33">
        <v>698.3965320556697</v>
      </c>
      <c r="L109" s="33">
        <v>312.38231121721486</v>
      </c>
      <c r="M109" s="33">
        <v>0</v>
      </c>
      <c r="N109" s="33">
        <v>0</v>
      </c>
    </row>
    <row r="110" spans="1:14" x14ac:dyDescent="0.2">
      <c r="A110" s="33">
        <v>5020</v>
      </c>
      <c r="B110" s="33" t="s">
        <v>650</v>
      </c>
      <c r="C110" s="33">
        <v>904</v>
      </c>
      <c r="D110" s="33">
        <v>4156185.0301848007</v>
      </c>
      <c r="E110" s="33">
        <f>SUM(Table42[[#This Row],[Utbytte per innbygger]:[Renter ansvarlig lån per innbygger]])</f>
        <v>4597.5498121513283</v>
      </c>
      <c r="F110" s="33">
        <v>2020.09587020649</v>
      </c>
      <c r="G110" s="33">
        <v>0</v>
      </c>
      <c r="H110" s="33">
        <v>0</v>
      </c>
      <c r="I110" s="33">
        <v>230.88843229204767</v>
      </c>
      <c r="J110" s="33">
        <v>12.794255162241887</v>
      </c>
      <c r="K110" s="33">
        <v>3.3086283185840708</v>
      </c>
      <c r="L110" s="33">
        <v>250.99470581797812</v>
      </c>
      <c r="M110" s="33">
        <v>2079.4679203539863</v>
      </c>
      <c r="N110" s="33">
        <v>0</v>
      </c>
    </row>
    <row r="111" spans="1:14" x14ac:dyDescent="0.2">
      <c r="A111" s="33">
        <v>4207</v>
      </c>
      <c r="B111" s="33" t="s">
        <v>482</v>
      </c>
      <c r="C111" s="33">
        <v>9048</v>
      </c>
      <c r="D111" s="33">
        <v>40605549.545675889</v>
      </c>
      <c r="E111" s="33">
        <f>SUM(Table42[[#This Row],[Utbytte per innbygger]:[Renter ansvarlig lån per innbygger]])</f>
        <v>4487.7928321922955</v>
      </c>
      <c r="F111" s="33">
        <v>2314.4708222811669</v>
      </c>
      <c r="G111" s="33">
        <v>567.31504151930449</v>
      </c>
      <c r="H111" s="33">
        <v>0</v>
      </c>
      <c r="I111" s="33">
        <v>183.76350817983578</v>
      </c>
      <c r="J111" s="33">
        <v>1076.335019157088</v>
      </c>
      <c r="K111" s="33">
        <v>84.8696949602122</v>
      </c>
      <c r="L111" s="33">
        <v>261.03874609468744</v>
      </c>
      <c r="M111" s="33">
        <v>0</v>
      </c>
      <c r="N111" s="33">
        <v>0</v>
      </c>
    </row>
    <row r="112" spans="1:14" x14ac:dyDescent="0.2">
      <c r="A112" s="33">
        <v>1806</v>
      </c>
      <c r="B112" s="33" t="s">
        <v>442</v>
      </c>
      <c r="C112" s="33">
        <v>21530</v>
      </c>
      <c r="D112" s="33">
        <v>95732298.06577301</v>
      </c>
      <c r="E112" s="33">
        <f>SUM(Table42[[#This Row],[Utbytte per innbygger]:[Renter ansvarlig lån per innbygger]])</f>
        <v>4446.4606625997685</v>
      </c>
      <c r="F112" s="33">
        <v>1370.1216279609848</v>
      </c>
      <c r="G112" s="33">
        <v>1125.3281775042576</v>
      </c>
      <c r="H112" s="33">
        <v>104.69112865768696</v>
      </c>
      <c r="I112" s="33">
        <v>275.78275235073016</v>
      </c>
      <c r="J112" s="33">
        <v>763.09009188728919</v>
      </c>
      <c r="K112" s="33">
        <v>494.06547453166121</v>
      </c>
      <c r="L112" s="33">
        <v>295.33589182513327</v>
      </c>
      <c r="M112" s="33">
        <v>18.045517882025059</v>
      </c>
      <c r="N112" s="33">
        <v>0</v>
      </c>
    </row>
    <row r="113" spans="1:14" x14ac:dyDescent="0.2">
      <c r="A113" s="33">
        <v>3039</v>
      </c>
      <c r="B113" s="33" t="s">
        <v>566</v>
      </c>
      <c r="C113" s="33">
        <v>1057</v>
      </c>
      <c r="D113" s="33">
        <v>4646160.4097950272</v>
      </c>
      <c r="E113" s="33">
        <f>SUM(Table42[[#This Row],[Utbytte per innbygger]:[Renter ansvarlig lån per innbygger]])</f>
        <v>4395.6106052933083</v>
      </c>
      <c r="F113" s="33">
        <v>142.00567644276251</v>
      </c>
      <c r="G113" s="33">
        <v>382.54083885209712</v>
      </c>
      <c r="H113" s="33">
        <v>0</v>
      </c>
      <c r="I113" s="33">
        <v>477.71042180100471</v>
      </c>
      <c r="J113" s="33">
        <v>335.09512330495107</v>
      </c>
      <c r="K113" s="33">
        <v>2861.3614001892147</v>
      </c>
      <c r="L113" s="33">
        <v>196.89714470327851</v>
      </c>
      <c r="M113" s="33">
        <v>0</v>
      </c>
      <c r="N113" s="33">
        <v>0</v>
      </c>
    </row>
    <row r="114" spans="1:14" x14ac:dyDescent="0.2">
      <c r="A114" s="33">
        <v>1833</v>
      </c>
      <c r="B114" s="33" t="s">
        <v>439</v>
      </c>
      <c r="C114" s="33">
        <v>26092</v>
      </c>
      <c r="D114" s="33">
        <v>110246389.36949246</v>
      </c>
      <c r="E114" s="33">
        <f>SUM(Table42[[#This Row],[Utbytte per innbygger]:[Renter ansvarlig lån per innbygger]])</f>
        <v>4225.2947021881209</v>
      </c>
      <c r="F114" s="33">
        <v>879.80360365884826</v>
      </c>
      <c r="G114" s="33">
        <v>1463.6591248147581</v>
      </c>
      <c r="H114" s="33">
        <v>0</v>
      </c>
      <c r="I114" s="33">
        <v>290.75835190568876</v>
      </c>
      <c r="J114" s="33">
        <v>766.58503534927695</v>
      </c>
      <c r="K114" s="33">
        <v>523.3949486432623</v>
      </c>
      <c r="L114" s="33">
        <v>301.09363781628701</v>
      </c>
      <c r="M114" s="33">
        <v>0</v>
      </c>
      <c r="N114" s="33">
        <v>0</v>
      </c>
    </row>
    <row r="115" spans="1:14" x14ac:dyDescent="0.2">
      <c r="A115" s="33">
        <v>4615</v>
      </c>
      <c r="B115" s="33" t="s">
        <v>626</v>
      </c>
      <c r="C115" s="33">
        <v>3117</v>
      </c>
      <c r="D115" s="33">
        <v>13081503.465373134</v>
      </c>
      <c r="E115" s="33">
        <f>SUM(Table42[[#This Row],[Utbytte per innbygger]:[Renter ansvarlig lån per innbygger]])</f>
        <v>4196.8249808704313</v>
      </c>
      <c r="F115" s="33">
        <v>112.28745588707089</v>
      </c>
      <c r="G115" s="33">
        <v>0</v>
      </c>
      <c r="H115" s="33">
        <v>2879.6920115495673</v>
      </c>
      <c r="I115" s="33">
        <v>293.4457401923475</v>
      </c>
      <c r="J115" s="33">
        <v>0</v>
      </c>
      <c r="K115" s="33">
        <v>0</v>
      </c>
      <c r="L115" s="33">
        <v>247.87141001398371</v>
      </c>
      <c r="M115" s="33">
        <v>663.52836322746271</v>
      </c>
      <c r="N115" s="33">
        <v>0</v>
      </c>
    </row>
    <row r="116" spans="1:14" x14ac:dyDescent="0.2">
      <c r="A116" s="33">
        <v>4223</v>
      </c>
      <c r="B116" s="33" t="s">
        <v>469</v>
      </c>
      <c r="C116" s="33">
        <v>15123</v>
      </c>
      <c r="D116" s="33">
        <v>59872281.289735436</v>
      </c>
      <c r="E116" s="33">
        <f>SUM(Table42[[#This Row],[Utbytte per innbygger]:[Renter ansvarlig lån per innbygger]])</f>
        <v>3959.0214434791665</v>
      </c>
      <c r="F116" s="33">
        <v>1100.8965582225746</v>
      </c>
      <c r="G116" s="33">
        <v>793.52843335757893</v>
      </c>
      <c r="H116" s="33">
        <v>0</v>
      </c>
      <c r="I116" s="33">
        <v>127.59331254251386</v>
      </c>
      <c r="J116" s="33">
        <v>1643.9346866803323</v>
      </c>
      <c r="K116" s="33">
        <v>20.717824946549406</v>
      </c>
      <c r="L116" s="33">
        <v>272.35062772961675</v>
      </c>
      <c r="M116" s="33">
        <v>0</v>
      </c>
      <c r="N116" s="33">
        <v>0</v>
      </c>
    </row>
    <row r="117" spans="1:14" x14ac:dyDescent="0.2">
      <c r="A117" s="33">
        <v>3050</v>
      </c>
      <c r="B117" s="33" t="s">
        <v>546</v>
      </c>
      <c r="C117" s="33">
        <v>2720</v>
      </c>
      <c r="D117" s="33">
        <v>10693748.294670559</v>
      </c>
      <c r="E117" s="33">
        <f>SUM(Table42[[#This Row],[Utbytte per innbygger]:[Renter ansvarlig lån per innbygger]])</f>
        <v>3931.5251083347644</v>
      </c>
      <c r="F117" s="33">
        <v>296.66053921568624</v>
      </c>
      <c r="G117" s="33">
        <v>408.65466678921564</v>
      </c>
      <c r="H117" s="33">
        <v>0</v>
      </c>
      <c r="I117" s="33">
        <v>276.03175381998739</v>
      </c>
      <c r="J117" s="33">
        <v>2397.6864045343132</v>
      </c>
      <c r="K117" s="33">
        <v>185.13308823529411</v>
      </c>
      <c r="L117" s="33">
        <v>367.35865574026775</v>
      </c>
      <c r="M117" s="33">
        <v>0</v>
      </c>
      <c r="N117" s="33">
        <v>0</v>
      </c>
    </row>
    <row r="118" spans="1:14" x14ac:dyDescent="0.2">
      <c r="A118" s="33">
        <v>4636</v>
      </c>
      <c r="B118" s="33" t="s">
        <v>795</v>
      </c>
      <c r="C118" s="33">
        <v>768</v>
      </c>
      <c r="D118" s="33">
        <v>2992149.3357448527</v>
      </c>
      <c r="E118" s="33">
        <f>SUM(Table42[[#This Row],[Utbytte per innbygger]:[Renter ansvarlig lån per innbygger]])</f>
        <v>3896.0277809177769</v>
      </c>
      <c r="F118" s="33">
        <v>3673.4024479166656</v>
      </c>
      <c r="G118" s="33">
        <v>0</v>
      </c>
      <c r="H118" s="33">
        <v>0</v>
      </c>
      <c r="I118" s="33">
        <v>0</v>
      </c>
      <c r="J118" s="33">
        <v>0</v>
      </c>
      <c r="K118" s="33">
        <v>0</v>
      </c>
      <c r="L118" s="33">
        <v>222.62533300111116</v>
      </c>
      <c r="M118" s="33">
        <v>0</v>
      </c>
      <c r="N118" s="33">
        <v>0</v>
      </c>
    </row>
    <row r="119" spans="1:14" x14ac:dyDescent="0.2">
      <c r="A119" s="33">
        <v>3427</v>
      </c>
      <c r="B119" s="33" t="s">
        <v>506</v>
      </c>
      <c r="C119" s="33">
        <v>5581</v>
      </c>
      <c r="D119" s="33">
        <v>21108718.710553925</v>
      </c>
      <c r="E119" s="33">
        <f>SUM(Table42[[#This Row],[Utbytte per innbygger]:[Renter ansvarlig lån per innbygger]])</f>
        <v>3782.2466781139447</v>
      </c>
      <c r="F119" s="33">
        <v>1.2963590754345098</v>
      </c>
      <c r="G119" s="33">
        <v>895.08493949710328</v>
      </c>
      <c r="H119" s="33">
        <v>0</v>
      </c>
      <c r="I119" s="33">
        <v>225.4190333453476</v>
      </c>
      <c r="J119" s="33">
        <v>1666.7448605387328</v>
      </c>
      <c r="K119" s="33">
        <v>717.04150988472793</v>
      </c>
      <c r="L119" s="33">
        <v>276.65997577259839</v>
      </c>
      <c r="M119" s="33">
        <v>0</v>
      </c>
      <c r="N119" s="33">
        <v>0</v>
      </c>
    </row>
    <row r="120" spans="1:14" x14ac:dyDescent="0.2">
      <c r="A120" s="33">
        <v>5426</v>
      </c>
      <c r="B120" s="33" t="s">
        <v>593</v>
      </c>
      <c r="C120" s="33">
        <v>2012</v>
      </c>
      <c r="D120" s="33">
        <v>7524223.8263715254</v>
      </c>
      <c r="E120" s="33">
        <f>SUM(Table42[[#This Row],[Utbytte per innbygger]:[Renter ansvarlig lån per innbygger]])</f>
        <v>3739.6738699659668</v>
      </c>
      <c r="F120" s="33">
        <v>497.02783300198809</v>
      </c>
      <c r="G120" s="33">
        <v>0</v>
      </c>
      <c r="H120" s="33">
        <v>0</v>
      </c>
      <c r="I120" s="33">
        <v>232.7331726552973</v>
      </c>
      <c r="J120" s="33">
        <v>1578.9834542743536</v>
      </c>
      <c r="K120" s="33">
        <v>1145.984592445328</v>
      </c>
      <c r="L120" s="33">
        <v>284.94481758899974</v>
      </c>
      <c r="M120" s="33">
        <v>0</v>
      </c>
      <c r="N120" s="33">
        <v>0</v>
      </c>
    </row>
    <row r="121" spans="1:14" x14ac:dyDescent="0.2">
      <c r="A121" s="33">
        <v>1101</v>
      </c>
      <c r="B121" s="33" t="s">
        <v>553</v>
      </c>
      <c r="C121" s="33">
        <v>14860</v>
      </c>
      <c r="D121" s="33">
        <v>54890930.191213265</v>
      </c>
      <c r="E121" s="33">
        <f>SUM(Table42[[#This Row],[Utbytte per innbygger]:[Renter ansvarlig lån per innbygger]])</f>
        <v>3693.871479893221</v>
      </c>
      <c r="F121" s="33">
        <v>2132.458501570211</v>
      </c>
      <c r="G121" s="33">
        <v>97.091819201435641</v>
      </c>
      <c r="H121" s="33">
        <v>579.43472409152093</v>
      </c>
      <c r="I121" s="33">
        <v>157.89531326520319</v>
      </c>
      <c r="J121" s="33">
        <v>375.58208232391206</v>
      </c>
      <c r="K121" s="33">
        <v>10.949080305069538</v>
      </c>
      <c r="L121" s="33">
        <v>184.17924755444275</v>
      </c>
      <c r="M121" s="33">
        <v>156.28071158142657</v>
      </c>
      <c r="N121" s="33">
        <v>0</v>
      </c>
    </row>
    <row r="122" spans="1:14" x14ac:dyDescent="0.2">
      <c r="A122" s="33">
        <v>3439</v>
      </c>
      <c r="B122" s="33" t="s">
        <v>608</v>
      </c>
      <c r="C122" s="33">
        <v>4385</v>
      </c>
      <c r="D122" s="33">
        <v>16074888.748033429</v>
      </c>
      <c r="E122" s="33">
        <f>SUM(Table42[[#This Row],[Utbytte per innbygger]:[Renter ansvarlig lån per innbygger]])</f>
        <v>3665.8811283998698</v>
      </c>
      <c r="F122" s="33">
        <v>3059.9771949828964</v>
      </c>
      <c r="G122" s="33">
        <v>0</v>
      </c>
      <c r="H122" s="33">
        <v>0</v>
      </c>
      <c r="I122" s="33">
        <v>360.0846592948036</v>
      </c>
      <c r="J122" s="33">
        <v>0</v>
      </c>
      <c r="K122" s="33">
        <v>0</v>
      </c>
      <c r="L122" s="33">
        <v>245.81927412216967</v>
      </c>
      <c r="M122" s="33">
        <v>0</v>
      </c>
      <c r="N122" s="33">
        <v>0</v>
      </c>
    </row>
    <row r="123" spans="1:14" x14ac:dyDescent="0.2">
      <c r="A123" s="33">
        <v>3423</v>
      </c>
      <c r="B123" s="33" t="s">
        <v>574</v>
      </c>
      <c r="C123" s="33">
        <v>2318</v>
      </c>
      <c r="D123" s="33">
        <v>8296232.5058798715</v>
      </c>
      <c r="E123" s="33">
        <f>SUM(Table42[[#This Row],[Utbytte per innbygger]:[Renter ansvarlig lån per innbygger]])</f>
        <v>3579.0476729421362</v>
      </c>
      <c r="F123" s="33">
        <v>0</v>
      </c>
      <c r="G123" s="33">
        <v>273.85942500719005</v>
      </c>
      <c r="H123" s="33">
        <v>0</v>
      </c>
      <c r="I123" s="33">
        <v>235.81760923672624</v>
      </c>
      <c r="J123" s="33">
        <v>2676.8221386252512</v>
      </c>
      <c r="K123" s="33">
        <v>119.74029335634168</v>
      </c>
      <c r="L123" s="33">
        <v>272.80820671662684</v>
      </c>
      <c r="M123" s="33">
        <v>0</v>
      </c>
      <c r="N123" s="33">
        <v>0</v>
      </c>
    </row>
    <row r="124" spans="1:14" x14ac:dyDescent="0.2">
      <c r="A124" s="33">
        <v>1108</v>
      </c>
      <c r="B124" s="33" t="s">
        <v>433</v>
      </c>
      <c r="C124" s="33">
        <v>81305</v>
      </c>
      <c r="D124" s="33">
        <v>290753059.28921437</v>
      </c>
      <c r="E124" s="33">
        <f>SUM(Table42[[#This Row],[Utbytte per innbygger]:[Renter ansvarlig lån per innbygger]])</f>
        <v>3576.0784612165844</v>
      </c>
      <c r="F124" s="33">
        <v>1529.3938462169201</v>
      </c>
      <c r="G124" s="33">
        <v>139.2050131152246</v>
      </c>
      <c r="H124" s="33">
        <v>8.6382551298608128</v>
      </c>
      <c r="I124" s="33">
        <v>145.48439908219717</v>
      </c>
      <c r="J124" s="33">
        <v>1187.2093901564067</v>
      </c>
      <c r="K124" s="33">
        <v>137.72946723243754</v>
      </c>
      <c r="L124" s="33">
        <v>261.63186000129548</v>
      </c>
      <c r="M124" s="33">
        <v>4.3114729436074155</v>
      </c>
      <c r="N124" s="33">
        <v>162.47475733863419</v>
      </c>
    </row>
    <row r="125" spans="1:14" x14ac:dyDescent="0.2">
      <c r="A125" s="33">
        <v>5443</v>
      </c>
      <c r="B125" s="33" t="s">
        <v>706</v>
      </c>
      <c r="C125" s="33">
        <v>2165</v>
      </c>
      <c r="D125" s="33">
        <v>7705651.8131389339</v>
      </c>
      <c r="E125" s="33">
        <f>SUM(Table42[[#This Row],[Utbytte per innbygger]:[Renter ansvarlig lån per innbygger]])</f>
        <v>3559.1925233898078</v>
      </c>
      <c r="F125" s="33">
        <v>1335.161662817552</v>
      </c>
      <c r="G125" s="33">
        <v>0</v>
      </c>
      <c r="H125" s="33">
        <v>1195.150115473441</v>
      </c>
      <c r="I125" s="33">
        <v>342.8782313589266</v>
      </c>
      <c r="J125" s="33">
        <v>0</v>
      </c>
      <c r="K125" s="33">
        <v>0</v>
      </c>
      <c r="L125" s="33">
        <v>248.62149757360658</v>
      </c>
      <c r="M125" s="33">
        <v>437.38101616628154</v>
      </c>
      <c r="N125" s="33">
        <v>0</v>
      </c>
    </row>
    <row r="126" spans="1:14" x14ac:dyDescent="0.2">
      <c r="A126" s="33">
        <v>3808</v>
      </c>
      <c r="B126" s="33" t="s">
        <v>464</v>
      </c>
      <c r="C126" s="33">
        <v>13029</v>
      </c>
      <c r="D126" s="33">
        <v>45635086.807850085</v>
      </c>
      <c r="E126" s="33">
        <f>SUM(Table42[[#This Row],[Utbytte per innbygger]:[Renter ansvarlig lån per innbygger]])</f>
        <v>3502.5778500153569</v>
      </c>
      <c r="F126" s="33">
        <v>205.95082764090364</v>
      </c>
      <c r="G126" s="33">
        <v>1033.1195038248011</v>
      </c>
      <c r="H126" s="33">
        <v>0</v>
      </c>
      <c r="I126" s="33">
        <v>208.46503163083648</v>
      </c>
      <c r="J126" s="33">
        <v>1734.6325724665485</v>
      </c>
      <c r="K126" s="33">
        <v>31.117916442807068</v>
      </c>
      <c r="L126" s="33">
        <v>289.29199800946037</v>
      </c>
      <c r="M126" s="33">
        <v>0</v>
      </c>
      <c r="N126" s="33">
        <v>0</v>
      </c>
    </row>
    <row r="127" spans="1:14" x14ac:dyDescent="0.2">
      <c r="A127" s="33">
        <v>5056</v>
      </c>
      <c r="B127" s="33" t="s">
        <v>701</v>
      </c>
      <c r="C127" s="33">
        <v>5156</v>
      </c>
      <c r="D127" s="33">
        <v>17920117.574925687</v>
      </c>
      <c r="E127" s="33">
        <f>SUM(Table42[[#This Row],[Utbytte per innbygger]:[Renter ansvarlig lån per innbygger]])</f>
        <v>3475.5852550282557</v>
      </c>
      <c r="F127" s="33">
        <v>1071.6317558831133</v>
      </c>
      <c r="G127" s="33">
        <v>0</v>
      </c>
      <c r="H127" s="33">
        <v>1596.5865011636929</v>
      </c>
      <c r="I127" s="33">
        <v>262.40060547785055</v>
      </c>
      <c r="J127" s="33">
        <v>0</v>
      </c>
      <c r="K127" s="33">
        <v>0</v>
      </c>
      <c r="L127" s="33">
        <v>217.0946818752046</v>
      </c>
      <c r="M127" s="33">
        <v>327.87171062839428</v>
      </c>
      <c r="N127" s="33">
        <v>0</v>
      </c>
    </row>
    <row r="128" spans="1:14" x14ac:dyDescent="0.2">
      <c r="A128" s="33">
        <v>5021</v>
      </c>
      <c r="B128" s="33" t="s">
        <v>695</v>
      </c>
      <c r="C128" s="33">
        <v>7066</v>
      </c>
      <c r="D128" s="33">
        <v>24372830.346435118</v>
      </c>
      <c r="E128" s="33">
        <f>SUM(Table42[[#This Row],[Utbytte per innbygger]:[Renter ansvarlig lån per innbygger]])</f>
        <v>3449.3108330646928</v>
      </c>
      <c r="F128" s="33">
        <v>1031.4652325691102</v>
      </c>
      <c r="G128" s="33">
        <v>0</v>
      </c>
      <c r="H128" s="33">
        <v>0</v>
      </c>
      <c r="I128" s="33">
        <v>341.98941945975503</v>
      </c>
      <c r="J128" s="33">
        <v>1320.4795686857249</v>
      </c>
      <c r="K128" s="33">
        <v>487.38220586847814</v>
      </c>
      <c r="L128" s="33">
        <v>267.99440648162471</v>
      </c>
      <c r="M128" s="33">
        <v>0</v>
      </c>
      <c r="N128" s="33">
        <v>0</v>
      </c>
    </row>
    <row r="129" spans="1:14" x14ac:dyDescent="0.2">
      <c r="A129" s="33">
        <v>4212</v>
      </c>
      <c r="B129" s="33" t="s">
        <v>775</v>
      </c>
      <c r="C129" s="33">
        <v>2131</v>
      </c>
      <c r="D129" s="33">
        <v>7249141.1344766198</v>
      </c>
      <c r="E129" s="33">
        <f>SUM(Table42[[#This Row],[Utbytte per innbygger]:[Renter ansvarlig lån per innbygger]])</f>
        <v>3401.7555769482028</v>
      </c>
      <c r="F129" s="33">
        <v>3157.8615908024403</v>
      </c>
      <c r="G129" s="33">
        <v>0</v>
      </c>
      <c r="H129" s="33">
        <v>0</v>
      </c>
      <c r="I129" s="33">
        <v>0</v>
      </c>
      <c r="J129" s="33">
        <v>0</v>
      </c>
      <c r="K129" s="33">
        <v>0</v>
      </c>
      <c r="L129" s="33">
        <v>243.89398614576254</v>
      </c>
      <c r="M129" s="33">
        <v>0</v>
      </c>
      <c r="N129" s="33">
        <v>0</v>
      </c>
    </row>
    <row r="130" spans="1:14" x14ac:dyDescent="0.2">
      <c r="A130" s="33">
        <v>1149</v>
      </c>
      <c r="B130" s="33" t="s">
        <v>709</v>
      </c>
      <c r="C130" s="33">
        <v>42541</v>
      </c>
      <c r="D130" s="33">
        <v>144487832.06803361</v>
      </c>
      <c r="E130" s="33">
        <f>SUM(Table42[[#This Row],[Utbytte per innbygger]:[Renter ansvarlig lån per innbygger]])</f>
        <v>3396.4371328373477</v>
      </c>
      <c r="F130" s="33">
        <v>2978.5935920641264</v>
      </c>
      <c r="G130" s="33">
        <v>0</v>
      </c>
      <c r="H130" s="33">
        <v>14.315601419806775</v>
      </c>
      <c r="I130" s="33">
        <v>155.27205844133061</v>
      </c>
      <c r="J130" s="33">
        <v>0</v>
      </c>
      <c r="K130" s="33">
        <v>0</v>
      </c>
      <c r="L130" s="33">
        <v>244.23412234975609</v>
      </c>
      <c r="M130" s="33">
        <v>4.0217585623281265</v>
      </c>
      <c r="N130" s="33">
        <v>0</v>
      </c>
    </row>
    <row r="131" spans="1:14" x14ac:dyDescent="0.2">
      <c r="A131" s="33">
        <v>4640</v>
      </c>
      <c r="B131" s="33" t="s">
        <v>462</v>
      </c>
      <c r="C131" s="33">
        <v>12097</v>
      </c>
      <c r="D131" s="33">
        <v>40088782.338086575</v>
      </c>
      <c r="E131" s="33">
        <f>SUM(Table42[[#This Row],[Utbytte per innbygger]:[Renter ansvarlig lån per innbygger]])</f>
        <v>3313.9441463244252</v>
      </c>
      <c r="F131" s="33">
        <v>662.15191948416975</v>
      </c>
      <c r="G131" s="33">
        <v>0</v>
      </c>
      <c r="H131" s="33">
        <v>0</v>
      </c>
      <c r="I131" s="33">
        <v>195.79222515275083</v>
      </c>
      <c r="J131" s="33">
        <v>1976.5303112066354</v>
      </c>
      <c r="K131" s="33">
        <v>212.27048028436803</v>
      </c>
      <c r="L131" s="33">
        <v>267.1992101965011</v>
      </c>
      <c r="M131" s="33">
        <v>0</v>
      </c>
      <c r="N131" s="33">
        <v>0</v>
      </c>
    </row>
    <row r="132" spans="1:14" x14ac:dyDescent="0.2">
      <c r="A132" s="33">
        <v>1144</v>
      </c>
      <c r="B132" s="33" t="s">
        <v>772</v>
      </c>
      <c r="C132" s="33">
        <v>523</v>
      </c>
      <c r="D132" s="33">
        <v>1732847.6192733166</v>
      </c>
      <c r="E132" s="33">
        <f>SUM(Table42[[#This Row],[Utbytte per innbygger]:[Renter ansvarlig lån per innbygger]])</f>
        <v>3313.284166870586</v>
      </c>
      <c r="F132" s="33">
        <v>2836.3926067558959</v>
      </c>
      <c r="G132" s="33">
        <v>0</v>
      </c>
      <c r="H132" s="33">
        <v>0</v>
      </c>
      <c r="I132" s="33">
        <v>235.01675214053884</v>
      </c>
      <c r="J132" s="33">
        <v>0</v>
      </c>
      <c r="K132" s="33">
        <v>0</v>
      </c>
      <c r="L132" s="33">
        <v>241.87480797415148</v>
      </c>
      <c r="M132" s="33">
        <v>0</v>
      </c>
      <c r="N132" s="33">
        <v>0</v>
      </c>
    </row>
    <row r="133" spans="1:14" x14ac:dyDescent="0.2">
      <c r="A133" s="33">
        <v>4646</v>
      </c>
      <c r="B133" s="33" t="s">
        <v>567</v>
      </c>
      <c r="C133" s="33">
        <v>2901</v>
      </c>
      <c r="D133" s="33">
        <v>9566816.1487169787</v>
      </c>
      <c r="E133" s="33">
        <f>SUM(Table42[[#This Row],[Utbytte per innbygger]:[Renter ansvarlig lån per innbygger]])</f>
        <v>3297.7649599162282</v>
      </c>
      <c r="F133" s="33">
        <v>2435.2259358841775</v>
      </c>
      <c r="G133" s="33">
        <v>209.45206158795816</v>
      </c>
      <c r="H133" s="33">
        <v>0</v>
      </c>
      <c r="I133" s="33">
        <v>194.34501236014248</v>
      </c>
      <c r="J133" s="33">
        <v>25.75147420429737</v>
      </c>
      <c r="K133" s="33">
        <v>4.0982419855222334</v>
      </c>
      <c r="L133" s="33">
        <v>214.7516740044376</v>
      </c>
      <c r="M133" s="33">
        <v>214.14055988969324</v>
      </c>
      <c r="N133" s="33">
        <v>0</v>
      </c>
    </row>
    <row r="134" spans="1:14" x14ac:dyDescent="0.2">
      <c r="A134" s="33">
        <v>1827</v>
      </c>
      <c r="B134" s="33" t="s">
        <v>766</v>
      </c>
      <c r="C134" s="33">
        <v>1369</v>
      </c>
      <c r="D134" s="33">
        <v>4384957.04919801</v>
      </c>
      <c r="E134" s="33">
        <f>SUM(Table42[[#This Row],[Utbytte per innbygger]:[Renter ansvarlig lån per innbygger]])</f>
        <v>3203.0365589466837</v>
      </c>
      <c r="F134" s="33">
        <v>2724.5559678597515</v>
      </c>
      <c r="G134" s="33">
        <v>0</v>
      </c>
      <c r="H134" s="33">
        <v>0</v>
      </c>
      <c r="I134" s="33">
        <v>287.24430819991449</v>
      </c>
      <c r="J134" s="33">
        <v>0</v>
      </c>
      <c r="K134" s="33">
        <v>0</v>
      </c>
      <c r="L134" s="33">
        <v>191.23628288701752</v>
      </c>
      <c r="M134" s="33">
        <v>0</v>
      </c>
      <c r="N134" s="33">
        <v>0</v>
      </c>
    </row>
    <row r="135" spans="1:14" x14ac:dyDescent="0.2">
      <c r="A135" s="33">
        <v>5059</v>
      </c>
      <c r="B135" s="33" t="s">
        <v>522</v>
      </c>
      <c r="C135" s="33">
        <v>18502</v>
      </c>
      <c r="D135" s="33">
        <v>59087924.409140639</v>
      </c>
      <c r="E135" s="33">
        <f>SUM(Table42[[#This Row],[Utbytte per innbygger]:[Renter ansvarlig lån per innbygger]])</f>
        <v>3193.5966062663842</v>
      </c>
      <c r="F135" s="33">
        <v>1888.012106799265</v>
      </c>
      <c r="G135" s="33">
        <v>238.84590168630422</v>
      </c>
      <c r="H135" s="33">
        <v>227.75916117176521</v>
      </c>
      <c r="I135" s="33">
        <v>196.12968689428948</v>
      </c>
      <c r="J135" s="33">
        <v>152.30225698122723</v>
      </c>
      <c r="K135" s="33">
        <v>102.31558750405361</v>
      </c>
      <c r="L135" s="33">
        <v>249.78143501004365</v>
      </c>
      <c r="M135" s="33">
        <v>138.45047021943597</v>
      </c>
      <c r="N135" s="33">
        <v>0</v>
      </c>
    </row>
    <row r="136" spans="1:14" x14ac:dyDescent="0.2">
      <c r="A136" s="33">
        <v>4633</v>
      </c>
      <c r="B136" s="33" t="s">
        <v>773</v>
      </c>
      <c r="C136" s="33">
        <v>502</v>
      </c>
      <c r="D136" s="33">
        <v>1587766.5473058661</v>
      </c>
      <c r="E136" s="33">
        <f>SUM(Table42[[#This Row],[Utbytte per innbygger]:[Renter ansvarlig lån per innbygger]])</f>
        <v>3162.8815683383787</v>
      </c>
      <c r="F136" s="33">
        <v>2693.8203984063744</v>
      </c>
      <c r="G136" s="33">
        <v>0</v>
      </c>
      <c r="H136" s="33">
        <v>0</v>
      </c>
      <c r="I136" s="33">
        <v>242.15225676857079</v>
      </c>
      <c r="J136" s="33">
        <v>0</v>
      </c>
      <c r="K136" s="33">
        <v>0</v>
      </c>
      <c r="L136" s="33">
        <v>226.9089131634336</v>
      </c>
      <c r="M136" s="33">
        <v>0</v>
      </c>
      <c r="N136" s="33">
        <v>0</v>
      </c>
    </row>
    <row r="137" spans="1:14" x14ac:dyDescent="0.2">
      <c r="A137" s="33">
        <v>5041</v>
      </c>
      <c r="B137" s="33" t="s">
        <v>765</v>
      </c>
      <c r="C137" s="33">
        <v>2033</v>
      </c>
      <c r="D137" s="33">
        <v>6376023.731498831</v>
      </c>
      <c r="E137" s="33">
        <f>SUM(Table42[[#This Row],[Utbytte per innbygger]:[Renter ansvarlig lån per innbygger]])</f>
        <v>3136.2635177072461</v>
      </c>
      <c r="F137" s="33">
        <v>813.44871618298089</v>
      </c>
      <c r="G137" s="33">
        <v>1497.5917963600591</v>
      </c>
      <c r="H137" s="33">
        <v>0</v>
      </c>
      <c r="I137" s="33">
        <v>196.91835742721622</v>
      </c>
      <c r="J137" s="33">
        <v>237.73113297261841</v>
      </c>
      <c r="K137" s="33">
        <v>128.26758484997541</v>
      </c>
      <c r="L137" s="33">
        <v>262.30592991439659</v>
      </c>
      <c r="M137" s="33">
        <v>0</v>
      </c>
      <c r="N137" s="33">
        <v>0</v>
      </c>
    </row>
    <row r="138" spans="1:14" x14ac:dyDescent="0.2">
      <c r="A138" s="33">
        <v>4205</v>
      </c>
      <c r="B138" s="33" t="s">
        <v>518</v>
      </c>
      <c r="C138" s="33">
        <v>23147</v>
      </c>
      <c r="D138" s="33">
        <v>72516626.685457125</v>
      </c>
      <c r="E138" s="33">
        <f>SUM(Table42[[#This Row],[Utbytte per innbygger]:[Renter ansvarlig lån per innbygger]])</f>
        <v>3132.87366334545</v>
      </c>
      <c r="F138" s="33">
        <v>2009.3011556573201</v>
      </c>
      <c r="G138" s="33">
        <v>47.758909858728991</v>
      </c>
      <c r="H138" s="33">
        <v>5.7026828530695113</v>
      </c>
      <c r="I138" s="33">
        <v>162.0272427068866</v>
      </c>
      <c r="J138" s="33">
        <v>629.42916144640765</v>
      </c>
      <c r="K138" s="33">
        <v>19.729079362336371</v>
      </c>
      <c r="L138" s="33">
        <v>253.22387531951605</v>
      </c>
      <c r="M138" s="33">
        <v>5.701556141184593</v>
      </c>
      <c r="N138" s="33">
        <v>0</v>
      </c>
    </row>
    <row r="139" spans="1:14" x14ac:dyDescent="0.2">
      <c r="A139" s="33">
        <v>1539</v>
      </c>
      <c r="B139" s="33" t="s">
        <v>478</v>
      </c>
      <c r="C139" s="33">
        <v>7019</v>
      </c>
      <c r="D139" s="33">
        <v>21968744.064825535</v>
      </c>
      <c r="E139" s="33">
        <f>SUM(Table42[[#This Row],[Utbytte per innbygger]:[Renter ansvarlig lån per innbygger]])</f>
        <v>3129.8965756981816</v>
      </c>
      <c r="F139" s="33">
        <v>0</v>
      </c>
      <c r="G139" s="33">
        <v>1190.6298952842285</v>
      </c>
      <c r="H139" s="33">
        <v>0</v>
      </c>
      <c r="I139" s="33">
        <v>219.26818616530309</v>
      </c>
      <c r="J139" s="33">
        <v>1108.8300489623402</v>
      </c>
      <c r="K139" s="33">
        <v>338.93588830317708</v>
      </c>
      <c r="L139" s="33">
        <v>272.23255698313289</v>
      </c>
      <c r="M139" s="33">
        <v>0</v>
      </c>
      <c r="N139" s="33">
        <v>0</v>
      </c>
    </row>
    <row r="140" spans="1:14" x14ac:dyDescent="0.2">
      <c r="A140" s="33">
        <v>5055</v>
      </c>
      <c r="B140" s="33" t="s">
        <v>526</v>
      </c>
      <c r="C140" s="33">
        <v>5884</v>
      </c>
      <c r="D140" s="33">
        <v>18299208.771614991</v>
      </c>
      <c r="E140" s="33">
        <f>SUM(Table42[[#This Row],[Utbytte per innbygger]:[Renter ansvarlig lån per innbygger]])</f>
        <v>3109.9946926606035</v>
      </c>
      <c r="F140" s="33">
        <v>1661.1998640380693</v>
      </c>
      <c r="G140" s="33">
        <v>252.79743054611376</v>
      </c>
      <c r="H140" s="33">
        <v>0</v>
      </c>
      <c r="I140" s="33">
        <v>244.91975124732784</v>
      </c>
      <c r="J140" s="33">
        <v>560.09048844323593</v>
      </c>
      <c r="K140" s="33">
        <v>127.9026172671652</v>
      </c>
      <c r="L140" s="33">
        <v>263.08454111869133</v>
      </c>
      <c r="M140" s="33">
        <v>0</v>
      </c>
      <c r="N140" s="33">
        <v>0</v>
      </c>
    </row>
    <row r="141" spans="1:14" x14ac:dyDescent="0.2">
      <c r="A141" s="33">
        <v>3431</v>
      </c>
      <c r="B141" s="33" t="s">
        <v>618</v>
      </c>
      <c r="C141" s="33">
        <v>2498</v>
      </c>
      <c r="D141" s="33">
        <v>7761191.0384766571</v>
      </c>
      <c r="E141" s="33">
        <f>SUM(Table42[[#This Row],[Utbytte per innbygger]:[Renter ansvarlig lån per innbygger]])</f>
        <v>3106.9619849786459</v>
      </c>
      <c r="F141" s="33">
        <v>2535.3616226314384</v>
      </c>
      <c r="G141" s="33">
        <v>0</v>
      </c>
      <c r="H141" s="33">
        <v>0</v>
      </c>
      <c r="I141" s="33">
        <v>310.40048351599017</v>
      </c>
      <c r="J141" s="33">
        <v>0</v>
      </c>
      <c r="K141" s="33">
        <v>0</v>
      </c>
      <c r="L141" s="33">
        <v>261.19987883121729</v>
      </c>
      <c r="M141" s="33">
        <v>0</v>
      </c>
      <c r="N141" s="33">
        <v>0</v>
      </c>
    </row>
    <row r="142" spans="1:14" x14ac:dyDescent="0.2">
      <c r="A142" s="33">
        <v>3012</v>
      </c>
      <c r="B142" s="33" t="s">
        <v>647</v>
      </c>
      <c r="C142" s="33">
        <v>1315</v>
      </c>
      <c r="D142" s="33">
        <v>4069787.3578347121</v>
      </c>
      <c r="E142" s="33">
        <f>SUM(Table42[[#This Row],[Utbytte per innbygger]:[Renter ansvarlig lån per innbygger]])</f>
        <v>3094.8953291518724</v>
      </c>
      <c r="F142" s="33">
        <v>2437.3891001267425</v>
      </c>
      <c r="G142" s="33">
        <v>0</v>
      </c>
      <c r="H142" s="33">
        <v>0</v>
      </c>
      <c r="I142" s="33">
        <v>191.13168528134685</v>
      </c>
      <c r="J142" s="33">
        <v>160.1351640050697</v>
      </c>
      <c r="K142" s="33">
        <v>59.754372623574142</v>
      </c>
      <c r="L142" s="33">
        <v>246.48500711513904</v>
      </c>
      <c r="M142" s="33">
        <v>0</v>
      </c>
      <c r="N142" s="33">
        <v>0</v>
      </c>
    </row>
    <row r="143" spans="1:14" x14ac:dyDescent="0.2">
      <c r="A143" s="33">
        <v>4602</v>
      </c>
      <c r="B143" s="33" t="s">
        <v>543</v>
      </c>
      <c r="C143" s="33">
        <v>17131</v>
      </c>
      <c r="D143" s="33">
        <v>52951454.345948547</v>
      </c>
      <c r="E143" s="33">
        <f>SUM(Table42[[#This Row],[Utbytte per innbygger]:[Renter ansvarlig lån per innbygger]])</f>
        <v>3090.9727596724388</v>
      </c>
      <c r="F143" s="33">
        <v>180.52951977895822</v>
      </c>
      <c r="G143" s="33">
        <v>1606.6047892319966</v>
      </c>
      <c r="H143" s="33">
        <v>227.48234195318426</v>
      </c>
      <c r="I143" s="33">
        <v>189.85622793075939</v>
      </c>
      <c r="J143" s="33">
        <v>318.9456185861888</v>
      </c>
      <c r="K143" s="33">
        <v>106.84046465471951</v>
      </c>
      <c r="L143" s="33">
        <v>212.10822642753104</v>
      </c>
      <c r="M143" s="33">
        <v>248.60557110910077</v>
      </c>
      <c r="N143" s="33">
        <v>0</v>
      </c>
    </row>
    <row r="144" spans="1:14" x14ac:dyDescent="0.2">
      <c r="A144" s="33">
        <v>1146</v>
      </c>
      <c r="B144" s="33" t="s">
        <v>581</v>
      </c>
      <c r="C144" s="33">
        <v>11283</v>
      </c>
      <c r="D144" s="33">
        <v>33462246.313386552</v>
      </c>
      <c r="E144" s="33">
        <f>SUM(Table42[[#This Row],[Utbytte per innbygger]:[Renter ansvarlig lån per innbygger]])</f>
        <v>2965.7224420266375</v>
      </c>
      <c r="F144" s="33">
        <v>2454.5519808561553</v>
      </c>
      <c r="G144" s="33">
        <v>22.762149546515406</v>
      </c>
      <c r="H144" s="33">
        <v>0</v>
      </c>
      <c r="I144" s="33">
        <v>161.57030129278459</v>
      </c>
      <c r="J144" s="33">
        <v>0</v>
      </c>
      <c r="K144" s="33">
        <v>0</v>
      </c>
      <c r="L144" s="33">
        <v>242.98633967621427</v>
      </c>
      <c r="M144" s="33">
        <v>83.851670654967648</v>
      </c>
      <c r="N144" s="33">
        <v>0</v>
      </c>
    </row>
    <row r="145" spans="1:14" x14ac:dyDescent="0.2">
      <c r="A145" s="33">
        <v>4225</v>
      </c>
      <c r="B145" s="33" t="s">
        <v>564</v>
      </c>
      <c r="C145" s="33">
        <v>10480</v>
      </c>
      <c r="D145" s="33">
        <v>30297984.02792247</v>
      </c>
      <c r="E145" s="33">
        <f>SUM(Table42[[#This Row],[Utbytte per innbygger]:[Renter ansvarlig lån per innbygger]])</f>
        <v>2891.0290102979457</v>
      </c>
      <c r="F145" s="33">
        <v>2176.2341793893129</v>
      </c>
      <c r="G145" s="33">
        <v>50.235095006361327</v>
      </c>
      <c r="H145" s="33">
        <v>0</v>
      </c>
      <c r="I145" s="33">
        <v>187.07535016157655</v>
      </c>
      <c r="J145" s="33">
        <v>222.61282442748086</v>
      </c>
      <c r="K145" s="33">
        <v>8.2275763358778633</v>
      </c>
      <c r="L145" s="33">
        <v>246.643984977336</v>
      </c>
      <c r="M145" s="33">
        <v>0</v>
      </c>
      <c r="N145" s="33">
        <v>0</v>
      </c>
    </row>
    <row r="146" spans="1:14" x14ac:dyDescent="0.2">
      <c r="A146" s="33">
        <v>4216</v>
      </c>
      <c r="B146" s="33" t="s">
        <v>601</v>
      </c>
      <c r="C146" s="33">
        <v>5342</v>
      </c>
      <c r="D146" s="33">
        <v>15433775.348964395</v>
      </c>
      <c r="E146" s="33">
        <f>SUM(Table42[[#This Row],[Utbytte per innbygger]:[Renter ansvarlig lån per innbygger]])</f>
        <v>2889.1380286342933</v>
      </c>
      <c r="F146" s="33">
        <v>1963.8306065144143</v>
      </c>
      <c r="G146" s="33">
        <v>0</v>
      </c>
      <c r="H146" s="33">
        <v>0</v>
      </c>
      <c r="I146" s="33">
        <v>124.68697019573845</v>
      </c>
      <c r="J146" s="33">
        <v>537.48706352177703</v>
      </c>
      <c r="K146" s="33">
        <v>12.607450393111195</v>
      </c>
      <c r="L146" s="33">
        <v>250.52593800925209</v>
      </c>
      <c r="M146" s="33">
        <v>0</v>
      </c>
      <c r="N146" s="33">
        <v>0</v>
      </c>
    </row>
    <row r="147" spans="1:14" x14ac:dyDescent="0.2">
      <c r="A147" s="33">
        <v>5442</v>
      </c>
      <c r="B147" s="33" t="s">
        <v>615</v>
      </c>
      <c r="C147" s="33">
        <v>854</v>
      </c>
      <c r="D147" s="33">
        <v>2465129.9442988425</v>
      </c>
      <c r="E147" s="33">
        <f>SUM(Table42[[#This Row],[Utbytte per innbygger]:[Renter ansvarlig lån per innbygger]])</f>
        <v>2886.5690214272158</v>
      </c>
      <c r="F147" s="33">
        <v>2256.537861046058</v>
      </c>
      <c r="G147" s="33">
        <v>0</v>
      </c>
      <c r="H147" s="33">
        <v>0</v>
      </c>
      <c r="I147" s="33">
        <v>276.57903537054813</v>
      </c>
      <c r="J147" s="33">
        <v>99.059929742388746</v>
      </c>
      <c r="K147" s="33">
        <v>0</v>
      </c>
      <c r="L147" s="33">
        <v>254.39219526822077</v>
      </c>
      <c r="M147" s="33">
        <v>0</v>
      </c>
      <c r="N147" s="33">
        <v>0</v>
      </c>
    </row>
    <row r="148" spans="1:14" x14ac:dyDescent="0.2">
      <c r="A148" s="33">
        <v>1816</v>
      </c>
      <c r="B148" s="33" t="s">
        <v>770</v>
      </c>
      <c r="C148" s="33">
        <v>462</v>
      </c>
      <c r="D148" s="33">
        <v>1318164.5915175497</v>
      </c>
      <c r="E148" s="33">
        <f>SUM(Table42[[#This Row],[Utbytte per innbygger]:[Renter ansvarlig lån per innbygger]])</f>
        <v>2853.1701115098476</v>
      </c>
      <c r="F148" s="33">
        <v>2276.5471861471865</v>
      </c>
      <c r="G148" s="33">
        <v>0</v>
      </c>
      <c r="H148" s="33">
        <v>0</v>
      </c>
      <c r="I148" s="33">
        <v>358.20314483714651</v>
      </c>
      <c r="J148" s="33">
        <v>0</v>
      </c>
      <c r="K148" s="33">
        <v>0</v>
      </c>
      <c r="L148" s="33">
        <v>218.4197805255146</v>
      </c>
      <c r="M148" s="33">
        <v>0</v>
      </c>
      <c r="N148" s="33">
        <v>0</v>
      </c>
    </row>
    <row r="149" spans="1:14" x14ac:dyDescent="0.2">
      <c r="A149" s="33">
        <v>1828</v>
      </c>
      <c r="B149" s="33" t="s">
        <v>652</v>
      </c>
      <c r="C149" s="33">
        <v>1698</v>
      </c>
      <c r="D149" s="33">
        <v>4768856.4146506153</v>
      </c>
      <c r="E149" s="33">
        <f>SUM(Table42[[#This Row],[Utbytte per innbygger]:[Renter ansvarlig lån per innbygger]])</f>
        <v>2808.5137895468879</v>
      </c>
      <c r="F149" s="33">
        <v>2309.4570239497448</v>
      </c>
      <c r="G149" s="33">
        <v>0</v>
      </c>
      <c r="H149" s="33">
        <v>0</v>
      </c>
      <c r="I149" s="33">
        <v>250.7196605682559</v>
      </c>
      <c r="J149" s="33">
        <v>0</v>
      </c>
      <c r="K149" s="33">
        <v>0</v>
      </c>
      <c r="L149" s="33">
        <v>248.33710502888707</v>
      </c>
      <c r="M149" s="33">
        <v>0</v>
      </c>
      <c r="N149" s="33">
        <v>0</v>
      </c>
    </row>
    <row r="150" spans="1:14" x14ac:dyDescent="0.2">
      <c r="A150" s="33">
        <v>5444</v>
      </c>
      <c r="B150" s="33" t="s">
        <v>511</v>
      </c>
      <c r="C150" s="33">
        <v>9925</v>
      </c>
      <c r="D150" s="33">
        <v>27807426.269289348</v>
      </c>
      <c r="E150" s="33">
        <f>SUM(Table42[[#This Row],[Utbytte per innbygger]:[Renter ansvarlig lån per innbygger]])</f>
        <v>2801.7557953943929</v>
      </c>
      <c r="F150" s="33">
        <v>970.82283795130138</v>
      </c>
      <c r="G150" s="33">
        <v>683.66752053736354</v>
      </c>
      <c r="H150" s="33">
        <v>0</v>
      </c>
      <c r="I150" s="33">
        <v>298.02706546801829</v>
      </c>
      <c r="J150" s="33">
        <v>369.78740030226692</v>
      </c>
      <c r="K150" s="33">
        <v>205.50045340050377</v>
      </c>
      <c r="L150" s="33">
        <v>273.95051773493873</v>
      </c>
      <c r="M150" s="33">
        <v>0</v>
      </c>
      <c r="N150" s="33">
        <v>0</v>
      </c>
    </row>
    <row r="151" spans="1:14" x14ac:dyDescent="0.2">
      <c r="A151" s="33">
        <v>3450</v>
      </c>
      <c r="B151" s="33" t="s">
        <v>761</v>
      </c>
      <c r="C151" s="33">
        <v>1256</v>
      </c>
      <c r="D151" s="33">
        <v>3510646.1372550717</v>
      </c>
      <c r="E151" s="33">
        <f>SUM(Table42[[#This Row],[Utbytte per innbygger]:[Renter ansvarlig lån per innbygger]])</f>
        <v>2795.1004277508532</v>
      </c>
      <c r="F151" s="33">
        <v>2189.1146974522298</v>
      </c>
      <c r="G151" s="33">
        <v>0</v>
      </c>
      <c r="H151" s="33">
        <v>0</v>
      </c>
      <c r="I151" s="33">
        <v>359.2096690699176</v>
      </c>
      <c r="J151" s="33">
        <v>0</v>
      </c>
      <c r="K151" s="33">
        <v>0</v>
      </c>
      <c r="L151" s="33">
        <v>246.77606122870583</v>
      </c>
      <c r="M151" s="33">
        <v>0</v>
      </c>
      <c r="N151" s="33">
        <v>0</v>
      </c>
    </row>
    <row r="152" spans="1:14" x14ac:dyDescent="0.2">
      <c r="A152" s="33">
        <v>4211</v>
      </c>
      <c r="B152" s="33" t="s">
        <v>646</v>
      </c>
      <c r="C152" s="33">
        <v>2427</v>
      </c>
      <c r="D152" s="33">
        <v>6779848.7516462188</v>
      </c>
      <c r="E152" s="33">
        <f>SUM(Table42[[#This Row],[Utbytte per innbygger]:[Renter ansvarlig lån per innbygger]])</f>
        <v>2793.5099924376673</v>
      </c>
      <c r="F152" s="33">
        <v>2367.3538318912233</v>
      </c>
      <c r="G152" s="33">
        <v>0</v>
      </c>
      <c r="H152" s="33">
        <v>0</v>
      </c>
      <c r="I152" s="33">
        <v>180.75624208856695</v>
      </c>
      <c r="J152" s="33">
        <v>0</v>
      </c>
      <c r="K152" s="33">
        <v>0</v>
      </c>
      <c r="L152" s="33">
        <v>245.39991845787716</v>
      </c>
      <c r="M152" s="33">
        <v>0</v>
      </c>
      <c r="N152" s="33">
        <v>0</v>
      </c>
    </row>
    <row r="153" spans="1:14" x14ac:dyDescent="0.2">
      <c r="A153" s="33">
        <v>1122</v>
      </c>
      <c r="B153" s="33" t="s">
        <v>540</v>
      </c>
      <c r="C153" s="33">
        <v>12131</v>
      </c>
      <c r="D153" s="33">
        <v>33844105.587577201</v>
      </c>
      <c r="E153" s="33">
        <f>SUM(Table42[[#This Row],[Utbytte per innbygger]:[Renter ansvarlig lån per innbygger]])</f>
        <v>2789.8858781285303</v>
      </c>
      <c r="F153" s="33">
        <v>489.66284725084489</v>
      </c>
      <c r="G153" s="33">
        <v>178.48978072706291</v>
      </c>
      <c r="H153" s="33">
        <v>71.098837688566491</v>
      </c>
      <c r="I153" s="33">
        <v>150.31088261250312</v>
      </c>
      <c r="J153" s="33">
        <v>1384.3364031544527</v>
      </c>
      <c r="K153" s="33">
        <v>86.514302200972708</v>
      </c>
      <c r="L153" s="33">
        <v>258.11422786318133</v>
      </c>
      <c r="M153" s="33">
        <v>171.3585966309455</v>
      </c>
      <c r="N153" s="33">
        <v>0</v>
      </c>
    </row>
    <row r="154" spans="1:14" x14ac:dyDescent="0.2">
      <c r="A154" s="33">
        <v>3421</v>
      </c>
      <c r="B154" s="33" t="s">
        <v>600</v>
      </c>
      <c r="C154" s="33">
        <v>6603</v>
      </c>
      <c r="D154" s="33">
        <v>18293328.729151215</v>
      </c>
      <c r="E154" s="33">
        <f>SUM(Table42[[#This Row],[Utbytte per innbygger]:[Renter ansvarlig lån per innbygger]])</f>
        <v>2770.4571753977307</v>
      </c>
      <c r="F154" s="33">
        <v>159.01862789641072</v>
      </c>
      <c r="G154" s="33">
        <v>0</v>
      </c>
      <c r="H154" s="33">
        <v>0</v>
      </c>
      <c r="I154" s="33">
        <v>381.82860610645895</v>
      </c>
      <c r="J154" s="33">
        <v>1684.0492985511637</v>
      </c>
      <c r="K154" s="33">
        <v>292.61467009944977</v>
      </c>
      <c r="L154" s="33">
        <v>252.9459727442474</v>
      </c>
      <c r="M154" s="33">
        <v>0</v>
      </c>
      <c r="N154" s="33">
        <v>0</v>
      </c>
    </row>
    <row r="155" spans="1:14" x14ac:dyDescent="0.2">
      <c r="A155" s="33">
        <v>1160</v>
      </c>
      <c r="B155" s="33" t="s">
        <v>559</v>
      </c>
      <c r="C155" s="33">
        <v>8775</v>
      </c>
      <c r="D155" s="33">
        <v>24298218.585658956</v>
      </c>
      <c r="E155" s="33">
        <f>SUM(Table42[[#This Row],[Utbytte per innbygger]:[Renter ansvarlig lån per innbygger]])</f>
        <v>2769.0277590494538</v>
      </c>
      <c r="F155" s="33">
        <v>2268.9708353276351</v>
      </c>
      <c r="G155" s="33">
        <v>120.08471035137701</v>
      </c>
      <c r="H155" s="33">
        <v>0</v>
      </c>
      <c r="I155" s="33">
        <v>217.06519720728866</v>
      </c>
      <c r="J155" s="33">
        <v>0</v>
      </c>
      <c r="K155" s="33">
        <v>0</v>
      </c>
      <c r="L155" s="33">
        <v>162.90701616315306</v>
      </c>
      <c r="M155" s="33">
        <v>0</v>
      </c>
      <c r="N155" s="33">
        <v>0</v>
      </c>
    </row>
    <row r="156" spans="1:14" x14ac:dyDescent="0.2">
      <c r="A156" s="33">
        <v>1106</v>
      </c>
      <c r="B156" s="33" t="s">
        <v>723</v>
      </c>
      <c r="C156" s="33">
        <v>37444</v>
      </c>
      <c r="D156" s="33">
        <v>102438067.83845717</v>
      </c>
      <c r="E156" s="33">
        <f>SUM(Table42[[#This Row],[Utbytte per innbygger]:[Renter ansvarlig lån per innbygger]])</f>
        <v>2735.767221409496</v>
      </c>
      <c r="F156" s="33">
        <v>2412.7657301570343</v>
      </c>
      <c r="G156" s="33">
        <v>0</v>
      </c>
      <c r="H156" s="33">
        <v>0</v>
      </c>
      <c r="I156" s="33">
        <v>159.59761825971225</v>
      </c>
      <c r="J156" s="33">
        <v>0</v>
      </c>
      <c r="K156" s="33">
        <v>0</v>
      </c>
      <c r="L156" s="33">
        <v>163.40387299274934</v>
      </c>
      <c r="M156" s="33">
        <v>0</v>
      </c>
      <c r="N156" s="33">
        <v>0</v>
      </c>
    </row>
    <row r="157" spans="1:14" x14ac:dyDescent="0.2">
      <c r="A157" s="33">
        <v>3441</v>
      </c>
      <c r="B157" s="33" t="s">
        <v>562</v>
      </c>
      <c r="C157" s="33">
        <v>6079</v>
      </c>
      <c r="D157" s="33">
        <v>16494802.414587978</v>
      </c>
      <c r="E157" s="33">
        <f>SUM(Table42[[#This Row],[Utbytte per innbygger]:[Renter ansvarlig lån per innbygger]])</f>
        <v>2713.4072075321565</v>
      </c>
      <c r="F157" s="33">
        <v>0</v>
      </c>
      <c r="G157" s="33">
        <v>102.92590009321709</v>
      </c>
      <c r="H157" s="33">
        <v>0</v>
      </c>
      <c r="I157" s="33">
        <v>249.09930946260633</v>
      </c>
      <c r="J157" s="33">
        <v>1781.2402787190874</v>
      </c>
      <c r="K157" s="33">
        <v>327.0977134397105</v>
      </c>
      <c r="L157" s="33">
        <v>253.04400581753544</v>
      </c>
      <c r="M157" s="33">
        <v>0</v>
      </c>
      <c r="N157" s="33">
        <v>0</v>
      </c>
    </row>
    <row r="158" spans="1:14" x14ac:dyDescent="0.2">
      <c r="A158" s="33">
        <v>4612</v>
      </c>
      <c r="B158" s="33" t="s">
        <v>793</v>
      </c>
      <c r="C158" s="33">
        <v>5775</v>
      </c>
      <c r="D158" s="33">
        <v>15528745.387194781</v>
      </c>
      <c r="E158" s="33">
        <f>SUM(Table42[[#This Row],[Utbytte per innbygger]:[Renter ansvarlig lån per innbygger]])</f>
        <v>2688.9602402068886</v>
      </c>
      <c r="F158" s="33">
        <v>2470.9437229437226</v>
      </c>
      <c r="G158" s="33">
        <v>0</v>
      </c>
      <c r="H158" s="33">
        <v>0</v>
      </c>
      <c r="I158" s="33">
        <v>0</v>
      </c>
      <c r="J158" s="33">
        <v>0</v>
      </c>
      <c r="K158" s="33">
        <v>0</v>
      </c>
      <c r="L158" s="33">
        <v>218.01651726316581</v>
      </c>
      <c r="M158" s="33">
        <v>0</v>
      </c>
      <c r="N158" s="33">
        <v>0</v>
      </c>
    </row>
    <row r="159" spans="1:14" x14ac:dyDescent="0.2">
      <c r="A159" s="33">
        <v>301</v>
      </c>
      <c r="B159" s="33" t="s">
        <v>643</v>
      </c>
      <c r="C159" s="33">
        <v>699827</v>
      </c>
      <c r="D159" s="33">
        <v>1865707233.2987254</v>
      </c>
      <c r="E159" s="33">
        <f>SUM(Table42[[#This Row],[Utbytte per innbygger]:[Renter ansvarlig lån per innbygger]])</f>
        <v>2665.9549192853738</v>
      </c>
      <c r="F159" s="33">
        <v>2078.9454631882832</v>
      </c>
      <c r="G159" s="33">
        <v>0</v>
      </c>
      <c r="H159" s="33">
        <v>0</v>
      </c>
      <c r="I159" s="33">
        <v>158.6358838357985</v>
      </c>
      <c r="J159" s="33">
        <v>0</v>
      </c>
      <c r="K159" s="33">
        <v>0</v>
      </c>
      <c r="L159" s="33">
        <v>163.24757438740642</v>
      </c>
      <c r="M159" s="33">
        <v>0</v>
      </c>
      <c r="N159" s="33">
        <v>265.12599787388518</v>
      </c>
    </row>
    <row r="160" spans="1:14" x14ac:dyDescent="0.2">
      <c r="A160" s="33">
        <v>5404</v>
      </c>
      <c r="B160" s="33" t="s">
        <v>756</v>
      </c>
      <c r="C160" s="33">
        <v>1897</v>
      </c>
      <c r="D160" s="33">
        <v>5028248.9548504381</v>
      </c>
      <c r="E160" s="33">
        <f>SUM(Table42[[#This Row],[Utbytte per innbygger]:[Renter ansvarlig lån per innbygger]])</f>
        <v>2650.6320268057134</v>
      </c>
      <c r="F160" s="33">
        <v>2031.7167457388859</v>
      </c>
      <c r="G160" s="33">
        <v>0</v>
      </c>
      <c r="H160" s="33">
        <v>0</v>
      </c>
      <c r="I160" s="33">
        <v>365.50263002718555</v>
      </c>
      <c r="J160" s="33">
        <v>0</v>
      </c>
      <c r="K160" s="33">
        <v>0</v>
      </c>
      <c r="L160" s="33">
        <v>253.41265103964164</v>
      </c>
      <c r="M160" s="33">
        <v>0</v>
      </c>
      <c r="N160" s="33">
        <v>0</v>
      </c>
    </row>
    <row r="161" spans="1:14" x14ac:dyDescent="0.2">
      <c r="A161" s="33">
        <v>1124</v>
      </c>
      <c r="B161" s="33" t="s">
        <v>655</v>
      </c>
      <c r="C161" s="33">
        <v>27568</v>
      </c>
      <c r="D161" s="33">
        <v>72715049.900300562</v>
      </c>
      <c r="E161" s="33">
        <f>SUM(Table42[[#This Row],[Utbytte per innbygger]:[Renter ansvarlig lån per innbygger]])</f>
        <v>2637.6614154200729</v>
      </c>
      <c r="F161" s="33">
        <v>2260.5085606500293</v>
      </c>
      <c r="G161" s="33">
        <v>0</v>
      </c>
      <c r="H161" s="33">
        <v>0</v>
      </c>
      <c r="I161" s="33">
        <v>0</v>
      </c>
      <c r="J161" s="33">
        <v>0</v>
      </c>
      <c r="K161" s="33">
        <v>0</v>
      </c>
      <c r="L161" s="33">
        <v>162.6986670521423</v>
      </c>
      <c r="M161" s="33">
        <v>0</v>
      </c>
      <c r="N161" s="33">
        <v>214.45418771790125</v>
      </c>
    </row>
    <row r="162" spans="1:14" x14ac:dyDescent="0.2">
      <c r="A162" s="33">
        <v>1824</v>
      </c>
      <c r="B162" s="33" t="s">
        <v>536</v>
      </c>
      <c r="C162" s="33">
        <v>13233</v>
      </c>
      <c r="D162" s="33">
        <v>34317984.357762083</v>
      </c>
      <c r="E162" s="33">
        <f>SUM(Table42[[#This Row],[Utbytte per innbygger]:[Renter ansvarlig lån per innbygger]])</f>
        <v>2593.3638901051977</v>
      </c>
      <c r="F162" s="33">
        <v>1181.8032172095011</v>
      </c>
      <c r="G162" s="33">
        <v>167.25149751882918</v>
      </c>
      <c r="H162" s="33">
        <v>0</v>
      </c>
      <c r="I162" s="33">
        <v>221.78994409131104</v>
      </c>
      <c r="J162" s="33">
        <v>234.82095745484776</v>
      </c>
      <c r="K162" s="33">
        <v>202.5815511725736</v>
      </c>
      <c r="L162" s="33">
        <v>259.20420093214653</v>
      </c>
      <c r="M162" s="33">
        <v>325.91252172598848</v>
      </c>
      <c r="N162" s="33">
        <v>0</v>
      </c>
    </row>
    <row r="163" spans="1:14" x14ac:dyDescent="0.2">
      <c r="A163" s="33">
        <v>1520</v>
      </c>
      <c r="B163" s="33" t="s">
        <v>572</v>
      </c>
      <c r="C163" s="33">
        <v>10833</v>
      </c>
      <c r="D163" s="33">
        <v>27968089.015953451</v>
      </c>
      <c r="E163" s="33">
        <f>SUM(Table42[[#This Row],[Utbytte per innbygger]:[Renter ansvarlig lån per innbygger]])</f>
        <v>2581.749193755511</v>
      </c>
      <c r="F163" s="33">
        <v>1475.4568334410289</v>
      </c>
      <c r="G163" s="33">
        <v>123.88167358995661</v>
      </c>
      <c r="H163" s="33">
        <v>0</v>
      </c>
      <c r="I163" s="33">
        <v>182.1037225088559</v>
      </c>
      <c r="J163" s="33">
        <v>396.44998479953227</v>
      </c>
      <c r="K163" s="33">
        <v>158.6708206406351</v>
      </c>
      <c r="L163" s="33">
        <v>245.18615877550195</v>
      </c>
      <c r="M163" s="33">
        <v>0</v>
      </c>
      <c r="N163" s="33">
        <v>0</v>
      </c>
    </row>
    <row r="164" spans="1:14" x14ac:dyDescent="0.2">
      <c r="A164" s="33">
        <v>5434</v>
      </c>
      <c r="B164" s="33" t="s">
        <v>694</v>
      </c>
      <c r="C164" s="33">
        <v>1162</v>
      </c>
      <c r="D164" s="33">
        <v>2985607.2364433683</v>
      </c>
      <c r="E164" s="33">
        <f>SUM(Table42[[#This Row],[Utbytte per innbygger]:[Renter ansvarlig lån per innbygger]])</f>
        <v>2569.3693945295768</v>
      </c>
      <c r="F164" s="33">
        <v>0</v>
      </c>
      <c r="G164" s="33">
        <v>0</v>
      </c>
      <c r="H164" s="33">
        <v>1404.4750430292602</v>
      </c>
      <c r="I164" s="33">
        <v>385.48632358391222</v>
      </c>
      <c r="J164" s="33">
        <v>38.439285714285724</v>
      </c>
      <c r="K164" s="33">
        <v>22.673838209982787</v>
      </c>
      <c r="L164" s="33">
        <v>223.68612602311632</v>
      </c>
      <c r="M164" s="33">
        <v>494.60877796901957</v>
      </c>
      <c r="N164" s="33">
        <v>0</v>
      </c>
    </row>
    <row r="165" spans="1:14" x14ac:dyDescent="0.2">
      <c r="A165" s="33">
        <v>1815</v>
      </c>
      <c r="B165" s="33" t="s">
        <v>767</v>
      </c>
      <c r="C165" s="33">
        <v>1175</v>
      </c>
      <c r="D165" s="33">
        <v>3012414.5908210007</v>
      </c>
      <c r="E165" s="33">
        <f>SUM(Table42[[#This Row],[Utbytte per innbygger]:[Renter ansvarlig lån per innbygger]])</f>
        <v>2563.7570985710645</v>
      </c>
      <c r="F165" s="33">
        <v>2075.5116482269505</v>
      </c>
      <c r="G165" s="33">
        <v>0</v>
      </c>
      <c r="H165" s="33">
        <v>0</v>
      </c>
      <c r="I165" s="33">
        <v>268.19101263613669</v>
      </c>
      <c r="J165" s="33">
        <v>0</v>
      </c>
      <c r="K165" s="33">
        <v>0</v>
      </c>
      <c r="L165" s="33">
        <v>220.05443770797751</v>
      </c>
      <c r="M165" s="33">
        <v>0</v>
      </c>
      <c r="N165" s="33">
        <v>0</v>
      </c>
    </row>
    <row r="166" spans="1:14" x14ac:dyDescent="0.2">
      <c r="A166" s="33">
        <v>1103</v>
      </c>
      <c r="B166" s="33" t="s">
        <v>653</v>
      </c>
      <c r="C166" s="33">
        <v>144699</v>
      </c>
      <c r="D166" s="33">
        <v>370649196.20956016</v>
      </c>
      <c r="E166" s="33">
        <f>SUM(Table42[[#This Row],[Utbytte per innbygger]:[Renter ansvarlig lån per innbygger]])</f>
        <v>2561.5187127040281</v>
      </c>
      <c r="F166" s="33">
        <v>2012.311764421316</v>
      </c>
      <c r="G166" s="33">
        <v>0</v>
      </c>
      <c r="H166" s="33">
        <v>0</v>
      </c>
      <c r="I166" s="33">
        <v>172.34074745522619</v>
      </c>
      <c r="J166" s="33">
        <v>0</v>
      </c>
      <c r="K166" s="33">
        <v>0</v>
      </c>
      <c r="L166" s="33">
        <v>163.08878409289591</v>
      </c>
      <c r="M166" s="33">
        <v>0</v>
      </c>
      <c r="N166" s="33">
        <v>213.77741673459013</v>
      </c>
    </row>
    <row r="167" spans="1:14" x14ac:dyDescent="0.2">
      <c r="A167" s="33">
        <v>1121</v>
      </c>
      <c r="B167" s="33" t="s">
        <v>707</v>
      </c>
      <c r="C167" s="33">
        <v>19353</v>
      </c>
      <c r="D167" s="33">
        <v>49534489.84539368</v>
      </c>
      <c r="E167" s="33">
        <f>SUM(Table42[[#This Row],[Utbytte per innbygger]:[Renter ansvarlig lån per innbygger]])</f>
        <v>2559.5251302327124</v>
      </c>
      <c r="F167" s="33">
        <v>1918.5862656952411</v>
      </c>
      <c r="G167" s="33">
        <v>0</v>
      </c>
      <c r="H167" s="33">
        <v>38.857024750684651</v>
      </c>
      <c r="I167" s="33">
        <v>169.35472614682254</v>
      </c>
      <c r="J167" s="33">
        <v>0</v>
      </c>
      <c r="K167" s="33">
        <v>0</v>
      </c>
      <c r="L167" s="33">
        <v>161.83566519854517</v>
      </c>
      <c r="M167" s="33">
        <v>67.070935678706178</v>
      </c>
      <c r="N167" s="33">
        <v>203.82051276271312</v>
      </c>
    </row>
    <row r="168" spans="1:14" x14ac:dyDescent="0.2">
      <c r="A168" s="33">
        <v>5423</v>
      </c>
      <c r="B168" s="33" t="s">
        <v>705</v>
      </c>
      <c r="C168" s="33">
        <v>2179</v>
      </c>
      <c r="D168" s="33">
        <v>5570235.9210217698</v>
      </c>
      <c r="E168" s="33">
        <f>SUM(Table42[[#This Row],[Utbytte per innbygger]:[Renter ansvarlig lån per innbygger]])</f>
        <v>2556.3267191472096</v>
      </c>
      <c r="F168" s="33">
        <v>0</v>
      </c>
      <c r="G168" s="33">
        <v>0</v>
      </c>
      <c r="H168" s="33">
        <v>1734.7407067462138</v>
      </c>
      <c r="I168" s="33">
        <v>324.53829230434951</v>
      </c>
      <c r="J168" s="33">
        <v>0</v>
      </c>
      <c r="K168" s="33">
        <v>0</v>
      </c>
      <c r="L168" s="33">
        <v>245.76592110628309</v>
      </c>
      <c r="M168" s="33">
        <v>251.28179899036294</v>
      </c>
      <c r="N168" s="33">
        <v>0</v>
      </c>
    </row>
    <row r="169" spans="1:14" x14ac:dyDescent="0.2">
      <c r="A169" s="33">
        <v>3013</v>
      </c>
      <c r="B169" s="33" t="s">
        <v>583</v>
      </c>
      <c r="C169" s="33">
        <v>3578</v>
      </c>
      <c r="D169" s="33">
        <v>9046975.3696944676</v>
      </c>
      <c r="E169" s="33">
        <f>SUM(Table42[[#This Row],[Utbytte per innbygger]:[Renter ansvarlig lån per innbygger]])</f>
        <v>2528.5006622958267</v>
      </c>
      <c r="F169" s="33">
        <v>916.22507918762824</v>
      </c>
      <c r="G169" s="33">
        <v>49.188092230296249</v>
      </c>
      <c r="H169" s="33">
        <v>704.30408049189509</v>
      </c>
      <c r="I169" s="33">
        <v>179.85306991523916</v>
      </c>
      <c r="J169" s="33">
        <v>176.96569591950811</v>
      </c>
      <c r="K169" s="33">
        <v>14.967300167691448</v>
      </c>
      <c r="L169" s="33">
        <v>246.65559480279734</v>
      </c>
      <c r="M169" s="33">
        <v>240.34174958077111</v>
      </c>
      <c r="N169" s="33">
        <v>0</v>
      </c>
    </row>
    <row r="170" spans="1:14" x14ac:dyDescent="0.2">
      <c r="A170" s="33">
        <v>3419</v>
      </c>
      <c r="B170" s="33" t="s">
        <v>603</v>
      </c>
      <c r="C170" s="33">
        <v>3597</v>
      </c>
      <c r="D170" s="33">
        <v>8879212.7881806288</v>
      </c>
      <c r="E170" s="33">
        <f>SUM(Table42[[#This Row],[Utbytte per innbygger]:[Renter ansvarlig lån per innbygger]])</f>
        <v>2468.5050842870805</v>
      </c>
      <c r="F170" s="33">
        <v>0</v>
      </c>
      <c r="G170" s="33">
        <v>0</v>
      </c>
      <c r="H170" s="33">
        <v>362.61699564451862</v>
      </c>
      <c r="I170" s="33">
        <v>176.62938994025575</v>
      </c>
      <c r="J170" s="33">
        <v>1352.4371350199242</v>
      </c>
      <c r="K170" s="33">
        <v>79.992493744787325</v>
      </c>
      <c r="L170" s="33">
        <v>261.1440488950596</v>
      </c>
      <c r="M170" s="33">
        <v>235.68502104253503</v>
      </c>
      <c r="N170" s="33">
        <v>0</v>
      </c>
    </row>
    <row r="171" spans="1:14" x14ac:dyDescent="0.2">
      <c r="A171" s="33">
        <v>5052</v>
      </c>
      <c r="B171" s="33" t="s">
        <v>764</v>
      </c>
      <c r="C171" s="33">
        <v>570</v>
      </c>
      <c r="D171" s="33">
        <v>1362723.1473313335</v>
      </c>
      <c r="E171" s="33">
        <f>SUM(Table42[[#This Row],[Utbytte per innbygger]:[Renter ansvarlig lån per innbygger]])</f>
        <v>2390.7423637391817</v>
      </c>
      <c r="F171" s="33">
        <v>1361.4736842105262</v>
      </c>
      <c r="G171" s="33">
        <v>0</v>
      </c>
      <c r="H171" s="33">
        <v>0</v>
      </c>
      <c r="I171" s="33">
        <v>786.79914195332515</v>
      </c>
      <c r="J171" s="33">
        <v>0</v>
      </c>
      <c r="K171" s="33">
        <v>0</v>
      </c>
      <c r="L171" s="33">
        <v>242.46953757533052</v>
      </c>
      <c r="M171" s="33">
        <v>0</v>
      </c>
      <c r="N171" s="33">
        <v>0</v>
      </c>
    </row>
    <row r="172" spans="1:14" x14ac:dyDescent="0.2">
      <c r="A172" s="33">
        <v>4647</v>
      </c>
      <c r="B172" s="33" t="s">
        <v>474</v>
      </c>
      <c r="C172" s="33">
        <v>22116</v>
      </c>
      <c r="D172" s="33">
        <v>52636536.727690794</v>
      </c>
      <c r="E172" s="33">
        <f>SUM(Table42[[#This Row],[Utbytte per innbygger]:[Renter ansvarlig lån per innbygger]])</f>
        <v>2380.020651460065</v>
      </c>
      <c r="F172" s="33">
        <v>1203.170077319588</v>
      </c>
      <c r="G172" s="33">
        <v>443.68448431904511</v>
      </c>
      <c r="H172" s="33">
        <v>0</v>
      </c>
      <c r="I172" s="33">
        <v>180.79040061920676</v>
      </c>
      <c r="J172" s="33">
        <v>234.93188484958097</v>
      </c>
      <c r="K172" s="33">
        <v>66.799330801229885</v>
      </c>
      <c r="L172" s="33">
        <v>250.6444735514138</v>
      </c>
      <c r="M172" s="33">
        <v>0</v>
      </c>
      <c r="N172" s="33">
        <v>0</v>
      </c>
    </row>
    <row r="173" spans="1:14" x14ac:dyDescent="0.2">
      <c r="A173" s="33">
        <v>3425</v>
      </c>
      <c r="B173" s="33" t="s">
        <v>585</v>
      </c>
      <c r="C173" s="33">
        <v>1253</v>
      </c>
      <c r="D173" s="33">
        <v>2964718.5319069428</v>
      </c>
      <c r="E173" s="33">
        <f>SUM(Table42[[#This Row],[Utbytte per innbygger]:[Renter ansvarlig lån per innbygger]])</f>
        <v>2366.0961946583743</v>
      </c>
      <c r="F173" s="33">
        <v>910.61452513966481</v>
      </c>
      <c r="G173" s="33">
        <v>125.52053817504655</v>
      </c>
      <c r="H173" s="33">
        <v>0</v>
      </c>
      <c r="I173" s="33">
        <v>340.34879935537776</v>
      </c>
      <c r="J173" s="33">
        <v>716.91822905027925</v>
      </c>
      <c r="K173" s="33">
        <v>26.67757382282522</v>
      </c>
      <c r="L173" s="33">
        <v>246.01652911518102</v>
      </c>
      <c r="M173" s="33">
        <v>0</v>
      </c>
      <c r="N173" s="33">
        <v>0</v>
      </c>
    </row>
    <row r="174" spans="1:14" x14ac:dyDescent="0.2">
      <c r="A174" s="33">
        <v>5054</v>
      </c>
      <c r="B174" s="33" t="s">
        <v>575</v>
      </c>
      <c r="C174" s="33">
        <v>9899</v>
      </c>
      <c r="D174" s="33">
        <v>23247788.151166912</v>
      </c>
      <c r="E174" s="33">
        <f>SUM(Table42[[#This Row],[Utbytte per innbygger]:[Renter ansvarlig lån per innbygger]])</f>
        <v>2348.4986514968091</v>
      </c>
      <c r="F174" s="33">
        <v>1712.1743246792607</v>
      </c>
      <c r="G174" s="33">
        <v>35.382050510152538</v>
      </c>
      <c r="H174" s="33">
        <v>0</v>
      </c>
      <c r="I174" s="33">
        <v>184.23600740859953</v>
      </c>
      <c r="J174" s="33">
        <v>119.42978967572483</v>
      </c>
      <c r="K174" s="33">
        <v>43.595346331279252</v>
      </c>
      <c r="L174" s="33">
        <v>253.68113289179215</v>
      </c>
      <c r="M174" s="33">
        <v>0</v>
      </c>
      <c r="N174" s="33">
        <v>0</v>
      </c>
    </row>
    <row r="175" spans="1:14" x14ac:dyDescent="0.2">
      <c r="A175" s="33">
        <v>4650</v>
      </c>
      <c r="B175" s="33" t="s">
        <v>525</v>
      </c>
      <c r="C175" s="33">
        <v>5875</v>
      </c>
      <c r="D175" s="33">
        <v>13377819.498699278</v>
      </c>
      <c r="E175" s="33">
        <f>SUM(Table42[[#This Row],[Utbytte per innbygger]:[Renter ansvarlig lån per innbygger]])</f>
        <v>2277.0756593530687</v>
      </c>
      <c r="F175" s="33">
        <v>659.95832397163133</v>
      </c>
      <c r="G175" s="33">
        <v>744.39332482269515</v>
      </c>
      <c r="H175" s="33">
        <v>0</v>
      </c>
      <c r="I175" s="33">
        <v>190.27130889496016</v>
      </c>
      <c r="J175" s="33">
        <v>307.17248204255316</v>
      </c>
      <c r="K175" s="33">
        <v>123.53191489361703</v>
      </c>
      <c r="L175" s="33">
        <v>251.74830472761184</v>
      </c>
      <c r="M175" s="33">
        <v>0</v>
      </c>
      <c r="N175" s="33">
        <v>0</v>
      </c>
    </row>
    <row r="176" spans="1:14" x14ac:dyDescent="0.2">
      <c r="A176" s="33">
        <v>1130</v>
      </c>
      <c r="B176" s="33" t="s">
        <v>544</v>
      </c>
      <c r="C176" s="33">
        <v>13268</v>
      </c>
      <c r="D176" s="33">
        <v>29502138.985164013</v>
      </c>
      <c r="E176" s="33">
        <f>SUM(Table42[[#This Row],[Utbytte per innbygger]:[Renter ansvarlig lån per innbygger]])</f>
        <v>2223.5558475402481</v>
      </c>
      <c r="F176" s="33">
        <v>1214.9834187518843</v>
      </c>
      <c r="G176" s="33">
        <v>120.65327816299872</v>
      </c>
      <c r="H176" s="33">
        <v>0</v>
      </c>
      <c r="I176" s="33">
        <v>152.12665933139834</v>
      </c>
      <c r="J176" s="33">
        <v>458.3452557531906</v>
      </c>
      <c r="K176" s="33">
        <v>31.918601145613508</v>
      </c>
      <c r="L176" s="33">
        <v>245.52863439516247</v>
      </c>
      <c r="M176" s="33">
        <v>0</v>
      </c>
      <c r="N176" s="33">
        <v>0</v>
      </c>
    </row>
    <row r="177" spans="1:14" x14ac:dyDescent="0.2">
      <c r="A177" s="33">
        <v>5027</v>
      </c>
      <c r="B177" s="33" t="s">
        <v>557</v>
      </c>
      <c r="C177" s="33">
        <v>6120</v>
      </c>
      <c r="D177" s="33">
        <v>13592827.148306297</v>
      </c>
      <c r="E177" s="33">
        <f>SUM(Table42[[#This Row],[Utbytte per innbygger]:[Renter ansvarlig lån per innbygger]])</f>
        <v>2221.050187631748</v>
      </c>
      <c r="F177" s="33">
        <v>1056.9444444444446</v>
      </c>
      <c r="G177" s="33">
        <v>146.98789030501089</v>
      </c>
      <c r="H177" s="33">
        <v>0</v>
      </c>
      <c r="I177" s="33">
        <v>191.62675078089291</v>
      </c>
      <c r="J177" s="33">
        <v>363.67302222222219</v>
      </c>
      <c r="K177" s="33">
        <v>201.08976034858387</v>
      </c>
      <c r="L177" s="33">
        <v>260.72831953059324</v>
      </c>
      <c r="M177" s="33">
        <v>0</v>
      </c>
      <c r="N177" s="33">
        <v>0</v>
      </c>
    </row>
    <row r="178" spans="1:14" x14ac:dyDescent="0.2">
      <c r="A178" s="33">
        <v>1813</v>
      </c>
      <c r="B178" s="33" t="s">
        <v>523</v>
      </c>
      <c r="C178" s="33">
        <v>7777</v>
      </c>
      <c r="D178" s="33">
        <v>17236154.361165863</v>
      </c>
      <c r="E178" s="33">
        <f>SUM(Table42[[#This Row],[Utbytte per innbygger]:[Renter ansvarlig lån per innbygger]])</f>
        <v>2216.2986191546693</v>
      </c>
      <c r="F178" s="33">
        <v>1051.576782821139</v>
      </c>
      <c r="G178" s="33">
        <v>631.94779477947793</v>
      </c>
      <c r="H178" s="33">
        <v>0</v>
      </c>
      <c r="I178" s="33">
        <v>209.58905817741257</v>
      </c>
      <c r="J178" s="33">
        <v>50.659292272084343</v>
      </c>
      <c r="K178" s="33">
        <v>30.870001285842871</v>
      </c>
      <c r="L178" s="33">
        <v>241.65568981871266</v>
      </c>
      <c r="M178" s="33">
        <v>0</v>
      </c>
      <c r="N178" s="33">
        <v>0</v>
      </c>
    </row>
    <row r="179" spans="1:14" x14ac:dyDescent="0.2">
      <c r="A179" s="33">
        <v>5057</v>
      </c>
      <c r="B179" s="33" t="s">
        <v>687</v>
      </c>
      <c r="C179" s="33">
        <v>10371</v>
      </c>
      <c r="D179" s="33">
        <v>22499278.11712255</v>
      </c>
      <c r="E179" s="33">
        <f>SUM(Table42[[#This Row],[Utbytte per innbygger]:[Renter ansvarlig lån per innbygger]])</f>
        <v>2169.4415309152973</v>
      </c>
      <c r="F179" s="33">
        <v>1513.627744029827</v>
      </c>
      <c r="G179" s="33">
        <v>0</v>
      </c>
      <c r="H179" s="33">
        <v>134.31684504869349</v>
      </c>
      <c r="I179" s="33">
        <v>244.49456981205952</v>
      </c>
      <c r="J179" s="33">
        <v>0</v>
      </c>
      <c r="K179" s="33">
        <v>0</v>
      </c>
      <c r="L179" s="33">
        <v>244.39230549304253</v>
      </c>
      <c r="M179" s="33">
        <v>32.61006653167491</v>
      </c>
      <c r="N179" s="33">
        <v>0</v>
      </c>
    </row>
    <row r="180" spans="1:14" x14ac:dyDescent="0.2">
      <c r="A180" s="33">
        <v>1127</v>
      </c>
      <c r="B180" s="33" t="s">
        <v>736</v>
      </c>
      <c r="C180" s="33">
        <v>11454</v>
      </c>
      <c r="D180" s="33">
        <v>24388226.462203391</v>
      </c>
      <c r="E180" s="33">
        <f>SUM(Table42[[#This Row],[Utbytte per innbygger]:[Renter ansvarlig lån per innbygger]])</f>
        <v>2129.2322736339611</v>
      </c>
      <c r="F180" s="33">
        <v>1822.6209184564343</v>
      </c>
      <c r="G180" s="33">
        <v>0</v>
      </c>
      <c r="H180" s="33">
        <v>0</v>
      </c>
      <c r="I180" s="33">
        <v>144.6253888404168</v>
      </c>
      <c r="J180" s="33">
        <v>0</v>
      </c>
      <c r="K180" s="33">
        <v>0</v>
      </c>
      <c r="L180" s="33">
        <v>161.9859663371098</v>
      </c>
      <c r="M180" s="33">
        <v>0</v>
      </c>
      <c r="N180" s="33">
        <v>0</v>
      </c>
    </row>
    <row r="181" spans="1:14" x14ac:dyDescent="0.2">
      <c r="A181" s="33">
        <v>4632</v>
      </c>
      <c r="B181" s="33" t="s">
        <v>760</v>
      </c>
      <c r="C181" s="33">
        <v>2889</v>
      </c>
      <c r="D181" s="33">
        <v>6057259.4608021192</v>
      </c>
      <c r="E181" s="33">
        <f>SUM(Table42[[#This Row],[Utbytte per innbygger]:[Renter ansvarlig lån per innbygger]])</f>
        <v>2096.6630186230941</v>
      </c>
      <c r="F181" s="33">
        <v>1747.2486742817584</v>
      </c>
      <c r="G181" s="33">
        <v>0</v>
      </c>
      <c r="H181" s="33">
        <v>0</v>
      </c>
      <c r="I181" s="33">
        <v>186.59902460963826</v>
      </c>
      <c r="J181" s="33">
        <v>0</v>
      </c>
      <c r="K181" s="33">
        <v>0</v>
      </c>
      <c r="L181" s="33">
        <v>162.81531973169746</v>
      </c>
      <c r="M181" s="33">
        <v>0</v>
      </c>
      <c r="N181" s="33">
        <v>0</v>
      </c>
    </row>
    <row r="182" spans="1:14" x14ac:dyDescent="0.2">
      <c r="A182" s="33">
        <v>5028</v>
      </c>
      <c r="B182" s="33" t="s">
        <v>541</v>
      </c>
      <c r="C182" s="33">
        <v>17123</v>
      </c>
      <c r="D182" s="33">
        <v>35834676.852923878</v>
      </c>
      <c r="E182" s="33">
        <f>SUM(Table42[[#This Row],[Utbytte per innbygger]:[Renter ansvarlig lån per innbygger]])</f>
        <v>2092.7802869195748</v>
      </c>
      <c r="F182" s="33">
        <v>1426.0740913780685</v>
      </c>
      <c r="G182" s="33">
        <v>72.438732971247248</v>
      </c>
      <c r="H182" s="33">
        <v>0</v>
      </c>
      <c r="I182" s="33">
        <v>151.37425259149595</v>
      </c>
      <c r="J182" s="33">
        <v>164.51476065331227</v>
      </c>
      <c r="K182" s="33">
        <v>31.725106581790573</v>
      </c>
      <c r="L182" s="33">
        <v>246.65334274366012</v>
      </c>
      <c r="M182" s="33">
        <v>0</v>
      </c>
      <c r="N182" s="33">
        <v>0</v>
      </c>
    </row>
    <row r="183" spans="1:14" x14ac:dyDescent="0.2">
      <c r="A183" s="33">
        <v>3007</v>
      </c>
      <c r="B183" s="33" t="s">
        <v>519</v>
      </c>
      <c r="C183" s="33">
        <v>31011</v>
      </c>
      <c r="D183" s="33">
        <v>64823745.91962593</v>
      </c>
      <c r="E183" s="33">
        <f>SUM(Table42[[#This Row],[Utbytte per innbygger]:[Renter ansvarlig lån per innbygger]])</f>
        <v>2090.3468420762288</v>
      </c>
      <c r="F183" s="33">
        <v>1013.2664753367085</v>
      </c>
      <c r="G183" s="33">
        <v>159.27639321531072</v>
      </c>
      <c r="H183" s="33">
        <v>0</v>
      </c>
      <c r="I183" s="33">
        <v>264.71242844756705</v>
      </c>
      <c r="J183" s="33">
        <v>387.35015763223794</v>
      </c>
      <c r="K183" s="33">
        <v>12.959659475669923</v>
      </c>
      <c r="L183" s="33">
        <v>252.78172796873477</v>
      </c>
      <c r="M183" s="33">
        <v>0</v>
      </c>
      <c r="N183" s="33">
        <v>0</v>
      </c>
    </row>
    <row r="184" spans="1:14" x14ac:dyDescent="0.2">
      <c r="A184" s="33">
        <v>3014</v>
      </c>
      <c r="B184" s="33" t="s">
        <v>432</v>
      </c>
      <c r="C184" s="33">
        <v>45608</v>
      </c>
      <c r="D184" s="33">
        <v>94651281.577667966</v>
      </c>
      <c r="E184" s="33">
        <f>SUM(Table42[[#This Row],[Utbytte per innbygger]:[Renter ansvarlig lån per innbygger]])</f>
        <v>2075.3219079474648</v>
      </c>
      <c r="F184" s="33">
        <v>516.67653335672105</v>
      </c>
      <c r="G184" s="33">
        <v>535.28692621908442</v>
      </c>
      <c r="H184" s="33">
        <v>0</v>
      </c>
      <c r="I184" s="33">
        <v>155.64100700758277</v>
      </c>
      <c r="J184" s="33">
        <v>583.65979501403262</v>
      </c>
      <c r="K184" s="33">
        <v>2.8148789686019997</v>
      </c>
      <c r="L184" s="33">
        <v>281.24276738144192</v>
      </c>
      <c r="M184" s="33">
        <v>0</v>
      </c>
      <c r="N184" s="33">
        <v>0</v>
      </c>
    </row>
    <row r="185" spans="1:14" x14ac:dyDescent="0.2">
      <c r="A185" s="33">
        <v>4206</v>
      </c>
      <c r="B185" s="33" t="s">
        <v>704</v>
      </c>
      <c r="C185" s="33">
        <v>9622</v>
      </c>
      <c r="D185" s="33">
        <v>19802365.428630214</v>
      </c>
      <c r="E185" s="33">
        <f>SUM(Table42[[#This Row],[Utbytte per innbygger]:[Renter ansvarlig lån per innbygger]])</f>
        <v>2058.0300798825829</v>
      </c>
      <c r="F185" s="33">
        <v>1123.6772500519644</v>
      </c>
      <c r="G185" s="33">
        <v>0</v>
      </c>
      <c r="H185" s="33">
        <v>382.8552622462413</v>
      </c>
      <c r="I185" s="33">
        <v>180.75839249420022</v>
      </c>
      <c r="J185" s="33">
        <v>0</v>
      </c>
      <c r="K185" s="33">
        <v>0</v>
      </c>
      <c r="L185" s="33">
        <v>246.02689489894874</v>
      </c>
      <c r="M185" s="33">
        <v>124.71228019122827</v>
      </c>
      <c r="N185" s="33">
        <v>0</v>
      </c>
    </row>
    <row r="186" spans="1:14" x14ac:dyDescent="0.2">
      <c r="A186" s="33">
        <v>4215</v>
      </c>
      <c r="B186" s="33" t="s">
        <v>734</v>
      </c>
      <c r="C186" s="33">
        <v>11279</v>
      </c>
      <c r="D186" s="33">
        <v>23205706.221141994</v>
      </c>
      <c r="E186" s="33">
        <f>SUM(Table42[[#This Row],[Utbytte per innbygger]:[Renter ansvarlig lån per innbygger]])</f>
        <v>2057.4258552302504</v>
      </c>
      <c r="F186" s="33">
        <v>1676.860546147708</v>
      </c>
      <c r="G186" s="33">
        <v>0</v>
      </c>
      <c r="H186" s="33">
        <v>0</v>
      </c>
      <c r="I186" s="33">
        <v>172.42417477849631</v>
      </c>
      <c r="J186" s="33">
        <v>0</v>
      </c>
      <c r="K186" s="33">
        <v>0</v>
      </c>
      <c r="L186" s="33">
        <v>208.1411343040462</v>
      </c>
      <c r="M186" s="33">
        <v>0</v>
      </c>
      <c r="N186" s="33">
        <v>0</v>
      </c>
    </row>
    <row r="187" spans="1:14" x14ac:dyDescent="0.2">
      <c r="A187" s="33">
        <v>1120</v>
      </c>
      <c r="B187" s="33" t="s">
        <v>788</v>
      </c>
      <c r="C187" s="33">
        <v>20163</v>
      </c>
      <c r="D187" s="33">
        <v>40845053.033746079</v>
      </c>
      <c r="E187" s="33">
        <f>SUM(Table42[[#This Row],[Utbytte per innbygger]:[Renter ansvarlig lån per innbygger]])</f>
        <v>2025.7428474803392</v>
      </c>
      <c r="F187" s="33">
        <v>1864.3703813916577</v>
      </c>
      <c r="G187" s="33">
        <v>0</v>
      </c>
      <c r="H187" s="33">
        <v>0</v>
      </c>
      <c r="I187" s="33">
        <v>0</v>
      </c>
      <c r="J187" s="33">
        <v>0</v>
      </c>
      <c r="K187" s="33">
        <v>0</v>
      </c>
      <c r="L187" s="33">
        <v>161.37246608868142</v>
      </c>
      <c r="M187" s="33">
        <v>0</v>
      </c>
      <c r="N187" s="33">
        <v>0</v>
      </c>
    </row>
    <row r="188" spans="1:14" x14ac:dyDescent="0.2">
      <c r="A188" s="33">
        <v>5418</v>
      </c>
      <c r="B188" s="33" t="s">
        <v>520</v>
      </c>
      <c r="C188" s="33">
        <v>6599</v>
      </c>
      <c r="D188" s="33">
        <v>12850670.73293962</v>
      </c>
      <c r="E188" s="33">
        <f>SUM(Table42[[#This Row],[Utbytte per innbygger]:[Renter ansvarlig lån per innbygger]])</f>
        <v>1947.3663786845916</v>
      </c>
      <c r="F188" s="33">
        <v>0</v>
      </c>
      <c r="G188" s="33">
        <v>762.83251128958932</v>
      </c>
      <c r="H188" s="33">
        <v>0</v>
      </c>
      <c r="I188" s="33">
        <v>355.24699143954393</v>
      </c>
      <c r="J188" s="33">
        <v>301.59560266707086</v>
      </c>
      <c r="K188" s="33">
        <v>224.38773551548215</v>
      </c>
      <c r="L188" s="33">
        <v>303.30353777290549</v>
      </c>
      <c r="M188" s="33">
        <v>0</v>
      </c>
      <c r="N188" s="33">
        <v>0</v>
      </c>
    </row>
    <row r="189" spans="1:14" x14ac:dyDescent="0.2">
      <c r="A189" s="33">
        <v>5441</v>
      </c>
      <c r="B189" s="33" t="s">
        <v>749</v>
      </c>
      <c r="C189" s="33">
        <v>2821</v>
      </c>
      <c r="D189" s="33">
        <v>5492798.3309513312</v>
      </c>
      <c r="E189" s="33">
        <f>SUM(Table42[[#This Row],[Utbytte per innbygger]:[Renter ansvarlig lån per innbygger]])</f>
        <v>1947.1103619111418</v>
      </c>
      <c r="F189" s="33">
        <v>1366.2412855961243</v>
      </c>
      <c r="G189" s="33">
        <v>0</v>
      </c>
      <c r="H189" s="33">
        <v>0</v>
      </c>
      <c r="I189" s="33">
        <v>321.50107867118396</v>
      </c>
      <c r="J189" s="33">
        <v>6.3486820276497689</v>
      </c>
      <c r="K189" s="33">
        <v>4.8096419709322937</v>
      </c>
      <c r="L189" s="33">
        <v>248.20967364525148</v>
      </c>
      <c r="M189" s="33">
        <v>0</v>
      </c>
      <c r="N189" s="33">
        <v>0</v>
      </c>
    </row>
    <row r="190" spans="1:14" x14ac:dyDescent="0.2">
      <c r="A190" s="33">
        <v>1848</v>
      </c>
      <c r="B190" s="33" t="s">
        <v>605</v>
      </c>
      <c r="C190" s="33">
        <v>2591</v>
      </c>
      <c r="D190" s="33">
        <v>5028645.7955597779</v>
      </c>
      <c r="E190" s="33">
        <f>SUM(Table42[[#This Row],[Utbytte per innbygger]:[Renter ansvarlig lån per innbygger]])</f>
        <v>1940.8127346815043</v>
      </c>
      <c r="F190" s="33">
        <v>1224.9519554869421</v>
      </c>
      <c r="G190" s="33">
        <v>0</v>
      </c>
      <c r="H190" s="33">
        <v>0</v>
      </c>
      <c r="I190" s="33">
        <v>370.27914004454902</v>
      </c>
      <c r="J190" s="33">
        <v>68.707070629100741</v>
      </c>
      <c r="K190" s="33">
        <v>31.247008876881512</v>
      </c>
      <c r="L190" s="33">
        <v>245.62755964403101</v>
      </c>
      <c r="M190" s="33">
        <v>0</v>
      </c>
      <c r="N190" s="33">
        <v>0</v>
      </c>
    </row>
    <row r="191" spans="1:14" x14ac:dyDescent="0.2">
      <c r="A191" s="33">
        <v>1119</v>
      </c>
      <c r="B191" s="33" t="s">
        <v>654</v>
      </c>
      <c r="C191" s="33">
        <v>19296</v>
      </c>
      <c r="D191" s="33">
        <v>36857616.748206154</v>
      </c>
      <c r="E191" s="33">
        <f>SUM(Table42[[#This Row],[Utbytte per innbygger]:[Renter ansvarlig lån per innbygger]])</f>
        <v>1910.1169541980801</v>
      </c>
      <c r="F191" s="33">
        <v>1525.2470287451631</v>
      </c>
      <c r="G191" s="33">
        <v>0</v>
      </c>
      <c r="H191" s="33">
        <v>0</v>
      </c>
      <c r="I191" s="33">
        <v>0</v>
      </c>
      <c r="J191" s="33">
        <v>0</v>
      </c>
      <c r="K191" s="33">
        <v>0</v>
      </c>
      <c r="L191" s="33">
        <v>243.27860949002309</v>
      </c>
      <c r="M191" s="33">
        <v>141.59131596289384</v>
      </c>
      <c r="N191" s="33">
        <v>0</v>
      </c>
    </row>
    <row r="192" spans="1:14" x14ac:dyDescent="0.2">
      <c r="A192" s="33">
        <v>3814</v>
      </c>
      <c r="B192" s="33" t="s">
        <v>565</v>
      </c>
      <c r="C192" s="33">
        <v>10351</v>
      </c>
      <c r="D192" s="33">
        <v>19714921.28662926</v>
      </c>
      <c r="E192" s="33">
        <f>SUM(Table42[[#This Row],[Utbytte per innbygger]:[Renter ansvarlig lån per innbygger]])</f>
        <v>1904.6392895980348</v>
      </c>
      <c r="F192" s="33">
        <v>740.66917850127197</v>
      </c>
      <c r="G192" s="33">
        <v>77.993253502077096</v>
      </c>
      <c r="H192" s="33">
        <v>0</v>
      </c>
      <c r="I192" s="33">
        <v>198.69801367942972</v>
      </c>
      <c r="J192" s="33">
        <v>619.94072070331367</v>
      </c>
      <c r="K192" s="33">
        <v>21.339677325862237</v>
      </c>
      <c r="L192" s="33">
        <v>245.99844588608005</v>
      </c>
      <c r="M192" s="33">
        <v>0</v>
      </c>
      <c r="N192" s="33">
        <v>0</v>
      </c>
    </row>
    <row r="193" spans="1:14" x14ac:dyDescent="0.2">
      <c r="A193" s="33">
        <v>3817</v>
      </c>
      <c r="B193" s="33" t="s">
        <v>612</v>
      </c>
      <c r="C193" s="33">
        <v>10539</v>
      </c>
      <c r="D193" s="33">
        <v>19906685.540486436</v>
      </c>
      <c r="E193" s="33">
        <f>SUM(Table42[[#This Row],[Utbytte per innbygger]:[Renter ansvarlig lån per innbygger]])</f>
        <v>1888.8590511895279</v>
      </c>
      <c r="F193" s="33">
        <v>1325.6035677009202</v>
      </c>
      <c r="G193" s="33">
        <v>95.082355699465481</v>
      </c>
      <c r="H193" s="33">
        <v>0</v>
      </c>
      <c r="I193" s="33">
        <v>193.04908479409403</v>
      </c>
      <c r="J193" s="33">
        <v>8.2537875193724897E-3</v>
      </c>
      <c r="K193" s="33">
        <v>31.161590283708133</v>
      </c>
      <c r="L193" s="33">
        <v>243.95419892382077</v>
      </c>
      <c r="M193" s="33">
        <v>0</v>
      </c>
      <c r="N193" s="33">
        <v>0</v>
      </c>
    </row>
    <row r="194" spans="1:14" x14ac:dyDescent="0.2">
      <c r="A194" s="33">
        <v>3046</v>
      </c>
      <c r="B194" s="33" t="s">
        <v>589</v>
      </c>
      <c r="C194" s="33">
        <v>2189</v>
      </c>
      <c r="D194" s="33">
        <v>4134062.9262590916</v>
      </c>
      <c r="E194" s="33">
        <f>SUM(Table42[[#This Row],[Utbytte per innbygger]:[Renter ansvarlig lån per innbygger]])</f>
        <v>1888.5623235537194</v>
      </c>
      <c r="F194" s="33">
        <v>328.4285061671996</v>
      </c>
      <c r="G194" s="33">
        <v>5.8172727272727283</v>
      </c>
      <c r="H194" s="33">
        <v>0</v>
      </c>
      <c r="I194" s="33">
        <v>333.55690134576304</v>
      </c>
      <c r="J194" s="33">
        <v>848.04516704735795</v>
      </c>
      <c r="K194" s="33">
        <v>119.69757880310644</v>
      </c>
      <c r="L194" s="33">
        <v>253.01689746301977</v>
      </c>
      <c r="M194" s="33">
        <v>0</v>
      </c>
      <c r="N194" s="33">
        <v>0</v>
      </c>
    </row>
    <row r="195" spans="1:14" x14ac:dyDescent="0.2">
      <c r="A195" s="33">
        <v>3006</v>
      </c>
      <c r="B195" s="33" t="s">
        <v>480</v>
      </c>
      <c r="C195" s="33">
        <v>27879</v>
      </c>
      <c r="D195" s="33">
        <v>52309444.62280935</v>
      </c>
      <c r="E195" s="33">
        <f>SUM(Table42[[#This Row],[Utbytte per innbygger]:[Renter ansvarlig lån per innbygger]])</f>
        <v>1876.302759166733</v>
      </c>
      <c r="F195" s="33">
        <v>598.59553224051558</v>
      </c>
      <c r="G195" s="33">
        <v>313.18386411516434</v>
      </c>
      <c r="H195" s="33">
        <v>0</v>
      </c>
      <c r="I195" s="33">
        <v>219.63982505787629</v>
      </c>
      <c r="J195" s="33">
        <v>489.57008314501951</v>
      </c>
      <c r="K195" s="33">
        <v>3.5790140727190116</v>
      </c>
      <c r="L195" s="33">
        <v>251.73444053543841</v>
      </c>
      <c r="M195" s="33">
        <v>0</v>
      </c>
      <c r="N195" s="33">
        <v>0</v>
      </c>
    </row>
    <row r="196" spans="1:14" x14ac:dyDescent="0.2">
      <c r="A196" s="33">
        <v>4601</v>
      </c>
      <c r="B196" s="33" t="s">
        <v>611</v>
      </c>
      <c r="C196" s="33">
        <v>286930</v>
      </c>
      <c r="D196" s="33">
        <v>534115604.36318749</v>
      </c>
      <c r="E196" s="33">
        <f>SUM(Table42[[#This Row],[Utbytte per innbygger]:[Renter ansvarlig lån per innbygger]])</f>
        <v>1861.4840008475499</v>
      </c>
      <c r="F196" s="33">
        <v>1533.9152962743526</v>
      </c>
      <c r="G196" s="33">
        <v>0.7762055785964056</v>
      </c>
      <c r="H196" s="33">
        <v>0</v>
      </c>
      <c r="I196" s="33">
        <v>163.88745015251303</v>
      </c>
      <c r="J196" s="33">
        <v>0</v>
      </c>
      <c r="K196" s="33">
        <v>0</v>
      </c>
      <c r="L196" s="33">
        <v>162.90504884208772</v>
      </c>
      <c r="M196" s="33">
        <v>0</v>
      </c>
      <c r="N196" s="33">
        <v>0</v>
      </c>
    </row>
    <row r="197" spans="1:14" x14ac:dyDescent="0.2">
      <c r="A197" s="33">
        <v>1812</v>
      </c>
      <c r="B197" s="33" t="s">
        <v>762</v>
      </c>
      <c r="C197" s="33">
        <v>1981</v>
      </c>
      <c r="D197" s="33">
        <v>3666043.7664063978</v>
      </c>
      <c r="E197" s="33">
        <f>SUM(Table42[[#This Row],[Utbytte per innbygger]:[Renter ansvarlig lån per innbygger]])</f>
        <v>1850.6026079789995</v>
      </c>
      <c r="F197" s="33">
        <v>1376.0916439508665</v>
      </c>
      <c r="G197" s="33">
        <v>0</v>
      </c>
      <c r="H197" s="33">
        <v>0</v>
      </c>
      <c r="I197" s="33">
        <v>229.11357965430341</v>
      </c>
      <c r="J197" s="33">
        <v>0</v>
      </c>
      <c r="K197" s="33">
        <v>0</v>
      </c>
      <c r="L197" s="33">
        <v>245.39738437382937</v>
      </c>
      <c r="M197" s="33">
        <v>0</v>
      </c>
      <c r="N197" s="33">
        <v>0</v>
      </c>
    </row>
    <row r="198" spans="1:14" x14ac:dyDescent="0.2">
      <c r="A198" s="33">
        <v>3420</v>
      </c>
      <c r="B198" s="33" t="s">
        <v>596</v>
      </c>
      <c r="C198" s="33">
        <v>21435</v>
      </c>
      <c r="D198" s="33">
        <v>39548895.957195431</v>
      </c>
      <c r="E198" s="33">
        <f>SUM(Table42[[#This Row],[Utbytte per innbygger]:[Renter ansvarlig lån per innbygger]])</f>
        <v>1845.0616261812656</v>
      </c>
      <c r="F198" s="33">
        <v>1041.9096493274239</v>
      </c>
      <c r="G198" s="33">
        <v>0</v>
      </c>
      <c r="H198" s="33">
        <v>0</v>
      </c>
      <c r="I198" s="33">
        <v>164.7040950351001</v>
      </c>
      <c r="J198" s="33">
        <v>367.92698898996963</v>
      </c>
      <c r="K198" s="33">
        <v>19.429049063058862</v>
      </c>
      <c r="L198" s="33">
        <v>251.09184376571312</v>
      </c>
      <c r="M198" s="33">
        <v>0</v>
      </c>
      <c r="N198" s="33">
        <v>0</v>
      </c>
    </row>
    <row r="199" spans="1:14" x14ac:dyDescent="0.2">
      <c r="A199" s="33">
        <v>4631</v>
      </c>
      <c r="B199" s="33" t="s">
        <v>684</v>
      </c>
      <c r="C199" s="33">
        <v>29593</v>
      </c>
      <c r="D199" s="33">
        <v>53020248.664165594</v>
      </c>
      <c r="E199" s="33">
        <f>SUM(Table42[[#This Row],[Utbytte per innbygger]:[Renter ansvarlig lån per innbygger]])</f>
        <v>1791.6483176482816</v>
      </c>
      <c r="F199" s="33">
        <v>1359.8661332071774</v>
      </c>
      <c r="G199" s="33">
        <v>0</v>
      </c>
      <c r="H199" s="33">
        <v>0</v>
      </c>
      <c r="I199" s="33">
        <v>161.60435601154572</v>
      </c>
      <c r="J199" s="33">
        <v>24.684321427364573</v>
      </c>
      <c r="K199" s="33">
        <v>1.768053255837529</v>
      </c>
      <c r="L199" s="33">
        <v>243.72545374635655</v>
      </c>
      <c r="M199" s="33">
        <v>0</v>
      </c>
      <c r="N199" s="33">
        <v>0</v>
      </c>
    </row>
    <row r="200" spans="1:14" x14ac:dyDescent="0.2">
      <c r="A200" s="33">
        <v>3437</v>
      </c>
      <c r="B200" s="33" t="s">
        <v>592</v>
      </c>
      <c r="C200" s="33">
        <v>5531</v>
      </c>
      <c r="D200" s="33">
        <v>9903504.0581865385</v>
      </c>
      <c r="E200" s="33">
        <f>SUM(Table42[[#This Row],[Utbytte per innbygger]:[Renter ansvarlig lån per innbygger]])</f>
        <v>1790.5449391044185</v>
      </c>
      <c r="F200" s="33">
        <v>1145.061170373049</v>
      </c>
      <c r="G200" s="33">
        <v>0</v>
      </c>
      <c r="H200" s="33">
        <v>0</v>
      </c>
      <c r="I200" s="33">
        <v>232.39265691198176</v>
      </c>
      <c r="J200" s="33">
        <v>96.445379858976693</v>
      </c>
      <c r="K200" s="33">
        <v>57.239076719098414</v>
      </c>
      <c r="L200" s="33">
        <v>259.40665524131293</v>
      </c>
      <c r="M200" s="33">
        <v>0</v>
      </c>
      <c r="N200" s="33">
        <v>0</v>
      </c>
    </row>
    <row r="201" spans="1:14" x14ac:dyDescent="0.2">
      <c r="A201" s="33">
        <v>3005</v>
      </c>
      <c r="B201" s="33" t="s">
        <v>665</v>
      </c>
      <c r="C201" s="33">
        <v>102273</v>
      </c>
      <c r="D201" s="33">
        <v>180116888.76011705</v>
      </c>
      <c r="E201" s="33">
        <f>SUM(Table42[[#This Row],[Utbytte per innbygger]:[Renter ansvarlig lån per innbygger]])</f>
        <v>1761.1382159525688</v>
      </c>
      <c r="F201" s="33">
        <v>1598.1087391915105</v>
      </c>
      <c r="G201" s="33">
        <v>0</v>
      </c>
      <c r="H201" s="33">
        <v>0</v>
      </c>
      <c r="I201" s="33">
        <v>0</v>
      </c>
      <c r="J201" s="33">
        <v>0</v>
      </c>
      <c r="K201" s="33">
        <v>0</v>
      </c>
      <c r="L201" s="33">
        <v>163.02947676105833</v>
      </c>
      <c r="M201" s="33">
        <v>0</v>
      </c>
      <c r="N201" s="33">
        <v>0</v>
      </c>
    </row>
    <row r="202" spans="1:14" x14ac:dyDescent="0.2">
      <c r="A202" s="33">
        <v>4203</v>
      </c>
      <c r="B202" s="33" t="s">
        <v>679</v>
      </c>
      <c r="C202" s="33">
        <v>45509</v>
      </c>
      <c r="D202" s="33">
        <v>80074076.425557926</v>
      </c>
      <c r="E202" s="33">
        <f>SUM(Table42[[#This Row],[Utbytte per innbygger]:[Renter ansvarlig lån per innbygger]])</f>
        <v>1759.5217742766908</v>
      </c>
      <c r="F202" s="33">
        <v>1180.0141224812676</v>
      </c>
      <c r="G202" s="33">
        <v>0</v>
      </c>
      <c r="H202" s="33">
        <v>0</v>
      </c>
      <c r="I202" s="33">
        <v>160.27997100097079</v>
      </c>
      <c r="J202" s="33">
        <v>164.32641279746861</v>
      </c>
      <c r="K202" s="33">
        <v>9.1459931002658816</v>
      </c>
      <c r="L202" s="33">
        <v>245.75527489671768</v>
      </c>
      <c r="M202" s="33">
        <v>0</v>
      </c>
      <c r="N202" s="33">
        <v>0</v>
      </c>
    </row>
    <row r="203" spans="1:14" x14ac:dyDescent="0.2">
      <c r="A203" s="33">
        <v>5405</v>
      </c>
      <c r="B203" s="33" t="s">
        <v>738</v>
      </c>
      <c r="C203" s="33">
        <v>5568</v>
      </c>
      <c r="D203" s="33">
        <v>9743072.5420822781</v>
      </c>
      <c r="E203" s="33">
        <f>SUM(Table42[[#This Row],[Utbytte per innbygger]:[Renter ansvarlig lån per innbygger]])</f>
        <v>1749.8334306900642</v>
      </c>
      <c r="F203" s="33">
        <v>1211.3490780651341</v>
      </c>
      <c r="G203" s="33">
        <v>0</v>
      </c>
      <c r="H203" s="33">
        <v>0</v>
      </c>
      <c r="I203" s="33">
        <v>289.02036537171284</v>
      </c>
      <c r="J203" s="33">
        <v>0</v>
      </c>
      <c r="K203" s="33">
        <v>0</v>
      </c>
      <c r="L203" s="33">
        <v>249.4639872532174</v>
      </c>
      <c r="M203" s="33">
        <v>0</v>
      </c>
      <c r="N203" s="33">
        <v>0</v>
      </c>
    </row>
    <row r="204" spans="1:14" x14ac:dyDescent="0.2">
      <c r="A204" s="33">
        <v>5026</v>
      </c>
      <c r="B204" s="33" t="s">
        <v>616</v>
      </c>
      <c r="C204" s="33">
        <v>1953</v>
      </c>
      <c r="D204" s="33">
        <v>3339004.045687397</v>
      </c>
      <c r="E204" s="33">
        <f>SUM(Table42[[#This Row],[Utbytte per innbygger]:[Renter ansvarlig lån per innbygger]])</f>
        <v>1709.6794908793636</v>
      </c>
      <c r="F204" s="33">
        <v>1256.1870626386756</v>
      </c>
      <c r="G204" s="33">
        <v>0</v>
      </c>
      <c r="H204" s="33">
        <v>0</v>
      </c>
      <c r="I204" s="33">
        <v>206.47021844925234</v>
      </c>
      <c r="J204" s="33">
        <v>0</v>
      </c>
      <c r="K204" s="33">
        <v>0</v>
      </c>
      <c r="L204" s="33">
        <v>247.02220979143576</v>
      </c>
      <c r="M204" s="33">
        <v>0</v>
      </c>
      <c r="N204" s="33">
        <v>0</v>
      </c>
    </row>
    <row r="205" spans="1:14" x14ac:dyDescent="0.2">
      <c r="A205" s="33">
        <v>4201</v>
      </c>
      <c r="B205" s="33" t="s">
        <v>634</v>
      </c>
      <c r="C205" s="33">
        <v>6735</v>
      </c>
      <c r="D205" s="33">
        <v>11400423.565030502</v>
      </c>
      <c r="E205" s="33">
        <f>SUM(Table42[[#This Row],[Utbytte per innbygger]:[Renter ansvarlig lån per innbygger]])</f>
        <v>1692.7132242064592</v>
      </c>
      <c r="F205" s="33">
        <v>1446.2537193763919</v>
      </c>
      <c r="G205" s="33">
        <v>0</v>
      </c>
      <c r="H205" s="33">
        <v>0</v>
      </c>
      <c r="I205" s="33">
        <v>0</v>
      </c>
      <c r="J205" s="33">
        <v>0</v>
      </c>
      <c r="K205" s="33">
        <v>0</v>
      </c>
      <c r="L205" s="33">
        <v>246.45950483006729</v>
      </c>
      <c r="M205" s="33">
        <v>0</v>
      </c>
      <c r="N205" s="33">
        <v>0</v>
      </c>
    </row>
    <row r="206" spans="1:14" x14ac:dyDescent="0.2">
      <c r="A206" s="33">
        <v>1822</v>
      </c>
      <c r="B206" s="33" t="s">
        <v>598</v>
      </c>
      <c r="C206" s="33">
        <v>2257</v>
      </c>
      <c r="D206" s="33">
        <v>3816907.0672835521</v>
      </c>
      <c r="E206" s="33">
        <f>SUM(Table42[[#This Row],[Utbytte per innbygger]:[Renter ansvarlig lån per innbygger]])</f>
        <v>1691.1418109364431</v>
      </c>
      <c r="F206" s="33">
        <v>1229.0309141928815</v>
      </c>
      <c r="G206" s="33">
        <v>0</v>
      </c>
      <c r="H206" s="33">
        <v>0</v>
      </c>
      <c r="I206" s="33">
        <v>214.79444997800641</v>
      </c>
      <c r="J206" s="33">
        <v>0</v>
      </c>
      <c r="K206" s="33">
        <v>0</v>
      </c>
      <c r="L206" s="33">
        <v>247.31644676555524</v>
      </c>
      <c r="M206" s="33">
        <v>0</v>
      </c>
      <c r="N206" s="33">
        <v>0</v>
      </c>
    </row>
    <row r="207" spans="1:14" x14ac:dyDescent="0.2">
      <c r="A207" s="33">
        <v>1511</v>
      </c>
      <c r="B207" s="33" t="s">
        <v>656</v>
      </c>
      <c r="C207" s="33">
        <v>3045</v>
      </c>
      <c r="D207" s="33">
        <v>5148925.672459377</v>
      </c>
      <c r="E207" s="33">
        <f>SUM(Table42[[#This Row],[Utbytte per innbygger]:[Renter ansvarlig lån per innbygger]])</f>
        <v>1690.9443916122748</v>
      </c>
      <c r="F207" s="33">
        <v>979.24926874657922</v>
      </c>
      <c r="G207" s="33">
        <v>0</v>
      </c>
      <c r="H207" s="33">
        <v>0</v>
      </c>
      <c r="I207" s="33">
        <v>0</v>
      </c>
      <c r="J207" s="33">
        <v>360.38342988505747</v>
      </c>
      <c r="K207" s="33">
        <v>94.394088669950733</v>
      </c>
      <c r="L207" s="33">
        <v>256.91760431068741</v>
      </c>
      <c r="M207" s="33">
        <v>0</v>
      </c>
      <c r="N207" s="33">
        <v>0</v>
      </c>
    </row>
    <row r="208" spans="1:14" x14ac:dyDescent="0.2">
      <c r="A208" s="33">
        <v>4202</v>
      </c>
      <c r="B208" s="33" t="s">
        <v>595</v>
      </c>
      <c r="C208" s="33">
        <v>24017</v>
      </c>
      <c r="D208" s="33">
        <v>40549441.269171946</v>
      </c>
      <c r="E208" s="33">
        <f>SUM(Table42[[#This Row],[Utbytte per innbygger]:[Renter ansvarlig lån per innbygger]])</f>
        <v>1688.3641282912913</v>
      </c>
      <c r="F208" s="33">
        <v>1026.8758733397176</v>
      </c>
      <c r="G208" s="33">
        <v>0</v>
      </c>
      <c r="H208" s="33">
        <v>0</v>
      </c>
      <c r="I208" s="33">
        <v>155.50584918985479</v>
      </c>
      <c r="J208" s="33">
        <v>251.39823958029726</v>
      </c>
      <c r="K208" s="33">
        <v>9.8680517966440444</v>
      </c>
      <c r="L208" s="33">
        <v>244.71611438477748</v>
      </c>
      <c r="M208" s="33">
        <v>0</v>
      </c>
      <c r="N208" s="33">
        <v>0</v>
      </c>
    </row>
    <row r="209" spans="1:14" x14ac:dyDescent="0.2">
      <c r="A209" s="33">
        <v>4213</v>
      </c>
      <c r="B209" s="33" t="s">
        <v>681</v>
      </c>
      <c r="C209" s="33">
        <v>6115</v>
      </c>
      <c r="D209" s="33">
        <v>10308790.657509021</v>
      </c>
      <c r="E209" s="33">
        <f>SUM(Table42[[#This Row],[Utbytte per innbygger]:[Renter ansvarlig lån per innbygger]])</f>
        <v>1685.8202219965692</v>
      </c>
      <c r="F209" s="33">
        <v>1441.9912101390028</v>
      </c>
      <c r="G209" s="33">
        <v>0</v>
      </c>
      <c r="H209" s="33">
        <v>0</v>
      </c>
      <c r="I209" s="33">
        <v>0</v>
      </c>
      <c r="J209" s="33">
        <v>0</v>
      </c>
      <c r="K209" s="33">
        <v>0</v>
      </c>
      <c r="L209" s="33">
        <v>243.82901185756646</v>
      </c>
      <c r="M209" s="33">
        <v>0</v>
      </c>
      <c r="N209" s="33">
        <v>0</v>
      </c>
    </row>
    <row r="210" spans="1:14" x14ac:dyDescent="0.2">
      <c r="A210" s="33">
        <v>1577</v>
      </c>
      <c r="B210" s="33" t="s">
        <v>528</v>
      </c>
      <c r="C210" s="33">
        <v>10809</v>
      </c>
      <c r="D210" s="33">
        <v>17995902.957087461</v>
      </c>
      <c r="E210" s="33">
        <f>SUM(Table42[[#This Row],[Utbytte per innbygger]:[Renter ansvarlig lån per innbygger]])</f>
        <v>1664.8998942628791</v>
      </c>
      <c r="F210" s="33">
        <v>677.74584327874913</v>
      </c>
      <c r="G210" s="33">
        <v>142.11010936873595</v>
      </c>
      <c r="H210" s="33">
        <v>0</v>
      </c>
      <c r="I210" s="33">
        <v>190.81336508990032</v>
      </c>
      <c r="J210" s="33">
        <v>295.94357233169882</v>
      </c>
      <c r="K210" s="33">
        <v>104.36953773090325</v>
      </c>
      <c r="L210" s="33">
        <v>253.91746646289184</v>
      </c>
      <c r="M210" s="33">
        <v>0</v>
      </c>
      <c r="N210" s="33">
        <v>0</v>
      </c>
    </row>
    <row r="211" spans="1:14" x14ac:dyDescent="0.2">
      <c r="A211" s="33">
        <v>5014</v>
      </c>
      <c r="B211" s="33" t="s">
        <v>703</v>
      </c>
      <c r="C211" s="33">
        <v>5265</v>
      </c>
      <c r="D211" s="33">
        <v>8713339.778477788</v>
      </c>
      <c r="E211" s="33">
        <f>SUM(Table42[[#This Row],[Utbytte per innbygger]:[Renter ansvarlig lån per innbygger]])</f>
        <v>1654.9553235475382</v>
      </c>
      <c r="F211" s="33">
        <v>864.67236467236467</v>
      </c>
      <c r="G211" s="33">
        <v>0</v>
      </c>
      <c r="H211" s="33">
        <v>260.58879392212725</v>
      </c>
      <c r="I211" s="33">
        <v>211.85371423901861</v>
      </c>
      <c r="J211" s="33">
        <v>0</v>
      </c>
      <c r="K211" s="33">
        <v>0</v>
      </c>
      <c r="L211" s="33">
        <v>161.94745462096049</v>
      </c>
      <c r="M211" s="33">
        <v>155.89299609306713</v>
      </c>
      <c r="N211" s="33">
        <v>0</v>
      </c>
    </row>
    <row r="212" spans="1:14" x14ac:dyDescent="0.2">
      <c r="A212" s="33">
        <v>1820</v>
      </c>
      <c r="B212" s="33" t="s">
        <v>737</v>
      </c>
      <c r="C212" s="33">
        <v>7333</v>
      </c>
      <c r="D212" s="33">
        <v>12088948.594241543</v>
      </c>
      <c r="E212" s="33">
        <f>SUM(Table42[[#This Row],[Utbytte per innbygger]:[Renter ansvarlig lån per innbygger]])</f>
        <v>1648.56792502953</v>
      </c>
      <c r="F212" s="33">
        <v>1180.432266921224</v>
      </c>
      <c r="G212" s="33">
        <v>0</v>
      </c>
      <c r="H212" s="33">
        <v>0</v>
      </c>
      <c r="I212" s="33">
        <v>220.96619104229947</v>
      </c>
      <c r="J212" s="33">
        <v>0</v>
      </c>
      <c r="K212" s="33">
        <v>0</v>
      </c>
      <c r="L212" s="33">
        <v>247.16946706600643</v>
      </c>
      <c r="M212" s="33">
        <v>0</v>
      </c>
      <c r="N212" s="33">
        <v>0</v>
      </c>
    </row>
    <row r="213" spans="1:14" x14ac:dyDescent="0.2">
      <c r="A213" s="33">
        <v>5401</v>
      </c>
      <c r="B213" s="33" t="s">
        <v>539</v>
      </c>
      <c r="C213" s="33">
        <v>77544</v>
      </c>
      <c r="D213" s="33">
        <v>125920943.88062277</v>
      </c>
      <c r="E213" s="33">
        <f>SUM(Table42[[#This Row],[Utbytte per innbygger]:[Renter ansvarlig lån per innbygger]])</f>
        <v>1623.8644367149332</v>
      </c>
      <c r="F213" s="33">
        <v>1048.8668798789504</v>
      </c>
      <c r="G213" s="33">
        <v>15.545053990852507</v>
      </c>
      <c r="H213" s="33">
        <v>144.0730424017332</v>
      </c>
      <c r="I213" s="33">
        <v>209.30487881759834</v>
      </c>
      <c r="J213" s="33">
        <v>2.4507671902403803</v>
      </c>
      <c r="K213" s="33">
        <v>0.18029763747033942</v>
      </c>
      <c r="L213" s="33">
        <v>163.0042565071565</v>
      </c>
      <c r="M213" s="33">
        <v>40.439260290931642</v>
      </c>
      <c r="N213" s="33">
        <v>0</v>
      </c>
    </row>
    <row r="214" spans="1:14" x14ac:dyDescent="0.2">
      <c r="A214" s="33">
        <v>1506</v>
      </c>
      <c r="B214" s="33" t="s">
        <v>510</v>
      </c>
      <c r="C214" s="33">
        <v>32002</v>
      </c>
      <c r="D214" s="33">
        <v>51771322.73214823</v>
      </c>
      <c r="E214" s="33">
        <f>SUM(Table42[[#This Row],[Utbytte per innbygger]:[Renter ansvarlig lån per innbygger]])</f>
        <v>1617.7527258342675</v>
      </c>
      <c r="F214" s="33">
        <v>325.88859029643987</v>
      </c>
      <c r="G214" s="33">
        <v>0</v>
      </c>
      <c r="H214" s="33">
        <v>0</v>
      </c>
      <c r="I214" s="33">
        <v>187.00110261256341</v>
      </c>
      <c r="J214" s="33">
        <v>515.29501322833994</v>
      </c>
      <c r="K214" s="33">
        <v>296.83019811261795</v>
      </c>
      <c r="L214" s="33">
        <v>292.73782158430635</v>
      </c>
      <c r="M214" s="33">
        <v>0</v>
      </c>
      <c r="N214" s="33">
        <v>0</v>
      </c>
    </row>
    <row r="215" spans="1:14" x14ac:dyDescent="0.2">
      <c r="A215" s="33">
        <v>1866</v>
      </c>
      <c r="B215" s="33" t="s">
        <v>609</v>
      </c>
      <c r="C215" s="33">
        <v>8107</v>
      </c>
      <c r="D215" s="33">
        <v>13005458.732029382</v>
      </c>
      <c r="E215" s="33">
        <f>SUM(Table42[[#This Row],[Utbytte per innbygger]:[Renter ansvarlig lån per innbygger]])</f>
        <v>1604.225821145847</v>
      </c>
      <c r="F215" s="33">
        <v>1192.3851815303644</v>
      </c>
      <c r="G215" s="33">
        <v>0</v>
      </c>
      <c r="H215" s="33">
        <v>0</v>
      </c>
      <c r="I215" s="33">
        <v>230.89889848285483</v>
      </c>
      <c r="J215" s="33">
        <v>17.632096089798935</v>
      </c>
      <c r="K215" s="33">
        <v>0.18527198717158011</v>
      </c>
      <c r="L215" s="33">
        <v>163.12437305565723</v>
      </c>
      <c r="M215" s="33">
        <v>0</v>
      </c>
      <c r="N215" s="33">
        <v>0</v>
      </c>
    </row>
    <row r="216" spans="1:14" x14ac:dyDescent="0.2">
      <c r="A216" s="33">
        <v>3045</v>
      </c>
      <c r="B216" s="33" t="s">
        <v>576</v>
      </c>
      <c r="C216" s="33">
        <v>3492</v>
      </c>
      <c r="D216" s="33">
        <v>5462730.5049202871</v>
      </c>
      <c r="E216" s="33">
        <f>SUM(Table42[[#This Row],[Utbytte per innbygger]:[Renter ansvarlig lån per innbygger]])</f>
        <v>1564.3558146965313</v>
      </c>
      <c r="F216" s="33">
        <v>470.65673921344029</v>
      </c>
      <c r="G216" s="33">
        <v>69.553080565101183</v>
      </c>
      <c r="H216" s="33">
        <v>0</v>
      </c>
      <c r="I216" s="33">
        <v>314.47946139948186</v>
      </c>
      <c r="J216" s="33">
        <v>362.53256920580372</v>
      </c>
      <c r="K216" s="33">
        <v>26.955040091638029</v>
      </c>
      <c r="L216" s="33">
        <v>320.17892422106615</v>
      </c>
      <c r="M216" s="33">
        <v>0</v>
      </c>
      <c r="N216" s="33">
        <v>0</v>
      </c>
    </row>
    <row r="217" spans="1:14" x14ac:dyDescent="0.2">
      <c r="A217" s="33">
        <v>1804</v>
      </c>
      <c r="B217" s="33" t="s">
        <v>548</v>
      </c>
      <c r="C217" s="33">
        <v>52803</v>
      </c>
      <c r="D217" s="33">
        <v>80247452.367016211</v>
      </c>
      <c r="E217" s="33">
        <f>SUM(Table42[[#This Row],[Utbytte per innbygger]:[Renter ansvarlig lån per innbygger]])</f>
        <v>1519.7517634796548</v>
      </c>
      <c r="F217" s="33">
        <v>1094.6347745393255</v>
      </c>
      <c r="G217" s="33">
        <v>23.774386556319403</v>
      </c>
      <c r="H217" s="33">
        <v>0</v>
      </c>
      <c r="I217" s="33">
        <v>201.6108728395464</v>
      </c>
      <c r="J217" s="33">
        <v>20.611400810560006</v>
      </c>
      <c r="K217" s="33">
        <v>4.3041493854515842</v>
      </c>
      <c r="L217" s="33">
        <v>174.81617934845198</v>
      </c>
      <c r="M217" s="33">
        <v>0</v>
      </c>
      <c r="N217" s="33">
        <v>0</v>
      </c>
    </row>
    <row r="218" spans="1:14" x14ac:dyDescent="0.2">
      <c r="A218" s="33">
        <v>1525</v>
      </c>
      <c r="B218" s="33" t="s">
        <v>547</v>
      </c>
      <c r="C218" s="33">
        <v>4467</v>
      </c>
      <c r="D218" s="33">
        <v>6586977.7489844793</v>
      </c>
      <c r="E218" s="33">
        <f>SUM(Table42[[#This Row],[Utbytte per innbygger]:[Renter ansvarlig lån per innbygger]])</f>
        <v>1474.5864672004654</v>
      </c>
      <c r="F218" s="33">
        <v>279.82986344302662</v>
      </c>
      <c r="G218" s="33">
        <v>407.20216588314304</v>
      </c>
      <c r="H218" s="33">
        <v>0</v>
      </c>
      <c r="I218" s="33">
        <v>222.59053321336452</v>
      </c>
      <c r="J218" s="33">
        <v>176.10917162898289</v>
      </c>
      <c r="K218" s="33">
        <v>51.742705768226251</v>
      </c>
      <c r="L218" s="33">
        <v>337.1120272637221</v>
      </c>
      <c r="M218" s="33">
        <v>0</v>
      </c>
      <c r="N218" s="33">
        <v>0</v>
      </c>
    </row>
    <row r="219" spans="1:14" x14ac:dyDescent="0.2">
      <c r="A219" s="33">
        <v>5060</v>
      </c>
      <c r="B219" s="33" t="s">
        <v>688</v>
      </c>
      <c r="C219" s="33">
        <v>9732</v>
      </c>
      <c r="D219" s="33">
        <v>14105383.63968241</v>
      </c>
      <c r="E219" s="33">
        <f>SUM(Table42[[#This Row],[Utbytte per innbygger]:[Renter ansvarlig lån per innbygger]])</f>
        <v>1449.3817961038235</v>
      </c>
      <c r="F219" s="33">
        <v>511.14019728729977</v>
      </c>
      <c r="G219" s="33">
        <v>0</v>
      </c>
      <c r="H219" s="33">
        <v>506.01794766406363</v>
      </c>
      <c r="I219" s="33">
        <v>116.38484707458646</v>
      </c>
      <c r="J219" s="33">
        <v>22.015570626113163</v>
      </c>
      <c r="K219" s="33">
        <v>2.9126592683929307</v>
      </c>
      <c r="L219" s="33">
        <v>162.27920303663493</v>
      </c>
      <c r="M219" s="33">
        <v>128.6313711467325</v>
      </c>
      <c r="N219" s="33">
        <v>0</v>
      </c>
    </row>
    <row r="220" spans="1:14" x14ac:dyDescent="0.2">
      <c r="A220" s="33">
        <v>1840</v>
      </c>
      <c r="B220" s="33" t="s">
        <v>554</v>
      </c>
      <c r="C220" s="33">
        <v>4617</v>
      </c>
      <c r="D220" s="33">
        <v>6691622.0879473267</v>
      </c>
      <c r="E220" s="33">
        <f>SUM(Table42[[#This Row],[Utbytte per innbygger]:[Renter ansvarlig lån per innbygger]])</f>
        <v>1449.3441819249138</v>
      </c>
      <c r="F220" s="33">
        <v>0</v>
      </c>
      <c r="G220" s="33">
        <v>312.75841412172406</v>
      </c>
      <c r="H220" s="33">
        <v>0</v>
      </c>
      <c r="I220" s="33">
        <v>218.47877839619503</v>
      </c>
      <c r="J220" s="33">
        <v>449.16933939787742</v>
      </c>
      <c r="K220" s="33">
        <v>215.38921377517869</v>
      </c>
      <c r="L220" s="33">
        <v>253.54843623393859</v>
      </c>
      <c r="M220" s="33">
        <v>0</v>
      </c>
      <c r="N220" s="33">
        <v>0</v>
      </c>
    </row>
    <row r="221" spans="1:14" x14ac:dyDescent="0.2">
      <c r="A221" s="33">
        <v>4626</v>
      </c>
      <c r="B221" s="33" t="s">
        <v>721</v>
      </c>
      <c r="C221" s="33">
        <v>39032</v>
      </c>
      <c r="D221" s="33">
        <v>55992364.486570418</v>
      </c>
      <c r="E221" s="33">
        <f>SUM(Table42[[#This Row],[Utbytte per innbygger]:[Renter ansvarlig lån per innbygger]])</f>
        <v>1434.5246076698713</v>
      </c>
      <c r="F221" s="33">
        <v>1023.5467047550728</v>
      </c>
      <c r="G221" s="33">
        <v>0</v>
      </c>
      <c r="H221" s="33">
        <v>0</v>
      </c>
      <c r="I221" s="33">
        <v>167.92441493427506</v>
      </c>
      <c r="J221" s="33">
        <v>0</v>
      </c>
      <c r="K221" s="33">
        <v>0</v>
      </c>
      <c r="L221" s="33">
        <v>243.05348798052336</v>
      </c>
      <c r="M221" s="33">
        <v>0</v>
      </c>
      <c r="N221" s="33">
        <v>0</v>
      </c>
    </row>
    <row r="222" spans="1:14" x14ac:dyDescent="0.2">
      <c r="A222" s="33">
        <v>4645</v>
      </c>
      <c r="B222" s="33" t="s">
        <v>556</v>
      </c>
      <c r="C222" s="33">
        <v>2951</v>
      </c>
      <c r="D222" s="33">
        <v>4107746.525690563</v>
      </c>
      <c r="E222" s="33">
        <f>SUM(Table42[[#This Row],[Utbytte per innbygger]:[Renter ansvarlig lån per innbygger]])</f>
        <v>1391.9845902035117</v>
      </c>
      <c r="F222" s="33">
        <v>333.89644414322828</v>
      </c>
      <c r="G222" s="33">
        <v>296.00609962724502</v>
      </c>
      <c r="H222" s="33">
        <v>0</v>
      </c>
      <c r="I222" s="33">
        <v>181.00754774919247</v>
      </c>
      <c r="J222" s="33">
        <v>281.29379419405853</v>
      </c>
      <c r="K222" s="33">
        <v>79.183101773410144</v>
      </c>
      <c r="L222" s="33">
        <v>220.59760271637745</v>
      </c>
      <c r="M222" s="33">
        <v>0</v>
      </c>
      <c r="N222" s="33">
        <v>0</v>
      </c>
    </row>
    <row r="223" spans="1:14" x14ac:dyDescent="0.2">
      <c r="A223" s="33">
        <v>5036</v>
      </c>
      <c r="B223" s="33" t="s">
        <v>742</v>
      </c>
      <c r="C223" s="33">
        <v>2608</v>
      </c>
      <c r="D223" s="33">
        <v>3329183.4247311712</v>
      </c>
      <c r="E223" s="33">
        <f>SUM(Table42[[#This Row],[Utbytte per innbygger]:[Renter ansvarlig lån per innbygger]])</f>
        <v>1276.5273867834246</v>
      </c>
      <c r="F223" s="33">
        <v>553.76167177914112</v>
      </c>
      <c r="G223" s="33">
        <v>0</v>
      </c>
      <c r="H223" s="33">
        <v>0</v>
      </c>
      <c r="I223" s="33">
        <v>476.89297573798012</v>
      </c>
      <c r="J223" s="33">
        <v>0</v>
      </c>
      <c r="K223" s="33">
        <v>0</v>
      </c>
      <c r="L223" s="33">
        <v>245.87273926630328</v>
      </c>
      <c r="M223" s="33">
        <v>0</v>
      </c>
      <c r="N223" s="33">
        <v>0</v>
      </c>
    </row>
    <row r="224" spans="1:14" x14ac:dyDescent="0.2">
      <c r="A224" s="33">
        <v>5403</v>
      </c>
      <c r="B224" s="33" t="s">
        <v>470</v>
      </c>
      <c r="C224" s="33">
        <v>21144</v>
      </c>
      <c r="D224" s="33">
        <v>26487450.015602488</v>
      </c>
      <c r="E224" s="33">
        <f>SUM(Table42[[#This Row],[Utbytte per innbygger]:[Renter ansvarlig lån per innbygger]])</f>
        <v>1252.7170835983015</v>
      </c>
      <c r="F224" s="33">
        <v>0</v>
      </c>
      <c r="G224" s="33">
        <v>708.65088343422872</v>
      </c>
      <c r="H224" s="33">
        <v>0</v>
      </c>
      <c r="I224" s="33">
        <v>242.15605513829954</v>
      </c>
      <c r="J224" s="33">
        <v>29.171171065077566</v>
      </c>
      <c r="K224" s="33">
        <v>13.950009458948164</v>
      </c>
      <c r="L224" s="33">
        <v>258.78896450174756</v>
      </c>
      <c r="M224" s="33">
        <v>0</v>
      </c>
      <c r="N224" s="33">
        <v>0</v>
      </c>
    </row>
    <row r="225" spans="1:14" x14ac:dyDescent="0.2">
      <c r="A225" s="33">
        <v>5049</v>
      </c>
      <c r="B225" s="33" t="s">
        <v>621</v>
      </c>
      <c r="C225" s="33">
        <v>1101</v>
      </c>
      <c r="D225" s="33">
        <v>1375982.0325217778</v>
      </c>
      <c r="E225" s="33">
        <f>SUM(Table42[[#This Row],[Utbytte per innbygger]:[Renter ansvarlig lån per innbygger]])</f>
        <v>1249.7566144611969</v>
      </c>
      <c r="F225" s="33">
        <v>733.0441416893733</v>
      </c>
      <c r="G225" s="33">
        <v>0</v>
      </c>
      <c r="H225" s="33">
        <v>0</v>
      </c>
      <c r="I225" s="33">
        <v>352.96785077012345</v>
      </c>
      <c r="J225" s="33">
        <v>0</v>
      </c>
      <c r="K225" s="33">
        <v>0</v>
      </c>
      <c r="L225" s="33">
        <v>163.74462200170018</v>
      </c>
      <c r="M225" s="33">
        <v>0</v>
      </c>
      <c r="N225" s="33">
        <v>0</v>
      </c>
    </row>
    <row r="226" spans="1:14" x14ac:dyDescent="0.2">
      <c r="A226" s="33">
        <v>5053</v>
      </c>
      <c r="B226" s="33" t="s">
        <v>570</v>
      </c>
      <c r="C226" s="33">
        <v>6794</v>
      </c>
      <c r="D226" s="33">
        <v>8451733.1433711406</v>
      </c>
      <c r="E226" s="33">
        <f>SUM(Table42[[#This Row],[Utbytte per innbygger]:[Renter ansvarlig lån per innbygger]])</f>
        <v>1243.9995795365235</v>
      </c>
      <c r="F226" s="33">
        <v>519.83486017073903</v>
      </c>
      <c r="G226" s="33">
        <v>52.295845010303218</v>
      </c>
      <c r="H226" s="33">
        <v>0</v>
      </c>
      <c r="I226" s="33">
        <v>168.17966385472025</v>
      </c>
      <c r="J226" s="33">
        <v>193.1649313119419</v>
      </c>
      <c r="K226" s="33">
        <v>59.544058482975174</v>
      </c>
      <c r="L226" s="33">
        <v>250.98022070584392</v>
      </c>
      <c r="M226" s="33">
        <v>0</v>
      </c>
      <c r="N226" s="33">
        <v>0</v>
      </c>
    </row>
    <row r="227" spans="1:14" x14ac:dyDescent="0.2">
      <c r="A227" s="33">
        <v>5046</v>
      </c>
      <c r="B227" s="33" t="s">
        <v>644</v>
      </c>
      <c r="C227" s="33">
        <v>1193</v>
      </c>
      <c r="D227" s="33">
        <v>1475810.4640285771</v>
      </c>
      <c r="E227" s="33">
        <f>SUM(Table42[[#This Row],[Utbytte per innbygger]:[Renter ansvarlig lån per innbygger]])</f>
        <v>1237.0582263441552</v>
      </c>
      <c r="F227" s="33">
        <v>735.70933780385587</v>
      </c>
      <c r="G227" s="33">
        <v>0</v>
      </c>
      <c r="H227" s="33">
        <v>0</v>
      </c>
      <c r="I227" s="33">
        <v>252.07026978736593</v>
      </c>
      <c r="J227" s="33">
        <v>0</v>
      </c>
      <c r="K227" s="33">
        <v>0</v>
      </c>
      <c r="L227" s="33">
        <v>249.27861875293351</v>
      </c>
      <c r="M227" s="33">
        <v>0</v>
      </c>
      <c r="N227" s="33">
        <v>0</v>
      </c>
    </row>
    <row r="228" spans="1:14" x14ac:dyDescent="0.2">
      <c r="A228" s="33">
        <v>1576</v>
      </c>
      <c r="B228" s="33" t="s">
        <v>631</v>
      </c>
      <c r="C228" s="33">
        <v>3384</v>
      </c>
      <c r="D228" s="33">
        <v>4153843.1335534332</v>
      </c>
      <c r="E228" s="33">
        <f>SUM(Table42[[#This Row],[Utbytte per innbygger]:[Renter ansvarlig lån per innbygger]])</f>
        <v>1227.4950158254826</v>
      </c>
      <c r="F228" s="33">
        <v>672.04885736800622</v>
      </c>
      <c r="G228" s="33">
        <v>0</v>
      </c>
      <c r="H228" s="33">
        <v>0</v>
      </c>
      <c r="I228" s="33">
        <v>305.29413834313226</v>
      </c>
      <c r="J228" s="33">
        <v>0</v>
      </c>
      <c r="K228" s="33">
        <v>0</v>
      </c>
      <c r="L228" s="33">
        <v>250.15202011434411</v>
      </c>
      <c r="M228" s="33">
        <v>0</v>
      </c>
      <c r="N228" s="33">
        <v>0</v>
      </c>
    </row>
    <row r="229" spans="1:14" x14ac:dyDescent="0.2">
      <c r="A229" s="33">
        <v>4627</v>
      </c>
      <c r="B229" s="33" t="s">
        <v>794</v>
      </c>
      <c r="C229" s="33">
        <v>29816</v>
      </c>
      <c r="D229" s="33">
        <v>36208595.767767243</v>
      </c>
      <c r="E229" s="33">
        <f>SUM(Table42[[#This Row],[Utbytte per innbygger]:[Renter ansvarlig lån per innbygger]])</f>
        <v>1214.401521591335</v>
      </c>
      <c r="F229" s="33">
        <v>970.43569492889719</v>
      </c>
      <c r="G229" s="33">
        <v>0</v>
      </c>
      <c r="H229" s="33">
        <v>0</v>
      </c>
      <c r="I229" s="33">
        <v>0</v>
      </c>
      <c r="J229" s="33">
        <v>0</v>
      </c>
      <c r="K229" s="33">
        <v>0</v>
      </c>
      <c r="L229" s="33">
        <v>243.96582666243773</v>
      </c>
      <c r="M229" s="33">
        <v>0</v>
      </c>
      <c r="N229" s="33">
        <v>0</v>
      </c>
    </row>
    <row r="230" spans="1:14" x14ac:dyDescent="0.2">
      <c r="A230" s="33">
        <v>5006</v>
      </c>
      <c r="B230" s="33" t="s">
        <v>515</v>
      </c>
      <c r="C230" s="33">
        <v>24004</v>
      </c>
      <c r="D230" s="33">
        <v>28906364.401960932</v>
      </c>
      <c r="E230" s="33">
        <f>SUM(Table42[[#This Row],[Utbytte per innbygger]:[Renter ansvarlig lån per innbygger]])</f>
        <v>1204.2311448908904</v>
      </c>
      <c r="F230" s="33">
        <v>509.57934010998162</v>
      </c>
      <c r="G230" s="33">
        <v>79.457178636893858</v>
      </c>
      <c r="H230" s="33">
        <v>0</v>
      </c>
      <c r="I230" s="33">
        <v>193.02472485185911</v>
      </c>
      <c r="J230" s="33">
        <v>109.1984003777148</v>
      </c>
      <c r="K230" s="33">
        <v>58.239904460367718</v>
      </c>
      <c r="L230" s="33">
        <v>254.73159645407333</v>
      </c>
      <c r="M230" s="33">
        <v>0</v>
      </c>
      <c r="N230" s="33">
        <v>0</v>
      </c>
    </row>
    <row r="231" spans="1:14" x14ac:dyDescent="0.2">
      <c r="A231" s="33">
        <v>5432</v>
      </c>
      <c r="B231" s="33" t="s">
        <v>651</v>
      </c>
      <c r="C231" s="33">
        <v>859</v>
      </c>
      <c r="D231" s="33">
        <v>1010330.6067582873</v>
      </c>
      <c r="E231" s="33">
        <f>SUM(Table42[[#This Row],[Utbytte per innbygger]:[Renter ansvarlig lån per innbygger]])</f>
        <v>1176.1706714299037</v>
      </c>
      <c r="F231" s="33">
        <v>582.04889406286384</v>
      </c>
      <c r="G231" s="33">
        <v>0</v>
      </c>
      <c r="H231" s="33">
        <v>0</v>
      </c>
      <c r="I231" s="33">
        <v>346.09729786895133</v>
      </c>
      <c r="J231" s="33">
        <v>0</v>
      </c>
      <c r="K231" s="33">
        <v>0</v>
      </c>
      <c r="L231" s="33">
        <v>248.02447949808857</v>
      </c>
      <c r="M231" s="33">
        <v>0</v>
      </c>
      <c r="N231" s="33">
        <v>0</v>
      </c>
    </row>
    <row r="232" spans="1:14" x14ac:dyDescent="0.2">
      <c r="A232" s="33">
        <v>3049</v>
      </c>
      <c r="B232" s="33" t="s">
        <v>674</v>
      </c>
      <c r="C232" s="33">
        <v>27584</v>
      </c>
      <c r="D232" s="33">
        <v>32062274.898947272</v>
      </c>
      <c r="E232" s="33">
        <f>SUM(Table42[[#This Row],[Utbytte per innbygger]:[Renter ansvarlig lån per innbygger]])</f>
        <v>1162.3504531230885</v>
      </c>
      <c r="F232" s="33">
        <v>968.56752706883208</v>
      </c>
      <c r="G232" s="33">
        <v>0</v>
      </c>
      <c r="H232" s="33">
        <v>0</v>
      </c>
      <c r="I232" s="33">
        <v>0</v>
      </c>
      <c r="J232" s="33">
        <v>0</v>
      </c>
      <c r="K232" s="33">
        <v>0</v>
      </c>
      <c r="L232" s="33">
        <v>193.78292605425654</v>
      </c>
      <c r="M232" s="33">
        <v>0</v>
      </c>
      <c r="N232" s="33">
        <v>0</v>
      </c>
    </row>
    <row r="233" spans="1:14" x14ac:dyDescent="0.2">
      <c r="A233" s="33">
        <v>5047</v>
      </c>
      <c r="B233" s="33" t="s">
        <v>636</v>
      </c>
      <c r="C233" s="33">
        <v>3817</v>
      </c>
      <c r="D233" s="33">
        <v>4380422.6145727048</v>
      </c>
      <c r="E233" s="33">
        <f>SUM(Table42[[#This Row],[Utbytte per innbygger]:[Renter ansvarlig lån per innbygger]])</f>
        <v>1147.6087541453248</v>
      </c>
      <c r="F233" s="33">
        <v>530.84632957820293</v>
      </c>
      <c r="G233" s="33">
        <v>0</v>
      </c>
      <c r="H233" s="33">
        <v>0</v>
      </c>
      <c r="I233" s="33">
        <v>168.75361558318451</v>
      </c>
      <c r="J233" s="33">
        <v>83.154718365208282</v>
      </c>
      <c r="K233" s="33">
        <v>115.84857217710244</v>
      </c>
      <c r="L233" s="33">
        <v>249.00551844162666</v>
      </c>
      <c r="M233" s="33">
        <v>0</v>
      </c>
      <c r="N233" s="33">
        <v>0</v>
      </c>
    </row>
    <row r="234" spans="1:14" x14ac:dyDescent="0.2">
      <c r="A234" s="33">
        <v>3003</v>
      </c>
      <c r="B234" s="33" t="s">
        <v>591</v>
      </c>
      <c r="C234" s="33">
        <v>58182</v>
      </c>
      <c r="D234" s="33">
        <v>64779503.417758636</v>
      </c>
      <c r="E234" s="33">
        <f>SUM(Table42[[#This Row],[Utbytte per innbygger]:[Renter ansvarlig lån per innbygger]])</f>
        <v>1113.3942356357402</v>
      </c>
      <c r="F234" s="33">
        <v>574.56836593218964</v>
      </c>
      <c r="G234" s="33">
        <v>0</v>
      </c>
      <c r="H234" s="33">
        <v>0</v>
      </c>
      <c r="I234" s="33">
        <v>149.45388945614849</v>
      </c>
      <c r="J234" s="33">
        <v>138.36252084264319</v>
      </c>
      <c r="K234" s="33">
        <v>0.82675054140455806</v>
      </c>
      <c r="L234" s="33">
        <v>250.18270886335435</v>
      </c>
      <c r="M234" s="33">
        <v>0</v>
      </c>
      <c r="N234" s="33">
        <v>0</v>
      </c>
    </row>
    <row r="235" spans="1:14" x14ac:dyDescent="0.2">
      <c r="A235" s="33">
        <v>1853</v>
      </c>
      <c r="B235" s="33" t="s">
        <v>602</v>
      </c>
      <c r="C235" s="33">
        <v>1334</v>
      </c>
      <c r="D235" s="33">
        <v>1454452.0326985437</v>
      </c>
      <c r="E235" s="33">
        <f>SUM(Table42[[#This Row],[Utbytte per innbygger]:[Renter ansvarlig lån per innbygger]])</f>
        <v>1090.2938775851153</v>
      </c>
      <c r="F235" s="33">
        <v>0</v>
      </c>
      <c r="G235" s="33">
        <v>0</v>
      </c>
      <c r="H235" s="33">
        <v>0</v>
      </c>
      <c r="I235" s="33">
        <v>426.4482134759761</v>
      </c>
      <c r="J235" s="33">
        <v>274.2386581709145</v>
      </c>
      <c r="K235" s="33">
        <v>118.39155422288856</v>
      </c>
      <c r="L235" s="33">
        <v>271.21545171533626</v>
      </c>
      <c r="M235" s="33">
        <v>0</v>
      </c>
      <c r="N235" s="33">
        <v>0</v>
      </c>
    </row>
    <row r="236" spans="1:14" x14ac:dyDescent="0.2">
      <c r="A236" s="33">
        <v>5007</v>
      </c>
      <c r="B236" s="33" t="s">
        <v>590</v>
      </c>
      <c r="C236" s="33">
        <v>15001</v>
      </c>
      <c r="D236" s="33">
        <v>15990078.972957568</v>
      </c>
      <c r="E236" s="33">
        <f>SUM(Table42[[#This Row],[Utbytte per innbygger]:[Renter ansvarlig lån per innbygger]])</f>
        <v>1065.9342025836656</v>
      </c>
      <c r="F236" s="33">
        <v>523.0678248116792</v>
      </c>
      <c r="G236" s="33">
        <v>7.5013665755616285E-2</v>
      </c>
      <c r="H236" s="33">
        <v>0</v>
      </c>
      <c r="I236" s="33">
        <v>248.31740599529437</v>
      </c>
      <c r="J236" s="33">
        <v>42.848250116658889</v>
      </c>
      <c r="K236" s="33">
        <v>3.605426304913006</v>
      </c>
      <c r="L236" s="33">
        <v>248.02028168936457</v>
      </c>
      <c r="M236" s="33">
        <v>0</v>
      </c>
      <c r="N236" s="33">
        <v>0</v>
      </c>
    </row>
    <row r="237" spans="1:14" x14ac:dyDescent="0.2">
      <c r="A237" s="33">
        <v>4204</v>
      </c>
      <c r="B237" s="33" t="s">
        <v>680</v>
      </c>
      <c r="C237" s="33">
        <v>113737</v>
      </c>
      <c r="D237" s="33">
        <v>115236180.55879046</v>
      </c>
      <c r="E237" s="33">
        <f>SUM(Table42[[#This Row],[Utbytte per innbygger]:[Renter ansvarlig lån per innbygger]])</f>
        <v>1013.1811157212733</v>
      </c>
      <c r="F237" s="33">
        <v>613.54377731081354</v>
      </c>
      <c r="G237" s="33">
        <v>0</v>
      </c>
      <c r="H237" s="33">
        <v>0</v>
      </c>
      <c r="I237" s="33">
        <v>151.23910059997613</v>
      </c>
      <c r="J237" s="33">
        <v>4.3593905237521655</v>
      </c>
      <c r="K237" s="33">
        <v>0.93139435715730146</v>
      </c>
      <c r="L237" s="33">
        <v>243.10745292957421</v>
      </c>
      <c r="M237" s="33">
        <v>0</v>
      </c>
      <c r="N237" s="33">
        <v>0</v>
      </c>
    </row>
    <row r="238" spans="1:14" x14ac:dyDescent="0.2">
      <c r="A238" s="33">
        <v>5430</v>
      </c>
      <c r="B238" s="33" t="s">
        <v>637</v>
      </c>
      <c r="C238" s="33">
        <v>2877</v>
      </c>
      <c r="D238" s="33">
        <v>2898336.9271616633</v>
      </c>
      <c r="E238" s="33">
        <f>SUM(Table42[[#This Row],[Utbytte per innbygger]:[Renter ansvarlig lån per innbygger]])</f>
        <v>1007.4163806609882</v>
      </c>
      <c r="F238" s="33">
        <v>0</v>
      </c>
      <c r="G238" s="33">
        <v>0</v>
      </c>
      <c r="H238" s="33">
        <v>0</v>
      </c>
      <c r="I238" s="33">
        <v>215.44353003209542</v>
      </c>
      <c r="J238" s="33">
        <v>310.09561001042749</v>
      </c>
      <c r="K238" s="33">
        <v>215.70351060132083</v>
      </c>
      <c r="L238" s="33">
        <v>266.17373001714452</v>
      </c>
      <c r="M238" s="33">
        <v>0</v>
      </c>
      <c r="N238" s="33">
        <v>0</v>
      </c>
    </row>
    <row r="239" spans="1:14" x14ac:dyDescent="0.2">
      <c r="A239" s="33">
        <v>3815</v>
      </c>
      <c r="B239" s="33" t="s">
        <v>571</v>
      </c>
      <c r="C239" s="33">
        <v>4093</v>
      </c>
      <c r="D239" s="33">
        <v>4098856.8601899897</v>
      </c>
      <c r="E239" s="33">
        <f>SUM(Table42[[#This Row],[Utbytte per innbygger]:[Renter ansvarlig lån per innbygger]])</f>
        <v>1001.4309455631541</v>
      </c>
      <c r="F239" s="33">
        <v>0</v>
      </c>
      <c r="G239" s="33">
        <v>98.801411515595731</v>
      </c>
      <c r="H239" s="33">
        <v>0</v>
      </c>
      <c r="I239" s="33">
        <v>182.05228432777858</v>
      </c>
      <c r="J239" s="33">
        <v>396.78501506637343</v>
      </c>
      <c r="K239" s="33">
        <v>79.598257187067361</v>
      </c>
      <c r="L239" s="33">
        <v>244.19397746633899</v>
      </c>
      <c r="M239" s="33">
        <v>0</v>
      </c>
      <c r="N239" s="33">
        <v>0</v>
      </c>
    </row>
    <row r="240" spans="1:14" x14ac:dyDescent="0.2">
      <c r="A240" s="33">
        <v>3001</v>
      </c>
      <c r="B240" s="33" t="s">
        <v>597</v>
      </c>
      <c r="C240" s="33">
        <v>31444</v>
      </c>
      <c r="D240" s="33">
        <v>30390489.118613061</v>
      </c>
      <c r="E240" s="33">
        <f>SUM(Table42[[#This Row],[Utbytte per innbygger]:[Renter ansvarlig lån per innbygger]])</f>
        <v>966.49564682015841</v>
      </c>
      <c r="F240" s="33">
        <v>534.84501547725063</v>
      </c>
      <c r="G240" s="33">
        <v>0</v>
      </c>
      <c r="H240" s="33">
        <v>0</v>
      </c>
      <c r="I240" s="33">
        <v>158.30514142482838</v>
      </c>
      <c r="J240" s="33">
        <v>25.670646864266629</v>
      </c>
      <c r="K240" s="33">
        <v>1.641807658058771</v>
      </c>
      <c r="L240" s="33">
        <v>246.03303539575407</v>
      </c>
      <c r="M240" s="33">
        <v>0</v>
      </c>
      <c r="N240" s="33">
        <v>0</v>
      </c>
    </row>
    <row r="241" spans="1:14" x14ac:dyDescent="0.2">
      <c r="A241" s="33">
        <v>3018</v>
      </c>
      <c r="B241" s="33" t="s">
        <v>751</v>
      </c>
      <c r="C241" s="33">
        <v>5913</v>
      </c>
      <c r="D241" s="33">
        <v>5649648.5368640199</v>
      </c>
      <c r="E241" s="33">
        <f>SUM(Table42[[#This Row],[Utbytte per innbygger]:[Renter ansvarlig lån per innbygger]])</f>
        <v>955.46229272180278</v>
      </c>
      <c r="F241" s="33">
        <v>565.4738147584419</v>
      </c>
      <c r="G241" s="33">
        <v>0</v>
      </c>
      <c r="H241" s="33">
        <v>0</v>
      </c>
      <c r="I241" s="33">
        <v>144.0051352953403</v>
      </c>
      <c r="J241" s="33">
        <v>0</v>
      </c>
      <c r="K241" s="33">
        <v>1.7735498055132759</v>
      </c>
      <c r="L241" s="33">
        <v>244.20979286250721</v>
      </c>
      <c r="M241" s="33">
        <v>0</v>
      </c>
      <c r="N241" s="33">
        <v>0</v>
      </c>
    </row>
    <row r="242" spans="1:14" x14ac:dyDescent="0.2">
      <c r="A242" s="33">
        <v>3016</v>
      </c>
      <c r="B242" s="33" t="s">
        <v>623</v>
      </c>
      <c r="C242" s="33">
        <v>8312</v>
      </c>
      <c r="D242" s="33">
        <v>7797666.9380704025</v>
      </c>
      <c r="E242" s="33">
        <f>SUM(Table42[[#This Row],[Utbytte per innbygger]:[Renter ansvarlig lån per innbygger]])</f>
        <v>938.12162392569803</v>
      </c>
      <c r="F242" s="33">
        <v>533.6962624318254</v>
      </c>
      <c r="G242" s="33">
        <v>0</v>
      </c>
      <c r="H242" s="33">
        <v>0</v>
      </c>
      <c r="I242" s="33">
        <v>159.60130105360946</v>
      </c>
      <c r="J242" s="33">
        <v>0</v>
      </c>
      <c r="K242" s="33">
        <v>0.97834456207892206</v>
      </c>
      <c r="L242" s="33">
        <v>243.84571587818414</v>
      </c>
      <c r="M242" s="33">
        <v>0</v>
      </c>
      <c r="N242" s="33">
        <v>0</v>
      </c>
    </row>
    <row r="243" spans="1:14" x14ac:dyDescent="0.2">
      <c r="A243" s="33">
        <v>3405</v>
      </c>
      <c r="B243" s="33" t="s">
        <v>489</v>
      </c>
      <c r="C243" s="33">
        <v>28425</v>
      </c>
      <c r="D243" s="33">
        <v>26658312.344371971</v>
      </c>
      <c r="E243" s="33">
        <f>SUM(Table42[[#This Row],[Utbytte per innbygger]:[Renter ansvarlig lån per innbygger]])</f>
        <v>937.84739997790575</v>
      </c>
      <c r="F243" s="33">
        <v>0</v>
      </c>
      <c r="G243" s="33">
        <v>272.02624102022867</v>
      </c>
      <c r="H243" s="33">
        <v>0</v>
      </c>
      <c r="I243" s="33">
        <v>198.6915315232217</v>
      </c>
      <c r="J243" s="33">
        <v>226.31815609498682</v>
      </c>
      <c r="K243" s="33">
        <v>8.7566930518909416</v>
      </c>
      <c r="L243" s="33">
        <v>232.05477828757779</v>
      </c>
      <c r="M243" s="33">
        <v>0</v>
      </c>
      <c r="N243" s="33">
        <v>0</v>
      </c>
    </row>
    <row r="244" spans="1:14" x14ac:dyDescent="0.2">
      <c r="A244" s="33">
        <v>5427</v>
      </c>
      <c r="B244" s="33" t="s">
        <v>748</v>
      </c>
      <c r="C244" s="33">
        <v>2804</v>
      </c>
      <c r="D244" s="33">
        <v>2628931.7680328521</v>
      </c>
      <c r="E244" s="33">
        <f>SUM(Table42[[#This Row],[Utbytte per innbygger]:[Renter ansvarlig lån per innbygger]])</f>
        <v>937.5648245480927</v>
      </c>
      <c r="F244" s="33">
        <v>356.64051355206851</v>
      </c>
      <c r="G244" s="33">
        <v>0</v>
      </c>
      <c r="H244" s="33">
        <v>0</v>
      </c>
      <c r="I244" s="33">
        <v>329.61684857327572</v>
      </c>
      <c r="J244" s="33">
        <v>0</v>
      </c>
      <c r="K244" s="33">
        <v>0</v>
      </c>
      <c r="L244" s="33">
        <v>251.30746242274847</v>
      </c>
      <c r="M244" s="33">
        <v>0</v>
      </c>
      <c r="N244" s="33">
        <v>0</v>
      </c>
    </row>
    <row r="245" spans="1:14" x14ac:dyDescent="0.2">
      <c r="A245" s="33">
        <v>3038</v>
      </c>
      <c r="B245" s="33" t="s">
        <v>672</v>
      </c>
      <c r="C245" s="33">
        <v>6859</v>
      </c>
      <c r="D245" s="33">
        <v>6352938.2958456483</v>
      </c>
      <c r="E245" s="33">
        <f>SUM(Table42[[#This Row],[Utbytte per innbygger]:[Renter ansvarlig lån per innbygger]])</f>
        <v>926.21931707911472</v>
      </c>
      <c r="F245" s="33">
        <v>748.5819118433202</v>
      </c>
      <c r="G245" s="33">
        <v>0</v>
      </c>
      <c r="H245" s="33">
        <v>0</v>
      </c>
      <c r="I245" s="33">
        <v>0</v>
      </c>
      <c r="J245" s="33">
        <v>0</v>
      </c>
      <c r="K245" s="33">
        <v>0</v>
      </c>
      <c r="L245" s="33">
        <v>177.63740523579449</v>
      </c>
      <c r="M245" s="33">
        <v>0</v>
      </c>
      <c r="N245" s="33">
        <v>0</v>
      </c>
    </row>
    <row r="246" spans="1:14" x14ac:dyDescent="0.2">
      <c r="A246" s="33">
        <v>1507</v>
      </c>
      <c r="B246" s="33" t="s">
        <v>642</v>
      </c>
      <c r="C246" s="33">
        <v>67114</v>
      </c>
      <c r="D246" s="33">
        <v>61839252.66607812</v>
      </c>
      <c r="E246" s="33">
        <f>SUM(Table42[[#This Row],[Utbytte per innbygger]:[Renter ansvarlig lån per innbygger]])</f>
        <v>921.40615469318061</v>
      </c>
      <c r="F246" s="33">
        <v>576.10446404624963</v>
      </c>
      <c r="G246" s="33">
        <v>1.0263631035750116</v>
      </c>
      <c r="H246" s="33">
        <v>0.3725005215007301</v>
      </c>
      <c r="I246" s="33">
        <v>173.20486767894951</v>
      </c>
      <c r="J246" s="33">
        <v>0</v>
      </c>
      <c r="K246" s="33">
        <v>0</v>
      </c>
      <c r="L246" s="33">
        <v>162.67858156777692</v>
      </c>
      <c r="M246" s="33">
        <v>8.0193777751288913</v>
      </c>
      <c r="N246" s="33">
        <v>0</v>
      </c>
    </row>
    <row r="247" spans="1:14" x14ac:dyDescent="0.2">
      <c r="A247" s="33">
        <v>3413</v>
      </c>
      <c r="B247" s="33" t="s">
        <v>728</v>
      </c>
      <c r="C247" s="33">
        <v>21156</v>
      </c>
      <c r="D247" s="33">
        <v>19229692.38763202</v>
      </c>
      <c r="E247" s="33">
        <f>SUM(Table42[[#This Row],[Utbytte per innbygger]:[Renter ansvarlig lån per innbygger]])</f>
        <v>908.94745640158908</v>
      </c>
      <c r="F247" s="33">
        <v>346.63137329047703</v>
      </c>
      <c r="G247" s="33">
        <v>0</v>
      </c>
      <c r="H247" s="33">
        <v>0</v>
      </c>
      <c r="I247" s="33">
        <v>152.30994226823631</v>
      </c>
      <c r="J247" s="33">
        <v>142.03448309384257</v>
      </c>
      <c r="K247" s="33">
        <v>23.074053066112057</v>
      </c>
      <c r="L247" s="33">
        <v>244.89760468292118</v>
      </c>
      <c r="M247" s="33">
        <v>0</v>
      </c>
      <c r="N247" s="33">
        <v>0</v>
      </c>
    </row>
    <row r="248" spans="1:14" x14ac:dyDescent="0.2">
      <c r="A248" s="33">
        <v>4651</v>
      </c>
      <c r="B248" s="33" t="s">
        <v>561</v>
      </c>
      <c r="C248" s="33">
        <v>7207</v>
      </c>
      <c r="D248" s="33">
        <v>6534012.7440417102</v>
      </c>
      <c r="E248" s="33">
        <f>SUM(Table42[[#This Row],[Utbytte per innbygger]:[Renter ansvarlig lån per innbygger]])</f>
        <v>906.6203335703774</v>
      </c>
      <c r="F248" s="33">
        <v>332.46116969612876</v>
      </c>
      <c r="G248" s="33">
        <v>119.50132741316311</v>
      </c>
      <c r="H248" s="33">
        <v>0</v>
      </c>
      <c r="I248" s="33">
        <v>201.36240433872231</v>
      </c>
      <c r="J248" s="33">
        <v>0</v>
      </c>
      <c r="K248" s="33">
        <v>4.9911197446926598</v>
      </c>
      <c r="L248" s="33">
        <v>248.3043123776705</v>
      </c>
      <c r="M248" s="33">
        <v>0</v>
      </c>
      <c r="N248" s="33">
        <v>0</v>
      </c>
    </row>
    <row r="249" spans="1:14" x14ac:dyDescent="0.2">
      <c r="A249" s="33">
        <v>1871</v>
      </c>
      <c r="B249" s="33" t="s">
        <v>633</v>
      </c>
      <c r="C249" s="33">
        <v>4572</v>
      </c>
      <c r="D249" s="33">
        <v>4094205.0846518623</v>
      </c>
      <c r="E249" s="33">
        <f>SUM(Table42[[#This Row],[Utbytte per innbygger]:[Renter ansvarlig lån per innbygger]])</f>
        <v>895.49542533942747</v>
      </c>
      <c r="F249" s="33">
        <v>349.95625546806644</v>
      </c>
      <c r="G249" s="33">
        <v>0</v>
      </c>
      <c r="H249" s="33">
        <v>0</v>
      </c>
      <c r="I249" s="33">
        <v>285.05435476238034</v>
      </c>
      <c r="J249" s="33">
        <v>9.6989413823272077</v>
      </c>
      <c r="K249" s="33">
        <v>3.6644794400699912</v>
      </c>
      <c r="L249" s="33">
        <v>247.12139428658347</v>
      </c>
      <c r="M249" s="33">
        <v>0</v>
      </c>
      <c r="N249" s="33">
        <v>0</v>
      </c>
    </row>
    <row r="250" spans="1:14" x14ac:dyDescent="0.2">
      <c r="A250" s="33">
        <v>5038</v>
      </c>
      <c r="B250" s="33" t="s">
        <v>641</v>
      </c>
      <c r="C250" s="33">
        <v>14955</v>
      </c>
      <c r="D250" s="33">
        <v>13057731.963589689</v>
      </c>
      <c r="E250" s="33">
        <f>SUM(Table42[[#This Row],[Utbytte per innbygger]:[Renter ansvarlig lån per innbygger]])</f>
        <v>873.13486884585018</v>
      </c>
      <c r="F250" s="33">
        <v>456.64674022066191</v>
      </c>
      <c r="G250" s="33">
        <v>0</v>
      </c>
      <c r="H250" s="33">
        <v>0</v>
      </c>
      <c r="I250" s="33">
        <v>171.0895983974911</v>
      </c>
      <c r="J250" s="33">
        <v>0</v>
      </c>
      <c r="K250" s="33">
        <v>0</v>
      </c>
      <c r="L250" s="33">
        <v>245.39853022769717</v>
      </c>
      <c r="M250" s="33">
        <v>0</v>
      </c>
      <c r="N250" s="33">
        <v>0</v>
      </c>
    </row>
    <row r="251" spans="1:14" x14ac:dyDescent="0.2">
      <c r="A251" s="33">
        <v>5428</v>
      </c>
      <c r="B251" s="33" t="s">
        <v>582</v>
      </c>
      <c r="C251" s="33">
        <v>4746</v>
      </c>
      <c r="D251" s="33">
        <v>4143614.4043877819</v>
      </c>
      <c r="E251" s="33">
        <f>SUM(Table42[[#This Row],[Utbytte per innbygger]:[Renter ansvarlig lån per innbygger]])</f>
        <v>873.07509574120979</v>
      </c>
      <c r="F251" s="33">
        <v>210.70796460176993</v>
      </c>
      <c r="G251" s="33">
        <v>44.689818092428716</v>
      </c>
      <c r="H251" s="33">
        <v>0</v>
      </c>
      <c r="I251" s="33">
        <v>222.38725797193018</v>
      </c>
      <c r="J251" s="33">
        <v>103.56382659081329</v>
      </c>
      <c r="K251" s="33">
        <v>28.953013063632532</v>
      </c>
      <c r="L251" s="33">
        <v>262.77321542063521</v>
      </c>
      <c r="M251" s="33">
        <v>0</v>
      </c>
      <c r="N251" s="33">
        <v>0</v>
      </c>
    </row>
    <row r="252" spans="1:14" x14ac:dyDescent="0.2">
      <c r="A252" s="33">
        <v>5037</v>
      </c>
      <c r="B252" s="33" t="s">
        <v>625</v>
      </c>
      <c r="C252" s="33">
        <v>20171</v>
      </c>
      <c r="D252" s="33">
        <v>17498510.278337412</v>
      </c>
      <c r="E252" s="33">
        <f>SUM(Table42[[#This Row],[Utbytte per innbygger]:[Renter ansvarlig lån per innbygger]])</f>
        <v>867.50831779968337</v>
      </c>
      <c r="F252" s="33">
        <v>436.32292102523422</v>
      </c>
      <c r="G252" s="33">
        <v>0</v>
      </c>
      <c r="H252" s="33">
        <v>0</v>
      </c>
      <c r="I252" s="33">
        <v>185.94987721013362</v>
      </c>
      <c r="J252" s="33">
        <v>0</v>
      </c>
      <c r="K252" s="33">
        <v>0</v>
      </c>
      <c r="L252" s="33">
        <v>245.23551956431547</v>
      </c>
      <c r="M252" s="33">
        <v>0</v>
      </c>
      <c r="N252" s="33">
        <v>0</v>
      </c>
    </row>
    <row r="253" spans="1:14" x14ac:dyDescent="0.2">
      <c r="A253" s="33">
        <v>5029</v>
      </c>
      <c r="B253" s="33" t="s">
        <v>635</v>
      </c>
      <c r="C253" s="33">
        <v>8360</v>
      </c>
      <c r="D253" s="33">
        <v>7224529.5297135217</v>
      </c>
      <c r="E253" s="33">
        <f>SUM(Table42[[#This Row],[Utbytte per innbygger]:[Renter ansvarlig lån per innbygger]])</f>
        <v>864.17817341070838</v>
      </c>
      <c r="F253" s="33">
        <v>481.16028708133973</v>
      </c>
      <c r="G253" s="33">
        <v>0</v>
      </c>
      <c r="H253" s="33">
        <v>0</v>
      </c>
      <c r="I253" s="33">
        <v>138.01311606120865</v>
      </c>
      <c r="J253" s="33">
        <v>0</v>
      </c>
      <c r="K253" s="33">
        <v>0</v>
      </c>
      <c r="L253" s="33">
        <v>245.00477026816</v>
      </c>
      <c r="M253" s="33">
        <v>0</v>
      </c>
      <c r="N253" s="33">
        <v>0</v>
      </c>
    </row>
    <row r="254" spans="1:14" x14ac:dyDescent="0.2">
      <c r="A254" s="33">
        <v>3401</v>
      </c>
      <c r="B254" s="33" t="s">
        <v>555</v>
      </c>
      <c r="C254" s="33">
        <v>17949</v>
      </c>
      <c r="D254" s="33">
        <v>15389910.26593776</v>
      </c>
      <c r="E254" s="33">
        <f>SUM(Table42[[#This Row],[Utbytte per innbygger]:[Renter ansvarlig lån per innbygger]])</f>
        <v>857.42438386192885</v>
      </c>
      <c r="F254" s="33">
        <v>0</v>
      </c>
      <c r="G254" s="33">
        <v>24.878525242260483</v>
      </c>
      <c r="H254" s="33">
        <v>0</v>
      </c>
      <c r="I254" s="33">
        <v>169.9879054585368</v>
      </c>
      <c r="J254" s="33">
        <v>401.95353886010361</v>
      </c>
      <c r="K254" s="33">
        <v>13.642524188905602</v>
      </c>
      <c r="L254" s="33">
        <v>246.96189011212238</v>
      </c>
      <c r="M254" s="33">
        <v>0</v>
      </c>
      <c r="N254" s="33">
        <v>0</v>
      </c>
    </row>
    <row r="255" spans="1:14" x14ac:dyDescent="0.2">
      <c r="A255" s="33">
        <v>1517</v>
      </c>
      <c r="B255" s="33" t="s">
        <v>660</v>
      </c>
      <c r="C255" s="33">
        <v>5126</v>
      </c>
      <c r="D255" s="33">
        <v>4304452.4075320708</v>
      </c>
      <c r="E255" s="33">
        <f>SUM(Table42[[#This Row],[Utbytte per innbygger]:[Renter ansvarlig lån per innbygger]])</f>
        <v>839.72930306907358</v>
      </c>
      <c r="F255" s="33">
        <v>593.48633697489925</v>
      </c>
      <c r="G255" s="33">
        <v>0</v>
      </c>
      <c r="H255" s="33">
        <v>0</v>
      </c>
      <c r="I255" s="33">
        <v>0</v>
      </c>
      <c r="J255" s="33">
        <v>0</v>
      </c>
      <c r="K255" s="33">
        <v>0</v>
      </c>
      <c r="L255" s="33">
        <v>246.24296609417434</v>
      </c>
      <c r="M255" s="33">
        <v>0</v>
      </c>
      <c r="N255" s="33">
        <v>0</v>
      </c>
    </row>
    <row r="256" spans="1:14" x14ac:dyDescent="0.2">
      <c r="A256" s="33">
        <v>3053</v>
      </c>
      <c r="B256" s="33" t="s">
        <v>586</v>
      </c>
      <c r="C256" s="33">
        <v>6908</v>
      </c>
      <c r="D256" s="33">
        <v>5663600.2566772485</v>
      </c>
      <c r="E256" s="33">
        <f>SUM(Table42[[#This Row],[Utbytte per innbygger]:[Renter ansvarlig lån per innbygger]])</f>
        <v>819.8610678455774</v>
      </c>
      <c r="F256" s="33">
        <v>109.21540243196294</v>
      </c>
      <c r="G256" s="33">
        <v>11.843713163481954</v>
      </c>
      <c r="H256" s="33">
        <v>0</v>
      </c>
      <c r="I256" s="33">
        <v>159.75890632620269</v>
      </c>
      <c r="J256" s="33">
        <v>271.91149020459375</v>
      </c>
      <c r="K256" s="33">
        <v>21.863636363636363</v>
      </c>
      <c r="L256" s="33">
        <v>245.26791935569963</v>
      </c>
      <c r="M256" s="33">
        <v>0</v>
      </c>
      <c r="N256" s="33">
        <v>0</v>
      </c>
    </row>
    <row r="257" spans="1:14" x14ac:dyDescent="0.2">
      <c r="A257" s="33">
        <v>3446</v>
      </c>
      <c r="B257" s="33" t="s">
        <v>587</v>
      </c>
      <c r="C257" s="33">
        <v>13633</v>
      </c>
      <c r="D257" s="33">
        <v>11030006.34465898</v>
      </c>
      <c r="E257" s="33">
        <f>SUM(Table42[[#This Row],[Utbytte per innbygger]:[Renter ansvarlig lån per innbygger]])</f>
        <v>809.06670172808481</v>
      </c>
      <c r="F257" s="33">
        <v>190.18851316658112</v>
      </c>
      <c r="G257" s="33">
        <v>3.3035617007750799</v>
      </c>
      <c r="H257" s="33">
        <v>0</v>
      </c>
      <c r="I257" s="33">
        <v>183.90485497719166</v>
      </c>
      <c r="J257" s="33">
        <v>158.37450433995943</v>
      </c>
      <c r="K257" s="33">
        <v>28.022152130858945</v>
      </c>
      <c r="L257" s="33">
        <v>245.2731154127186</v>
      </c>
      <c r="M257" s="33">
        <v>0</v>
      </c>
      <c r="N257" s="33">
        <v>0</v>
      </c>
    </row>
    <row r="258" spans="1:14" x14ac:dyDescent="0.2">
      <c r="A258" s="33">
        <v>1870</v>
      </c>
      <c r="B258" s="33" t="s">
        <v>578</v>
      </c>
      <c r="C258" s="33">
        <v>10468</v>
      </c>
      <c r="D258" s="33">
        <v>8178538.7165255314</v>
      </c>
      <c r="E258" s="33">
        <f>SUM(Table42[[#This Row],[Utbytte per innbygger]:[Renter ansvarlig lån per innbygger]])</f>
        <v>781.28952202192693</v>
      </c>
      <c r="F258" s="33">
        <v>0</v>
      </c>
      <c r="G258" s="33">
        <v>33.275774901286461</v>
      </c>
      <c r="H258" s="33">
        <v>208.63584256782573</v>
      </c>
      <c r="I258" s="33">
        <v>204.58381105545908</v>
      </c>
      <c r="J258" s="33">
        <v>37.156409438288122</v>
      </c>
      <c r="K258" s="33">
        <v>14.034263151190931</v>
      </c>
      <c r="L258" s="33">
        <v>227.63399026209896</v>
      </c>
      <c r="M258" s="33">
        <v>55.969430645777621</v>
      </c>
      <c r="N258" s="33">
        <v>0</v>
      </c>
    </row>
    <row r="259" spans="1:14" x14ac:dyDescent="0.2">
      <c r="A259" s="33">
        <v>1834</v>
      </c>
      <c r="B259" s="33" t="s">
        <v>645</v>
      </c>
      <c r="C259" s="33">
        <v>1869</v>
      </c>
      <c r="D259" s="33">
        <v>1434935.695352966</v>
      </c>
      <c r="E259" s="33">
        <f>SUM(Table42[[#This Row],[Utbytte per innbygger]:[Renter ansvarlig lån per innbygger]])</f>
        <v>767.75585626161899</v>
      </c>
      <c r="F259" s="33">
        <v>322.79472088460847</v>
      </c>
      <c r="G259" s="33">
        <v>0</v>
      </c>
      <c r="H259" s="33">
        <v>0</v>
      </c>
      <c r="I259" s="33">
        <v>280.47534996391488</v>
      </c>
      <c r="J259" s="33">
        <v>0</v>
      </c>
      <c r="K259" s="33">
        <v>0</v>
      </c>
      <c r="L259" s="33">
        <v>164.48578541309561</v>
      </c>
      <c r="M259" s="33">
        <v>0</v>
      </c>
      <c r="N259" s="33">
        <v>0</v>
      </c>
    </row>
    <row r="260" spans="1:14" x14ac:dyDescent="0.2">
      <c r="A260" s="33">
        <v>5412</v>
      </c>
      <c r="B260" s="33" t="s">
        <v>690</v>
      </c>
      <c r="C260" s="33">
        <v>4201</v>
      </c>
      <c r="D260" s="33">
        <v>3222269.9593571094</v>
      </c>
      <c r="E260" s="33">
        <f>SUM(Table42[[#This Row],[Utbytte per innbygger]:[Renter ansvarlig lån per innbygger]])</f>
        <v>767.02450829733618</v>
      </c>
      <c r="F260" s="33">
        <v>0</v>
      </c>
      <c r="G260" s="33">
        <v>0</v>
      </c>
      <c r="H260" s="33">
        <v>0</v>
      </c>
      <c r="I260" s="33">
        <v>285.09405819589233</v>
      </c>
      <c r="J260" s="33">
        <v>137.57476172339921</v>
      </c>
      <c r="K260" s="33">
        <v>97.489804014917084</v>
      </c>
      <c r="L260" s="33">
        <v>246.86588436312749</v>
      </c>
      <c r="M260" s="33">
        <v>0</v>
      </c>
      <c r="N260" s="33">
        <v>0</v>
      </c>
    </row>
    <row r="261" spans="1:14" x14ac:dyDescent="0.2">
      <c r="A261" s="33">
        <v>3812</v>
      </c>
      <c r="B261" s="33" t="s">
        <v>563</v>
      </c>
      <c r="C261" s="33">
        <v>2349</v>
      </c>
      <c r="D261" s="33">
        <v>1799396.9912264219</v>
      </c>
      <c r="E261" s="33">
        <f>SUM(Table42[[#This Row],[Utbytte per innbygger]:[Renter ansvarlig lån per innbygger]])</f>
        <v>766.02681618834481</v>
      </c>
      <c r="F261" s="33">
        <v>0</v>
      </c>
      <c r="G261" s="33">
        <v>365.83517411664536</v>
      </c>
      <c r="H261" s="33">
        <v>0</v>
      </c>
      <c r="I261" s="33">
        <v>143.81618212146449</v>
      </c>
      <c r="J261" s="33">
        <v>0</v>
      </c>
      <c r="K261" s="33">
        <v>0</v>
      </c>
      <c r="L261" s="33">
        <v>256.37545995023493</v>
      </c>
      <c r="M261" s="33">
        <v>0</v>
      </c>
      <c r="N261" s="33">
        <v>0</v>
      </c>
    </row>
    <row r="262" spans="1:14" x14ac:dyDescent="0.2">
      <c r="A262" s="33">
        <v>1560</v>
      </c>
      <c r="B262" s="33" t="s">
        <v>617</v>
      </c>
      <c r="C262" s="33">
        <v>2960</v>
      </c>
      <c r="D262" s="33">
        <v>2227580.511190624</v>
      </c>
      <c r="E262" s="33">
        <f>SUM(Table42[[#This Row],[Utbytte per innbygger]:[Renter ansvarlig lån per innbygger]])</f>
        <v>752.56098351034598</v>
      </c>
      <c r="F262" s="33">
        <v>223.31756756756758</v>
      </c>
      <c r="G262" s="33">
        <v>0</v>
      </c>
      <c r="H262" s="33">
        <v>0</v>
      </c>
      <c r="I262" s="33">
        <v>211.04706232474783</v>
      </c>
      <c r="J262" s="33">
        <v>57.394450450450449</v>
      </c>
      <c r="K262" s="33">
        <v>13.116216216216216</v>
      </c>
      <c r="L262" s="33">
        <v>247.68568695136389</v>
      </c>
      <c r="M262" s="33">
        <v>0</v>
      </c>
      <c r="N262" s="33">
        <v>0</v>
      </c>
    </row>
    <row r="263" spans="1:14" x14ac:dyDescent="0.2">
      <c r="A263" s="33">
        <v>5031</v>
      </c>
      <c r="B263" s="33" t="s">
        <v>732</v>
      </c>
      <c r="C263" s="33">
        <v>14425</v>
      </c>
      <c r="D263" s="33">
        <v>10845295.167573892</v>
      </c>
      <c r="E263" s="33">
        <f>SUM(Table42[[#This Row],[Utbytte per innbygger]:[Renter ansvarlig lån per innbygger]])</f>
        <v>751.84021958917788</v>
      </c>
      <c r="F263" s="33">
        <v>375.44771808203348</v>
      </c>
      <c r="G263" s="33">
        <v>0</v>
      </c>
      <c r="H263" s="33">
        <v>0</v>
      </c>
      <c r="I263" s="33">
        <v>142.93041550837128</v>
      </c>
      <c r="J263" s="33">
        <v>4.1536018486424036</v>
      </c>
      <c r="K263" s="33">
        <v>1.7425303292894281</v>
      </c>
      <c r="L263" s="33">
        <v>227.5659538208412</v>
      </c>
      <c r="M263" s="33">
        <v>0</v>
      </c>
      <c r="N263" s="33">
        <v>0</v>
      </c>
    </row>
    <row r="264" spans="1:14" x14ac:dyDescent="0.2">
      <c r="A264" s="33">
        <v>3414</v>
      </c>
      <c r="B264" s="33" t="s">
        <v>649</v>
      </c>
      <c r="C264" s="33">
        <v>5016</v>
      </c>
      <c r="D264" s="33">
        <v>3741727.1125048157</v>
      </c>
      <c r="E264" s="33">
        <f>SUM(Table42[[#This Row],[Utbytte per innbygger]:[Renter ansvarlig lån per innbygger]])</f>
        <v>745.95835576252307</v>
      </c>
      <c r="F264" s="33">
        <v>0</v>
      </c>
      <c r="G264" s="33">
        <v>0</v>
      </c>
      <c r="H264" s="33">
        <v>0</v>
      </c>
      <c r="I264" s="33">
        <v>161.69330057473215</v>
      </c>
      <c r="J264" s="33">
        <v>0</v>
      </c>
      <c r="K264" s="33">
        <v>0</v>
      </c>
      <c r="L264" s="33">
        <v>245.6235055845213</v>
      </c>
      <c r="M264" s="33">
        <v>338.64154960326965</v>
      </c>
      <c r="N264" s="33">
        <v>0</v>
      </c>
    </row>
    <row r="265" spans="1:14" x14ac:dyDescent="0.2">
      <c r="A265" s="33">
        <v>3034</v>
      </c>
      <c r="B265" s="33" t="s">
        <v>508</v>
      </c>
      <c r="C265" s="33">
        <v>23898</v>
      </c>
      <c r="D265" s="33">
        <v>17176958.843468726</v>
      </c>
      <c r="E265" s="33">
        <f>SUM(Table42[[#This Row],[Utbytte per innbygger]:[Renter ansvarlig lån per innbygger]])</f>
        <v>718.76135423335541</v>
      </c>
      <c r="F265" s="33">
        <v>5.9586576282534098</v>
      </c>
      <c r="G265" s="33">
        <v>153.08124386977991</v>
      </c>
      <c r="H265" s="33">
        <v>0</v>
      </c>
      <c r="I265" s="33">
        <v>135.03979334723971</v>
      </c>
      <c r="J265" s="33">
        <v>159.42314366613661</v>
      </c>
      <c r="K265" s="33">
        <v>9.344171060339777</v>
      </c>
      <c r="L265" s="33">
        <v>255.91434466160601</v>
      </c>
      <c r="M265" s="33">
        <v>0</v>
      </c>
      <c r="N265" s="33">
        <v>0</v>
      </c>
    </row>
    <row r="266" spans="1:14" x14ac:dyDescent="0.2">
      <c r="A266" s="33">
        <v>3002</v>
      </c>
      <c r="B266" s="33" t="s">
        <v>664</v>
      </c>
      <c r="C266" s="33">
        <v>50290</v>
      </c>
      <c r="D266" s="33">
        <v>35610220.307059564</v>
      </c>
      <c r="E266" s="33">
        <f>SUM(Table42[[#This Row],[Utbytte per innbygger]:[Renter ansvarlig lån per innbygger]])</f>
        <v>708.0974409834871</v>
      </c>
      <c r="F266" s="33">
        <v>345.77245310532243</v>
      </c>
      <c r="G266" s="33">
        <v>0</v>
      </c>
      <c r="H266" s="33">
        <v>0</v>
      </c>
      <c r="I266" s="33">
        <v>163.24955707409657</v>
      </c>
      <c r="J266" s="33">
        <v>10.380069198647842</v>
      </c>
      <c r="K266" s="33">
        <v>0.40837144561543048</v>
      </c>
      <c r="L266" s="33">
        <v>188.2869901598049</v>
      </c>
      <c r="M266" s="33">
        <v>0</v>
      </c>
      <c r="N266" s="33">
        <v>0</v>
      </c>
    </row>
    <row r="267" spans="1:14" x14ac:dyDescent="0.2">
      <c r="A267" s="33">
        <v>3411</v>
      </c>
      <c r="B267" s="33" t="s">
        <v>579</v>
      </c>
      <c r="C267" s="33">
        <v>35073</v>
      </c>
      <c r="D267" s="33">
        <v>24788212.34683343</v>
      </c>
      <c r="E267" s="33">
        <f>SUM(Table42[[#This Row],[Utbytte per innbygger]:[Renter ansvarlig lån per innbygger]])</f>
        <v>706.76053793041456</v>
      </c>
      <c r="F267" s="33">
        <v>0</v>
      </c>
      <c r="G267" s="33">
        <v>7.0034198348207077</v>
      </c>
      <c r="H267" s="33">
        <v>0</v>
      </c>
      <c r="I267" s="33">
        <v>187.34184987779238</v>
      </c>
      <c r="J267" s="33">
        <v>235.12935079215734</v>
      </c>
      <c r="K267" s="33">
        <v>31.955920508653382</v>
      </c>
      <c r="L267" s="33">
        <v>245.32999691699078</v>
      </c>
      <c r="M267" s="33">
        <v>0</v>
      </c>
      <c r="N267" s="33">
        <v>0</v>
      </c>
    </row>
    <row r="268" spans="1:14" x14ac:dyDescent="0.2">
      <c r="A268" s="33">
        <v>5406</v>
      </c>
      <c r="B268" s="33" t="s">
        <v>689</v>
      </c>
      <c r="C268" s="33">
        <v>11274</v>
      </c>
      <c r="D268" s="33">
        <v>7827892.9992248695</v>
      </c>
      <c r="E268" s="33">
        <f>SUM(Table42[[#This Row],[Utbytte per innbygger]:[Renter ansvarlig lån per innbygger]])</f>
        <v>694.33147057165775</v>
      </c>
      <c r="F268" s="33">
        <v>159.65939329430549</v>
      </c>
      <c r="G268" s="33">
        <v>0</v>
      </c>
      <c r="H268" s="33">
        <v>0</v>
      </c>
      <c r="I268" s="33">
        <v>292.16116701171467</v>
      </c>
      <c r="J268" s="33">
        <v>38.435194252261837</v>
      </c>
      <c r="K268" s="33">
        <v>0</v>
      </c>
      <c r="L268" s="33">
        <v>204.07571601337577</v>
      </c>
      <c r="M268" s="33">
        <v>0</v>
      </c>
      <c r="N268" s="33">
        <v>0</v>
      </c>
    </row>
    <row r="269" spans="1:14" x14ac:dyDescent="0.2">
      <c r="A269" s="33">
        <v>5035</v>
      </c>
      <c r="B269" s="33" t="s">
        <v>686</v>
      </c>
      <c r="C269" s="33">
        <v>24287</v>
      </c>
      <c r="D269" s="33">
        <v>16765828.476928661</v>
      </c>
      <c r="E269" s="33">
        <f>SUM(Table42[[#This Row],[Utbytte per innbygger]:[Renter ansvarlig lån per innbygger]])</f>
        <v>690.32109675664594</v>
      </c>
      <c r="F269" s="33">
        <v>432.34201012887553</v>
      </c>
      <c r="G269" s="33">
        <v>0</v>
      </c>
      <c r="H269" s="33">
        <v>0</v>
      </c>
      <c r="I269" s="33">
        <v>0</v>
      </c>
      <c r="J269" s="33">
        <v>1.506735564979893</v>
      </c>
      <c r="K269" s="33">
        <v>11.679993412113477</v>
      </c>
      <c r="L269" s="33">
        <v>244.79235765067696</v>
      </c>
      <c r="M269" s="33">
        <v>0</v>
      </c>
      <c r="N269" s="33">
        <v>0</v>
      </c>
    </row>
    <row r="270" spans="1:14" x14ac:dyDescent="0.2">
      <c r="A270" s="33">
        <v>4630</v>
      </c>
      <c r="B270" s="33" t="s">
        <v>599</v>
      </c>
      <c r="C270" s="33">
        <v>8131</v>
      </c>
      <c r="D270" s="33">
        <v>5578466.4941256326</v>
      </c>
      <c r="E270" s="33">
        <f>SUM(Table42[[#This Row],[Utbytte per innbygger]:[Renter ansvarlig lån per innbygger]])</f>
        <v>686.07385243212798</v>
      </c>
      <c r="F270" s="33">
        <v>0</v>
      </c>
      <c r="G270" s="33">
        <v>0</v>
      </c>
      <c r="H270" s="33">
        <v>0</v>
      </c>
      <c r="I270" s="33">
        <v>146.92922063458789</v>
      </c>
      <c r="J270" s="33">
        <v>275.70272701184768</v>
      </c>
      <c r="K270" s="33">
        <v>15.365760669044398</v>
      </c>
      <c r="L270" s="33">
        <v>248.07614411664801</v>
      </c>
      <c r="M270" s="33">
        <v>0</v>
      </c>
      <c r="N270" s="33">
        <v>0</v>
      </c>
    </row>
    <row r="271" spans="1:14" x14ac:dyDescent="0.2">
      <c r="A271" s="33">
        <v>1874</v>
      </c>
      <c r="B271" s="33" t="s">
        <v>628</v>
      </c>
      <c r="C271" s="33">
        <v>982</v>
      </c>
      <c r="D271" s="33">
        <v>652520.46091504465</v>
      </c>
      <c r="E271" s="33">
        <f>SUM(Table42[[#This Row],[Utbytte per innbygger]:[Renter ansvarlig lån per innbygger]])</f>
        <v>664.48112109475016</v>
      </c>
      <c r="F271" s="33">
        <v>0</v>
      </c>
      <c r="G271" s="33">
        <v>0</v>
      </c>
      <c r="H271" s="33">
        <v>0</v>
      </c>
      <c r="I271" s="33">
        <v>293.6305667746571</v>
      </c>
      <c r="J271" s="33">
        <v>164.07546843177187</v>
      </c>
      <c r="K271" s="33">
        <v>40.942973523421585</v>
      </c>
      <c r="L271" s="33">
        <v>165.83211236489964</v>
      </c>
      <c r="M271" s="33">
        <v>0</v>
      </c>
      <c r="N271" s="33">
        <v>0</v>
      </c>
    </row>
    <row r="272" spans="1:14" x14ac:dyDescent="0.2">
      <c r="A272" s="33">
        <v>5414</v>
      </c>
      <c r="B272" s="33" t="s">
        <v>606</v>
      </c>
      <c r="C272" s="33">
        <v>1070</v>
      </c>
      <c r="D272" s="33">
        <v>703736.32379888126</v>
      </c>
      <c r="E272" s="33">
        <f>SUM(Table42[[#This Row],[Utbytte per innbygger]:[Renter ansvarlig lån per innbygger]])</f>
        <v>657.69749887745911</v>
      </c>
      <c r="F272" s="33">
        <v>0</v>
      </c>
      <c r="G272" s="33">
        <v>0</v>
      </c>
      <c r="H272" s="33">
        <v>0</v>
      </c>
      <c r="I272" s="33">
        <v>311.8746062399365</v>
      </c>
      <c r="J272" s="33">
        <v>77.322599065420562</v>
      </c>
      <c r="K272" s="33">
        <v>20.013707165109036</v>
      </c>
      <c r="L272" s="33">
        <v>248.48658640699296</v>
      </c>
      <c r="M272" s="33">
        <v>0</v>
      </c>
      <c r="N272" s="33">
        <v>0</v>
      </c>
    </row>
    <row r="273" spans="1:14" x14ac:dyDescent="0.2">
      <c r="A273" s="33">
        <v>1528</v>
      </c>
      <c r="B273" s="33" t="s">
        <v>661</v>
      </c>
      <c r="C273" s="33">
        <v>7558</v>
      </c>
      <c r="D273" s="33">
        <v>4949906.7761624781</v>
      </c>
      <c r="E273" s="33">
        <f>SUM(Table42[[#This Row],[Utbytte per innbygger]:[Renter ansvarlig lån per innbygger]])</f>
        <v>654.92283357534768</v>
      </c>
      <c r="F273" s="33">
        <v>286.67195907206491</v>
      </c>
      <c r="G273" s="33">
        <v>0</v>
      </c>
      <c r="H273" s="33">
        <v>0</v>
      </c>
      <c r="I273" s="33">
        <v>0</v>
      </c>
      <c r="J273" s="33">
        <v>82.606090500132311</v>
      </c>
      <c r="K273" s="33">
        <v>39.269868571932612</v>
      </c>
      <c r="L273" s="33">
        <v>246.37491543121789</v>
      </c>
      <c r="M273" s="33">
        <v>0</v>
      </c>
      <c r="N273" s="33">
        <v>0</v>
      </c>
    </row>
    <row r="274" spans="1:14" x14ac:dyDescent="0.2">
      <c r="A274" s="33">
        <v>1835</v>
      </c>
      <c r="B274" s="33" t="s">
        <v>778</v>
      </c>
      <c r="C274" s="33">
        <v>450</v>
      </c>
      <c r="D274" s="33">
        <v>293399.11564576917</v>
      </c>
      <c r="E274" s="33">
        <f>SUM(Table42[[#This Row],[Utbytte per innbygger]:[Renter ansvarlig lån per innbygger]])</f>
        <v>651.99803476837599</v>
      </c>
      <c r="F274" s="33">
        <v>463.61733333333325</v>
      </c>
      <c r="G274" s="33">
        <v>0</v>
      </c>
      <c r="H274" s="33">
        <v>0</v>
      </c>
      <c r="I274" s="33">
        <v>0</v>
      </c>
      <c r="J274" s="33">
        <v>0</v>
      </c>
      <c r="K274" s="33">
        <v>0</v>
      </c>
      <c r="L274" s="33">
        <v>188.38070143504274</v>
      </c>
      <c r="M274" s="33">
        <v>0</v>
      </c>
      <c r="N274" s="33">
        <v>0</v>
      </c>
    </row>
    <row r="275" spans="1:14" x14ac:dyDescent="0.2">
      <c r="A275" s="33">
        <v>5436</v>
      </c>
      <c r="B275" s="33" t="s">
        <v>577</v>
      </c>
      <c r="C275" s="33">
        <v>3904</v>
      </c>
      <c r="D275" s="33">
        <v>2508012.5111044338</v>
      </c>
      <c r="E275" s="33">
        <f>SUM(Table42[[#This Row],[Utbytte per innbygger]:[Renter ansvarlig lån per innbygger]])</f>
        <v>642.42123747552091</v>
      </c>
      <c r="F275" s="33">
        <v>0</v>
      </c>
      <c r="G275" s="33">
        <v>43.893799692622949</v>
      </c>
      <c r="H275" s="33">
        <v>0</v>
      </c>
      <c r="I275" s="33">
        <v>323.84473989495183</v>
      </c>
      <c r="J275" s="33">
        <v>17.837246413934427</v>
      </c>
      <c r="K275" s="33">
        <v>9.3253073770491799</v>
      </c>
      <c r="L275" s="33">
        <v>247.52014409696247</v>
      </c>
      <c r="M275" s="33">
        <v>0</v>
      </c>
      <c r="N275" s="33">
        <v>0</v>
      </c>
    </row>
    <row r="276" spans="1:14" x14ac:dyDescent="0.2">
      <c r="A276" s="33">
        <v>3447</v>
      </c>
      <c r="B276" s="33" t="s">
        <v>676</v>
      </c>
      <c r="C276" s="33">
        <v>5535</v>
      </c>
      <c r="D276" s="33">
        <v>3544522.33009311</v>
      </c>
      <c r="E276" s="33">
        <f>SUM(Table42[[#This Row],[Utbytte per innbygger]:[Renter ansvarlig lån per innbygger]])</f>
        <v>640.38343813786992</v>
      </c>
      <c r="F276" s="33">
        <v>0</v>
      </c>
      <c r="G276" s="33">
        <v>0</v>
      </c>
      <c r="H276" s="33">
        <v>0</v>
      </c>
      <c r="I276" s="33">
        <v>0</v>
      </c>
      <c r="J276" s="33">
        <v>339.26414308943089</v>
      </c>
      <c r="K276" s="33">
        <v>52.969286359530265</v>
      </c>
      <c r="L276" s="33">
        <v>248.15000868890883</v>
      </c>
      <c r="M276" s="33">
        <v>0</v>
      </c>
      <c r="N276" s="33">
        <v>0</v>
      </c>
    </row>
    <row r="277" spans="1:14" x14ac:dyDescent="0.2">
      <c r="A277" s="33">
        <v>1859</v>
      </c>
      <c r="B277" s="33" t="s">
        <v>622</v>
      </c>
      <c r="C277" s="33">
        <v>1216</v>
      </c>
      <c r="D277" s="33">
        <v>771900.78206543555</v>
      </c>
      <c r="E277" s="33">
        <f>SUM(Table42[[#This Row],[Utbytte per innbygger]:[Renter ansvarlig lån per innbygger]])</f>
        <v>634.78682735644372</v>
      </c>
      <c r="F277" s="33">
        <v>0</v>
      </c>
      <c r="G277" s="33">
        <v>0</v>
      </c>
      <c r="H277" s="33">
        <v>0</v>
      </c>
      <c r="I277" s="33">
        <v>314.61065574263927</v>
      </c>
      <c r="J277" s="33">
        <v>78.332689144736847</v>
      </c>
      <c r="K277" s="33">
        <v>19.560032894736842</v>
      </c>
      <c r="L277" s="33">
        <v>222.28344957433077</v>
      </c>
      <c r="M277" s="33">
        <v>0</v>
      </c>
      <c r="N277" s="33">
        <v>0</v>
      </c>
    </row>
    <row r="278" spans="1:14" x14ac:dyDescent="0.2">
      <c r="A278" s="33">
        <v>3804</v>
      </c>
      <c r="B278" s="33" t="s">
        <v>791</v>
      </c>
      <c r="C278" s="33">
        <v>64943</v>
      </c>
      <c r="D278" s="33">
        <v>41123829.880317599</v>
      </c>
      <c r="E278" s="33">
        <f>SUM(Table42[[#This Row],[Utbytte per innbygger]:[Renter ansvarlig lån per innbygger]])</f>
        <v>633.22959949983215</v>
      </c>
      <c r="F278" s="33">
        <v>390.14326778867627</v>
      </c>
      <c r="G278" s="33">
        <v>0</v>
      </c>
      <c r="H278" s="33">
        <v>0</v>
      </c>
      <c r="I278" s="33">
        <v>0</v>
      </c>
      <c r="J278" s="33">
        <v>0</v>
      </c>
      <c r="K278" s="33">
        <v>0</v>
      </c>
      <c r="L278" s="33">
        <v>243.08633171115591</v>
      </c>
      <c r="M278" s="33">
        <v>0</v>
      </c>
      <c r="N278" s="33">
        <v>0</v>
      </c>
    </row>
    <row r="279" spans="1:14" x14ac:dyDescent="0.2">
      <c r="A279" s="33">
        <v>5435</v>
      </c>
      <c r="B279" s="33" t="s">
        <v>614</v>
      </c>
      <c r="C279" s="33">
        <v>2947</v>
      </c>
      <c r="D279" s="33">
        <v>1844715.8159440181</v>
      </c>
      <c r="E279" s="33">
        <f>SUM(Table42[[#This Row],[Utbytte per innbygger]:[Renter ansvarlig lån per innbygger]])</f>
        <v>625.96396876281574</v>
      </c>
      <c r="F279" s="33">
        <v>0</v>
      </c>
      <c r="G279" s="33">
        <v>0</v>
      </c>
      <c r="H279" s="33">
        <v>0</v>
      </c>
      <c r="I279" s="33">
        <v>313.33191164915581</v>
      </c>
      <c r="J279" s="33">
        <v>45.214095690532758</v>
      </c>
      <c r="K279" s="33">
        <v>12.865286732270105</v>
      </c>
      <c r="L279" s="33">
        <v>254.55267469085706</v>
      </c>
      <c r="M279" s="33">
        <v>0</v>
      </c>
      <c r="N279" s="33">
        <v>0</v>
      </c>
    </row>
    <row r="280" spans="1:14" x14ac:dyDescent="0.2">
      <c r="A280" s="33">
        <v>1505</v>
      </c>
      <c r="B280" s="33" t="s">
        <v>725</v>
      </c>
      <c r="C280" s="33">
        <v>24013</v>
      </c>
      <c r="D280" s="33">
        <v>14890520.715986393</v>
      </c>
      <c r="E280" s="33">
        <f>SUM(Table42[[#This Row],[Utbytte per innbygger]:[Renter ansvarlig lån per innbygger]])</f>
        <v>620.10247432583992</v>
      </c>
      <c r="F280" s="33">
        <v>190.78082705201348</v>
      </c>
      <c r="G280" s="33">
        <v>0</v>
      </c>
      <c r="H280" s="33">
        <v>0</v>
      </c>
      <c r="I280" s="33">
        <v>183.21828173617979</v>
      </c>
      <c r="J280" s="33">
        <v>0</v>
      </c>
      <c r="K280" s="33">
        <v>0</v>
      </c>
      <c r="L280" s="33">
        <v>246.10336553764665</v>
      </c>
      <c r="M280" s="33">
        <v>0</v>
      </c>
      <c r="N280" s="33">
        <v>0</v>
      </c>
    </row>
    <row r="281" spans="1:14" x14ac:dyDescent="0.2">
      <c r="A281" s="33">
        <v>5413</v>
      </c>
      <c r="B281" s="33" t="s">
        <v>640</v>
      </c>
      <c r="C281" s="33">
        <v>1289</v>
      </c>
      <c r="D281" s="33">
        <v>793957.29434800695</v>
      </c>
      <c r="E281" s="33">
        <f>SUM(Table42[[#This Row],[Utbytte per innbygger]:[Renter ansvarlig lån per innbygger]])</f>
        <v>615.94825007603333</v>
      </c>
      <c r="F281" s="33">
        <v>0</v>
      </c>
      <c r="G281" s="33">
        <v>0</v>
      </c>
      <c r="H281" s="33">
        <v>0</v>
      </c>
      <c r="I281" s="33">
        <v>269.53744952057838</v>
      </c>
      <c r="J281" s="33">
        <v>106.79501163692787</v>
      </c>
      <c r="K281" s="33">
        <v>15.362813550555988</v>
      </c>
      <c r="L281" s="33">
        <v>224.25297536797109</v>
      </c>
      <c r="M281" s="33">
        <v>0</v>
      </c>
      <c r="N281" s="33">
        <v>0</v>
      </c>
    </row>
    <row r="282" spans="1:14" x14ac:dyDescent="0.2">
      <c r="A282" s="33">
        <v>1554</v>
      </c>
      <c r="B282" s="33" t="s">
        <v>746</v>
      </c>
      <c r="C282" s="33">
        <v>5828</v>
      </c>
      <c r="D282" s="33">
        <v>3470685.1393005839</v>
      </c>
      <c r="E282" s="33">
        <f>SUM(Table42[[#This Row],[Utbytte per innbygger]:[Renter ansvarlig lån per innbygger]])</f>
        <v>595.5190698868538</v>
      </c>
      <c r="F282" s="33">
        <v>193.88126286890869</v>
      </c>
      <c r="G282" s="33">
        <v>0</v>
      </c>
      <c r="H282" s="33">
        <v>0</v>
      </c>
      <c r="I282" s="33">
        <v>180.85682185185973</v>
      </c>
      <c r="J282" s="33">
        <v>0</v>
      </c>
      <c r="K282" s="33">
        <v>0</v>
      </c>
      <c r="L282" s="33">
        <v>220.7809851660854</v>
      </c>
      <c r="M282" s="33">
        <v>0</v>
      </c>
      <c r="N282" s="33">
        <v>0</v>
      </c>
    </row>
    <row r="283" spans="1:14" x14ac:dyDescent="0.2">
      <c r="A283" s="33">
        <v>5421</v>
      </c>
      <c r="B283" s="33" t="s">
        <v>568</v>
      </c>
      <c r="C283" s="33">
        <v>14738</v>
      </c>
      <c r="D283" s="33">
        <v>8723544.0041508581</v>
      </c>
      <c r="E283" s="33">
        <f>SUM(Table42[[#This Row],[Utbytte per innbygger]:[Renter ansvarlig lån per innbygger]])</f>
        <v>591.90826463230144</v>
      </c>
      <c r="F283" s="33">
        <v>0</v>
      </c>
      <c r="G283" s="33">
        <v>16.581218618537115</v>
      </c>
      <c r="H283" s="33">
        <v>0</v>
      </c>
      <c r="I283" s="33">
        <v>258.57819263638186</v>
      </c>
      <c r="J283" s="33">
        <v>49.10463563577148</v>
      </c>
      <c r="K283" s="33">
        <v>20.666576197584476</v>
      </c>
      <c r="L283" s="33">
        <v>246.97764154402651</v>
      </c>
      <c r="M283" s="33">
        <v>0</v>
      </c>
      <c r="N283" s="33">
        <v>0</v>
      </c>
    </row>
    <row r="284" spans="1:14" x14ac:dyDescent="0.2">
      <c r="A284" s="33">
        <v>3048</v>
      </c>
      <c r="B284" s="33" t="s">
        <v>673</v>
      </c>
      <c r="C284" s="33">
        <v>20044</v>
      </c>
      <c r="D284" s="33">
        <v>11837418.555357167</v>
      </c>
      <c r="E284" s="33">
        <f>SUM(Table42[[#This Row],[Utbytte per innbygger]:[Renter ansvarlig lån per innbygger]])</f>
        <v>590.5716700936523</v>
      </c>
      <c r="F284" s="33">
        <v>287.41019756535616</v>
      </c>
      <c r="G284" s="33">
        <v>0</v>
      </c>
      <c r="H284" s="33">
        <v>0</v>
      </c>
      <c r="I284" s="33">
        <v>0</v>
      </c>
      <c r="J284" s="33">
        <v>126.981005787268</v>
      </c>
      <c r="K284" s="33">
        <v>1.2955664205414754</v>
      </c>
      <c r="L284" s="33">
        <v>174.88490032048662</v>
      </c>
      <c r="M284" s="33">
        <v>0</v>
      </c>
      <c r="N284" s="33">
        <v>0</v>
      </c>
    </row>
    <row r="285" spans="1:14" x14ac:dyDescent="0.2">
      <c r="A285" s="33">
        <v>3407</v>
      </c>
      <c r="B285" s="33" t="s">
        <v>584</v>
      </c>
      <c r="C285" s="33">
        <v>30267</v>
      </c>
      <c r="D285" s="33">
        <v>17627817.238324855</v>
      </c>
      <c r="E285" s="33">
        <f>SUM(Table42[[#This Row],[Utbytte per innbygger]:[Renter ansvarlig lån per innbygger]])</f>
        <v>582.4104548955911</v>
      </c>
      <c r="F285" s="33">
        <v>0</v>
      </c>
      <c r="G285" s="33">
        <v>4.030099071596128</v>
      </c>
      <c r="H285" s="33">
        <v>0</v>
      </c>
      <c r="I285" s="33">
        <v>199.19499243281072</v>
      </c>
      <c r="J285" s="33">
        <v>121.16520359907929</v>
      </c>
      <c r="K285" s="33">
        <v>11.19855508199249</v>
      </c>
      <c r="L285" s="33">
        <v>246.82160471011252</v>
      </c>
      <c r="M285" s="33">
        <v>0</v>
      </c>
      <c r="N285" s="33">
        <v>0</v>
      </c>
    </row>
    <row r="286" spans="1:14" x14ac:dyDescent="0.2">
      <c r="A286" s="33">
        <v>1579</v>
      </c>
      <c r="B286" s="33" t="s">
        <v>663</v>
      </c>
      <c r="C286" s="33">
        <v>13287</v>
      </c>
      <c r="D286" s="33">
        <v>7593382.2242625421</v>
      </c>
      <c r="E286" s="33">
        <f>SUM(Table42[[#This Row],[Utbytte per innbygger]:[Renter ansvarlig lån per innbygger]])</f>
        <v>571.48959315590741</v>
      </c>
      <c r="F286" s="33">
        <v>0</v>
      </c>
      <c r="G286" s="33">
        <v>0</v>
      </c>
      <c r="H286" s="33">
        <v>0</v>
      </c>
      <c r="I286" s="33">
        <v>326.08659671459276</v>
      </c>
      <c r="J286" s="33">
        <v>0</v>
      </c>
      <c r="K286" s="33">
        <v>0</v>
      </c>
      <c r="L286" s="33">
        <v>245.40299644131466</v>
      </c>
      <c r="M286" s="33">
        <v>0</v>
      </c>
      <c r="N286" s="33">
        <v>0</v>
      </c>
    </row>
    <row r="287" spans="1:14" x14ac:dyDescent="0.2">
      <c r="A287" s="33">
        <v>3426</v>
      </c>
      <c r="B287" s="33" t="s">
        <v>594</v>
      </c>
      <c r="C287" s="33">
        <v>1551</v>
      </c>
      <c r="D287" s="33">
        <v>879093.65703669889</v>
      </c>
      <c r="E287" s="33">
        <f>SUM(Table42[[#This Row],[Utbytte per innbygger]:[Renter ansvarlig lån per innbygger]])</f>
        <v>566.79152613584711</v>
      </c>
      <c r="F287" s="33">
        <v>0</v>
      </c>
      <c r="G287" s="33">
        <v>0</v>
      </c>
      <c r="H287" s="33">
        <v>0</v>
      </c>
      <c r="I287" s="33">
        <v>209.84465662382712</v>
      </c>
      <c r="J287" s="33">
        <v>5.2977962604771109</v>
      </c>
      <c r="K287" s="33">
        <v>86.218568665377177</v>
      </c>
      <c r="L287" s="33">
        <v>265.43050458616574</v>
      </c>
      <c r="M287" s="33">
        <v>0</v>
      </c>
      <c r="N287" s="33">
        <v>0</v>
      </c>
    </row>
    <row r="288" spans="1:14" x14ac:dyDescent="0.2">
      <c r="A288" s="33">
        <v>1145</v>
      </c>
      <c r="B288" s="33" t="s">
        <v>768</v>
      </c>
      <c r="C288" s="33">
        <v>855</v>
      </c>
      <c r="D288" s="33">
        <v>483055.73508388351</v>
      </c>
      <c r="E288" s="33">
        <f>SUM(Table42[[#This Row],[Utbytte per innbygger]:[Renter ansvarlig lån per innbygger]])</f>
        <v>564.9774679343667</v>
      </c>
      <c r="F288" s="33">
        <v>0</v>
      </c>
      <c r="G288" s="33">
        <v>0</v>
      </c>
      <c r="H288" s="33">
        <v>0</v>
      </c>
      <c r="I288" s="33">
        <v>319.60695245115852</v>
      </c>
      <c r="J288" s="33">
        <v>0</v>
      </c>
      <c r="K288" s="33">
        <v>0</v>
      </c>
      <c r="L288" s="33">
        <v>245.37051548320821</v>
      </c>
      <c r="M288" s="33">
        <v>0</v>
      </c>
      <c r="N288" s="33">
        <v>0</v>
      </c>
    </row>
    <row r="289" spans="1:14" x14ac:dyDescent="0.2">
      <c r="A289" s="33">
        <v>3430</v>
      </c>
      <c r="B289" s="33" t="s">
        <v>763</v>
      </c>
      <c r="C289" s="33">
        <v>1855</v>
      </c>
      <c r="D289" s="33">
        <v>1033440.4199732903</v>
      </c>
      <c r="E289" s="33">
        <f>SUM(Table42[[#This Row],[Utbytte per innbygger]:[Renter ansvarlig lån per innbygger]])</f>
        <v>557.11073853007565</v>
      </c>
      <c r="F289" s="33">
        <v>0</v>
      </c>
      <c r="G289" s="33">
        <v>0</v>
      </c>
      <c r="H289" s="33">
        <v>0</v>
      </c>
      <c r="I289" s="33">
        <v>235.46210364664879</v>
      </c>
      <c r="J289" s="33">
        <v>49.538930817610066</v>
      </c>
      <c r="K289" s="33">
        <v>48.059658580413299</v>
      </c>
      <c r="L289" s="33">
        <v>224.05004548540359</v>
      </c>
      <c r="M289" s="33">
        <v>0</v>
      </c>
      <c r="N289" s="33">
        <v>0</v>
      </c>
    </row>
    <row r="290" spans="1:14" x14ac:dyDescent="0.2">
      <c r="A290" s="33">
        <v>5417</v>
      </c>
      <c r="B290" s="33" t="s">
        <v>630</v>
      </c>
      <c r="C290" s="33">
        <v>2087</v>
      </c>
      <c r="D290" s="33">
        <v>1133788.6983177355</v>
      </c>
      <c r="E290" s="33">
        <f>SUM(Table42[[#This Row],[Utbytte per innbygger]:[Renter ansvarlig lån per innbygger]])</f>
        <v>543.26243330988757</v>
      </c>
      <c r="F290" s="33">
        <v>0</v>
      </c>
      <c r="G290" s="33">
        <v>0</v>
      </c>
      <c r="H290" s="33">
        <v>0</v>
      </c>
      <c r="I290" s="33">
        <v>295.68771952861385</v>
      </c>
      <c r="J290" s="33">
        <v>0</v>
      </c>
      <c r="K290" s="33">
        <v>0</v>
      </c>
      <c r="L290" s="33">
        <v>247.57471378127374</v>
      </c>
      <c r="M290" s="33">
        <v>0</v>
      </c>
      <c r="N290" s="33">
        <v>0</v>
      </c>
    </row>
    <row r="291" spans="1:14" x14ac:dyDescent="0.2">
      <c r="A291" s="33">
        <v>1851</v>
      </c>
      <c r="B291" s="33" t="s">
        <v>759</v>
      </c>
      <c r="C291" s="33">
        <v>1976</v>
      </c>
      <c r="D291" s="33">
        <v>1068901.3346887776</v>
      </c>
      <c r="E291" s="33">
        <f>SUM(Table42[[#This Row],[Utbytte per innbygger]:[Renter ansvarlig lån per innbygger]])</f>
        <v>540.94197099634493</v>
      </c>
      <c r="F291" s="33">
        <v>0</v>
      </c>
      <c r="G291" s="33">
        <v>0</v>
      </c>
      <c r="H291" s="33">
        <v>0</v>
      </c>
      <c r="I291" s="33">
        <v>292.24893360544877</v>
      </c>
      <c r="J291" s="33">
        <v>0</v>
      </c>
      <c r="K291" s="33">
        <v>0</v>
      </c>
      <c r="L291" s="33">
        <v>248.69303739089619</v>
      </c>
      <c r="M291" s="33">
        <v>0</v>
      </c>
      <c r="N291" s="33">
        <v>0</v>
      </c>
    </row>
    <row r="292" spans="1:14" x14ac:dyDescent="0.2">
      <c r="A292" s="33">
        <v>3004</v>
      </c>
      <c r="B292" s="33" t="s">
        <v>718</v>
      </c>
      <c r="C292" s="33">
        <v>83892</v>
      </c>
      <c r="D292" s="33">
        <v>44943424.50423611</v>
      </c>
      <c r="E292" s="33">
        <f>SUM(Table42[[#This Row],[Utbytte per innbygger]:[Renter ansvarlig lån per innbygger]])</f>
        <v>535.72956306007859</v>
      </c>
      <c r="F292" s="33">
        <v>144.57882356680813</v>
      </c>
      <c r="G292" s="33">
        <v>0</v>
      </c>
      <c r="H292" s="33">
        <v>0</v>
      </c>
      <c r="I292" s="33">
        <v>147.97814318045118</v>
      </c>
      <c r="J292" s="33">
        <v>0</v>
      </c>
      <c r="K292" s="33">
        <v>0</v>
      </c>
      <c r="L292" s="33">
        <v>243.17259631281931</v>
      </c>
      <c r="M292" s="33">
        <v>0</v>
      </c>
      <c r="N292" s="33">
        <v>0</v>
      </c>
    </row>
    <row r="293" spans="1:14" x14ac:dyDescent="0.2">
      <c r="A293" s="33">
        <v>5424</v>
      </c>
      <c r="B293" s="33" t="s">
        <v>613</v>
      </c>
      <c r="C293" s="33">
        <v>2729</v>
      </c>
      <c r="D293" s="33">
        <v>1453780.4951294297</v>
      </c>
      <c r="E293" s="33">
        <f>SUM(Table42[[#This Row],[Utbytte per innbygger]:[Renter ansvarlig lån per innbygger]])</f>
        <v>532.71546175501271</v>
      </c>
      <c r="F293" s="33">
        <v>0</v>
      </c>
      <c r="G293" s="33">
        <v>0</v>
      </c>
      <c r="H293" s="33">
        <v>0</v>
      </c>
      <c r="I293" s="33">
        <v>251.85322200319331</v>
      </c>
      <c r="J293" s="33">
        <v>32.34421509710517</v>
      </c>
      <c r="K293" s="33">
        <v>6.1561011359472333E-2</v>
      </c>
      <c r="L293" s="33">
        <v>248.45646364335482</v>
      </c>
      <c r="M293" s="33">
        <v>0</v>
      </c>
      <c r="N293" s="33">
        <v>0</v>
      </c>
    </row>
    <row r="294" spans="1:14" x14ac:dyDescent="0.2">
      <c r="A294" s="33">
        <v>1557</v>
      </c>
      <c r="B294" s="33" t="s">
        <v>627</v>
      </c>
      <c r="C294" s="33">
        <v>2669</v>
      </c>
      <c r="D294" s="33">
        <v>1400408.5820475197</v>
      </c>
      <c r="E294" s="33">
        <f>SUM(Table42[[#This Row],[Utbytte per innbygger]:[Renter ansvarlig lån per innbygger]])</f>
        <v>524.69411092076427</v>
      </c>
      <c r="F294" s="33">
        <v>0</v>
      </c>
      <c r="G294" s="33">
        <v>0</v>
      </c>
      <c r="H294" s="33">
        <v>0</v>
      </c>
      <c r="I294" s="33">
        <v>192.66337808426988</v>
      </c>
      <c r="J294" s="33">
        <v>57.613715498938426</v>
      </c>
      <c r="K294" s="33">
        <v>30.667291120269763</v>
      </c>
      <c r="L294" s="33">
        <v>243.74972621728617</v>
      </c>
      <c r="M294" s="33">
        <v>0</v>
      </c>
      <c r="N294" s="33">
        <v>0</v>
      </c>
    </row>
    <row r="295" spans="1:14" x14ac:dyDescent="0.2">
      <c r="A295" s="33">
        <v>3807</v>
      </c>
      <c r="B295" s="33" t="s">
        <v>551</v>
      </c>
      <c r="C295" s="33">
        <v>55513</v>
      </c>
      <c r="D295" s="33">
        <v>28884032.367398396</v>
      </c>
      <c r="E295" s="33">
        <f>SUM(Table42[[#This Row],[Utbytte per innbygger]:[Renter ansvarlig lån per innbygger]])</f>
        <v>520.31114094713666</v>
      </c>
      <c r="F295" s="33">
        <v>0</v>
      </c>
      <c r="G295" s="33">
        <v>25.211808384222312</v>
      </c>
      <c r="H295" s="33">
        <v>0</v>
      </c>
      <c r="I295" s="33">
        <v>162.02184900316686</v>
      </c>
      <c r="J295" s="33">
        <v>88.71188994769993</v>
      </c>
      <c r="K295" s="33">
        <v>0.17397726658620502</v>
      </c>
      <c r="L295" s="33">
        <v>244.19161634546145</v>
      </c>
      <c r="M295" s="33">
        <v>0</v>
      </c>
      <c r="N295" s="33">
        <v>0</v>
      </c>
    </row>
    <row r="296" spans="1:14" x14ac:dyDescent="0.2">
      <c r="A296" s="33">
        <v>3415</v>
      </c>
      <c r="B296" s="33" t="s">
        <v>675</v>
      </c>
      <c r="C296" s="33">
        <v>7978</v>
      </c>
      <c r="D296" s="33">
        <v>3998094.8827353721</v>
      </c>
      <c r="E296" s="33">
        <f>SUM(Table42[[#This Row],[Utbytte per innbygger]:[Renter ansvarlig lån per innbygger]])</f>
        <v>501.13999532907644</v>
      </c>
      <c r="F296" s="33">
        <v>0</v>
      </c>
      <c r="G296" s="33">
        <v>0</v>
      </c>
      <c r="H296" s="33">
        <v>0</v>
      </c>
      <c r="I296" s="33">
        <v>164.34201561151801</v>
      </c>
      <c r="J296" s="33">
        <v>85.010653756162782</v>
      </c>
      <c r="K296" s="33">
        <v>3.5920030082727501</v>
      </c>
      <c r="L296" s="33">
        <v>248.19532295312288</v>
      </c>
      <c r="M296" s="33">
        <v>0</v>
      </c>
      <c r="N296" s="33">
        <v>0</v>
      </c>
    </row>
    <row r="297" spans="1:14" x14ac:dyDescent="0.2">
      <c r="A297" s="33">
        <v>3054</v>
      </c>
      <c r="B297" s="33" t="s">
        <v>739</v>
      </c>
      <c r="C297" s="33">
        <v>9144</v>
      </c>
      <c r="D297" s="33">
        <v>4552089.4096800666</v>
      </c>
      <c r="E297" s="33">
        <f>SUM(Table42[[#This Row],[Utbytte per innbygger]:[Renter ansvarlig lån per innbygger]])</f>
        <v>497.82255136483667</v>
      </c>
      <c r="F297" s="33">
        <v>82.508748906386714</v>
      </c>
      <c r="G297" s="33">
        <v>0</v>
      </c>
      <c r="H297" s="33">
        <v>0</v>
      </c>
      <c r="I297" s="33">
        <v>171.60406227435018</v>
      </c>
      <c r="J297" s="33">
        <v>0</v>
      </c>
      <c r="K297" s="33">
        <v>0</v>
      </c>
      <c r="L297" s="33">
        <v>243.70974018409976</v>
      </c>
      <c r="M297" s="33">
        <v>0</v>
      </c>
      <c r="N297" s="33">
        <v>0</v>
      </c>
    </row>
    <row r="298" spans="1:14" x14ac:dyDescent="0.2">
      <c r="A298" s="33">
        <v>5402</v>
      </c>
      <c r="B298" s="33" t="s">
        <v>610</v>
      </c>
      <c r="C298" s="33">
        <v>24804</v>
      </c>
      <c r="D298" s="33">
        <v>12222626.669426898</v>
      </c>
      <c r="E298" s="33">
        <f>SUM(Table42[[#This Row],[Utbytte per innbygger]:[Renter ansvarlig lån per innbygger]])</f>
        <v>492.76837080418068</v>
      </c>
      <c r="F298" s="33">
        <v>0</v>
      </c>
      <c r="G298" s="33">
        <v>19.900284900284902</v>
      </c>
      <c r="H298" s="33">
        <v>0</v>
      </c>
      <c r="I298" s="33">
        <v>208.65360750457458</v>
      </c>
      <c r="J298" s="33">
        <v>9.1609601677148849</v>
      </c>
      <c r="K298" s="33">
        <v>3.1563323119926894</v>
      </c>
      <c r="L298" s="33">
        <v>251.89718591961363</v>
      </c>
      <c r="M298" s="33">
        <v>0</v>
      </c>
      <c r="N298" s="33">
        <v>0</v>
      </c>
    </row>
    <row r="299" spans="1:14" x14ac:dyDescent="0.2">
      <c r="A299" s="33">
        <v>4624</v>
      </c>
      <c r="B299" s="33" t="s">
        <v>683</v>
      </c>
      <c r="C299" s="33">
        <v>25213</v>
      </c>
      <c r="D299" s="33">
        <v>12089410.948335271</v>
      </c>
      <c r="E299" s="33">
        <f>SUM(Table42[[#This Row],[Utbytte per innbygger]:[Renter ansvarlig lån per innbygger]])</f>
        <v>479.49117313827276</v>
      </c>
      <c r="F299" s="33">
        <v>0</v>
      </c>
      <c r="G299" s="33">
        <v>0</v>
      </c>
      <c r="H299" s="33">
        <v>0</v>
      </c>
      <c r="I299" s="33">
        <v>0</v>
      </c>
      <c r="J299" s="33">
        <v>217.81135974827802</v>
      </c>
      <c r="K299" s="33">
        <v>22.733272518145402</v>
      </c>
      <c r="L299" s="33">
        <v>238.94654087184935</v>
      </c>
      <c r="M299" s="33">
        <v>0</v>
      </c>
      <c r="N299" s="33">
        <v>0</v>
      </c>
    </row>
    <row r="300" spans="1:14" x14ac:dyDescent="0.2">
      <c r="A300" s="33">
        <v>5422</v>
      </c>
      <c r="B300" s="33" t="s">
        <v>741</v>
      </c>
      <c r="C300" s="33">
        <v>5576</v>
      </c>
      <c r="D300" s="33">
        <v>2662044.4026454105</v>
      </c>
      <c r="E300" s="33">
        <f>SUM(Table42[[#This Row],[Utbytte per innbygger]:[Renter ansvarlig lån per innbygger]])</f>
        <v>477.41111955620704</v>
      </c>
      <c r="F300" s="33">
        <v>0</v>
      </c>
      <c r="G300" s="33">
        <v>0</v>
      </c>
      <c r="H300" s="33">
        <v>0</v>
      </c>
      <c r="I300" s="33">
        <v>232.63254410817723</v>
      </c>
      <c r="J300" s="33">
        <v>0</v>
      </c>
      <c r="K300" s="33">
        <v>0</v>
      </c>
      <c r="L300" s="33">
        <v>244.77857544802981</v>
      </c>
      <c r="M300" s="33">
        <v>0</v>
      </c>
      <c r="N300" s="33">
        <v>0</v>
      </c>
    </row>
    <row r="301" spans="1:14" x14ac:dyDescent="0.2">
      <c r="A301" s="33">
        <v>5415</v>
      </c>
      <c r="B301" s="33" t="s">
        <v>769</v>
      </c>
      <c r="C301" s="33">
        <v>970</v>
      </c>
      <c r="D301" s="33">
        <v>458568.69417830301</v>
      </c>
      <c r="E301" s="33">
        <f>SUM(Table42[[#This Row],[Utbytte per innbygger]:[Renter ansvarlig lån per innbygger]])</f>
        <v>472.7512311116526</v>
      </c>
      <c r="F301" s="33">
        <v>0</v>
      </c>
      <c r="G301" s="33">
        <v>0</v>
      </c>
      <c r="H301" s="33">
        <v>0</v>
      </c>
      <c r="I301" s="33">
        <v>218.08927335924753</v>
      </c>
      <c r="J301" s="33">
        <v>0</v>
      </c>
      <c r="K301" s="33">
        <v>0</v>
      </c>
      <c r="L301" s="33">
        <v>254.66195775240507</v>
      </c>
      <c r="M301" s="33">
        <v>0</v>
      </c>
      <c r="N301" s="33">
        <v>0</v>
      </c>
    </row>
    <row r="302" spans="1:14" x14ac:dyDescent="0.2">
      <c r="A302" s="33">
        <v>5411</v>
      </c>
      <c r="B302" s="33" t="s">
        <v>758</v>
      </c>
      <c r="C302" s="33">
        <v>2789</v>
      </c>
      <c r="D302" s="33">
        <v>1312902.4756030669</v>
      </c>
      <c r="E302" s="33">
        <f>SUM(Table42[[#This Row],[Utbytte per innbygger]:[Renter ansvarlig lån per innbygger]])</f>
        <v>470.74308913699065</v>
      </c>
      <c r="F302" s="33">
        <v>0</v>
      </c>
      <c r="G302" s="33">
        <v>0</v>
      </c>
      <c r="H302" s="33">
        <v>0</v>
      </c>
      <c r="I302" s="33">
        <v>223.10012132810897</v>
      </c>
      <c r="J302" s="33">
        <v>0</v>
      </c>
      <c r="K302" s="33">
        <v>0</v>
      </c>
      <c r="L302" s="33">
        <v>247.64296780888168</v>
      </c>
      <c r="M302" s="33">
        <v>0</v>
      </c>
      <c r="N302" s="33">
        <v>0</v>
      </c>
    </row>
    <row r="303" spans="1:14" x14ac:dyDescent="0.2">
      <c r="A303" s="33">
        <v>1514</v>
      </c>
      <c r="B303" s="33" t="s">
        <v>657</v>
      </c>
      <c r="C303" s="33">
        <v>2422</v>
      </c>
      <c r="D303" s="33">
        <v>1125818.6788025226</v>
      </c>
      <c r="E303" s="33">
        <f>SUM(Table42[[#This Row],[Utbytte per innbygger]:[Renter ansvarlig lån per innbygger]])</f>
        <v>464.83017291598787</v>
      </c>
      <c r="F303" s="33">
        <v>174.91054225158274</v>
      </c>
      <c r="G303" s="33">
        <v>0</v>
      </c>
      <c r="H303" s="33">
        <v>0</v>
      </c>
      <c r="I303" s="33">
        <v>0</v>
      </c>
      <c r="J303" s="33">
        <v>84.078265895953749</v>
      </c>
      <c r="K303" s="33">
        <v>13.417010734929811</v>
      </c>
      <c r="L303" s="33">
        <v>192.42435403352158</v>
      </c>
      <c r="M303" s="33">
        <v>0</v>
      </c>
      <c r="N303" s="33">
        <v>0</v>
      </c>
    </row>
    <row r="304" spans="1:14" x14ac:dyDescent="0.2">
      <c r="A304" s="33">
        <v>5433</v>
      </c>
      <c r="B304" s="33" t="s">
        <v>693</v>
      </c>
      <c r="C304" s="33">
        <v>964</v>
      </c>
      <c r="D304" s="33">
        <v>442037.04331689159</v>
      </c>
      <c r="E304" s="33">
        <f>SUM(Table42[[#This Row],[Utbytte per innbygger]:[Renter ansvarlig lån per innbygger]])</f>
        <v>458.54465074366345</v>
      </c>
      <c r="F304" s="33">
        <v>207.46887966804979</v>
      </c>
      <c r="G304" s="33">
        <v>0</v>
      </c>
      <c r="H304" s="33">
        <v>0</v>
      </c>
      <c r="I304" s="33">
        <v>0</v>
      </c>
      <c r="J304" s="33">
        <v>0</v>
      </c>
      <c r="K304" s="33">
        <v>0</v>
      </c>
      <c r="L304" s="33">
        <v>250.22406236192066</v>
      </c>
      <c r="M304" s="33">
        <v>0.85170871369294587</v>
      </c>
      <c r="N304" s="33">
        <v>0</v>
      </c>
    </row>
    <row r="305" spans="1:14" x14ac:dyDescent="0.2">
      <c r="A305" s="33">
        <v>3017</v>
      </c>
      <c r="B305" s="33" t="s">
        <v>740</v>
      </c>
      <c r="C305" s="33">
        <v>7633</v>
      </c>
      <c r="D305" s="33">
        <v>3499165.0469826264</v>
      </c>
      <c r="E305" s="33">
        <f>SUM(Table42[[#This Row],[Utbytte per innbygger]:[Renter ansvarlig lån per innbygger]])</f>
        <v>458.42591995056029</v>
      </c>
      <c r="F305" s="33">
        <v>32.000960740643691</v>
      </c>
      <c r="G305" s="33">
        <v>0</v>
      </c>
      <c r="H305" s="33">
        <v>0</v>
      </c>
      <c r="I305" s="33">
        <v>181.48192019222785</v>
      </c>
      <c r="J305" s="33">
        <v>0</v>
      </c>
      <c r="K305" s="33">
        <v>1.6601598323070876</v>
      </c>
      <c r="L305" s="33">
        <v>243.28287918538166</v>
      </c>
      <c r="M305" s="33">
        <v>0</v>
      </c>
      <c r="N305" s="33">
        <v>0</v>
      </c>
    </row>
    <row r="306" spans="1:14" x14ac:dyDescent="0.2">
      <c r="A306" s="33">
        <v>5001</v>
      </c>
      <c r="B306" s="33" t="s">
        <v>513</v>
      </c>
      <c r="C306" s="33">
        <v>210496</v>
      </c>
      <c r="D306" s="33">
        <v>96113819.980182633</v>
      </c>
      <c r="E306" s="33">
        <f>SUM(Table42[[#This Row],[Utbytte per innbygger]:[Renter ansvarlig lån per innbygger]])</f>
        <v>456.60639622692418</v>
      </c>
      <c r="F306" s="33">
        <v>79.322964173507657</v>
      </c>
      <c r="G306" s="33">
        <v>17.43848238826391</v>
      </c>
      <c r="H306" s="33">
        <v>2.6366296746731532E-2</v>
      </c>
      <c r="I306" s="33">
        <v>151.94034184234383</v>
      </c>
      <c r="J306" s="33">
        <v>32.134662099675687</v>
      </c>
      <c r="K306" s="33">
        <v>2.2229020979020979</v>
      </c>
      <c r="L306" s="33">
        <v>173.5150445373624</v>
      </c>
      <c r="M306" s="33">
        <v>5.632791121921589E-3</v>
      </c>
      <c r="N306" s="33">
        <v>0</v>
      </c>
    </row>
    <row r="307" spans="1:14" x14ac:dyDescent="0.2">
      <c r="A307" s="33">
        <v>1860</v>
      </c>
      <c r="B307" s="33" t="s">
        <v>638</v>
      </c>
      <c r="C307" s="33">
        <v>11566</v>
      </c>
      <c r="D307" s="33">
        <v>5255476.822007155</v>
      </c>
      <c r="E307" s="33">
        <f>SUM(Table42[[#This Row],[Utbytte per innbygger]:[Renter ansvarlig lån per innbygger]])</f>
        <v>454.3901800109939</v>
      </c>
      <c r="F307" s="33">
        <v>0</v>
      </c>
      <c r="G307" s="33">
        <v>0</v>
      </c>
      <c r="H307" s="33">
        <v>0</v>
      </c>
      <c r="I307" s="33">
        <v>210.34660197914738</v>
      </c>
      <c r="J307" s="33">
        <v>0</v>
      </c>
      <c r="K307" s="33">
        <v>0</v>
      </c>
      <c r="L307" s="33">
        <v>244.04357803184652</v>
      </c>
      <c r="M307" s="33">
        <v>0</v>
      </c>
      <c r="N307" s="33">
        <v>0</v>
      </c>
    </row>
    <row r="308" spans="1:14" x14ac:dyDescent="0.2">
      <c r="A308" s="33">
        <v>3442</v>
      </c>
      <c r="B308" s="33" t="s">
        <v>776</v>
      </c>
      <c r="C308" s="33">
        <v>14827</v>
      </c>
      <c r="D308" s="33">
        <v>6642112.1952000149</v>
      </c>
      <c r="E308" s="33">
        <f>SUM(Table42[[#This Row],[Utbytte per innbygger]:[Renter ansvarlig lån per innbygger]])</f>
        <v>447.97411446685203</v>
      </c>
      <c r="F308" s="33">
        <v>0</v>
      </c>
      <c r="G308" s="33">
        <v>0</v>
      </c>
      <c r="H308" s="33">
        <v>0</v>
      </c>
      <c r="I308" s="33">
        <v>0</v>
      </c>
      <c r="J308" s="33">
        <v>172.15554232144061</v>
      </c>
      <c r="K308" s="33">
        <v>29.265101953643128</v>
      </c>
      <c r="L308" s="33">
        <v>246.5534701917683</v>
      </c>
      <c r="M308" s="33">
        <v>0</v>
      </c>
      <c r="N308" s="33">
        <v>0</v>
      </c>
    </row>
    <row r="309" spans="1:14" x14ac:dyDescent="0.2">
      <c r="A309" s="33">
        <v>1857</v>
      </c>
      <c r="B309" s="33" t="s">
        <v>771</v>
      </c>
      <c r="C309" s="33">
        <v>678</v>
      </c>
      <c r="D309" s="33">
        <v>302082.52340666472</v>
      </c>
      <c r="E309" s="33">
        <f>SUM(Table42[[#This Row],[Utbytte per innbygger]:[Renter ansvarlig lån per innbygger]])</f>
        <v>445.54944455260284</v>
      </c>
      <c r="F309" s="33">
        <v>0</v>
      </c>
      <c r="G309" s="33">
        <v>0</v>
      </c>
      <c r="H309" s="33">
        <v>0</v>
      </c>
      <c r="I309" s="33">
        <v>249.04676724204987</v>
      </c>
      <c r="J309" s="33">
        <v>0</v>
      </c>
      <c r="K309" s="33">
        <v>0</v>
      </c>
      <c r="L309" s="33">
        <v>196.502677310553</v>
      </c>
      <c r="M309" s="33">
        <v>0</v>
      </c>
      <c r="N309" s="33">
        <v>0</v>
      </c>
    </row>
    <row r="310" spans="1:14" x14ac:dyDescent="0.2">
      <c r="A310" s="33">
        <v>3026</v>
      </c>
      <c r="B310" s="33" t="s">
        <v>667</v>
      </c>
      <c r="C310" s="33">
        <v>17754</v>
      </c>
      <c r="D310" s="33">
        <v>7846835.538464332</v>
      </c>
      <c r="E310" s="33">
        <f>SUM(Table42[[#This Row],[Utbytte per innbygger]:[Renter ansvarlig lån per innbygger]])</f>
        <v>441.97564145907018</v>
      </c>
      <c r="F310" s="33">
        <v>179.34043032556048</v>
      </c>
      <c r="G310" s="33">
        <v>0</v>
      </c>
      <c r="H310" s="33">
        <v>0</v>
      </c>
      <c r="I310" s="33">
        <v>0</v>
      </c>
      <c r="J310" s="33">
        <v>15.377375934061806</v>
      </c>
      <c r="K310" s="33">
        <v>4.3545116593443733</v>
      </c>
      <c r="L310" s="33">
        <v>242.90332354010351</v>
      </c>
      <c r="M310" s="33">
        <v>0</v>
      </c>
      <c r="N310" s="33">
        <v>0</v>
      </c>
    </row>
    <row r="311" spans="1:14" x14ac:dyDescent="0.2">
      <c r="A311" s="33">
        <v>4616</v>
      </c>
      <c r="B311" s="33" t="s">
        <v>639</v>
      </c>
      <c r="C311" s="33">
        <v>2883</v>
      </c>
      <c r="D311" s="33">
        <v>1267000.7415703931</v>
      </c>
      <c r="E311" s="33">
        <f>SUM(Table42[[#This Row],[Utbytte per innbygger]:[Renter ansvarlig lån per innbygger]])</f>
        <v>439.47302864044161</v>
      </c>
      <c r="F311" s="33">
        <v>48.494858365128913</v>
      </c>
      <c r="G311" s="33">
        <v>0</v>
      </c>
      <c r="H311" s="33">
        <v>0</v>
      </c>
      <c r="I311" s="33">
        <v>226.76433479485635</v>
      </c>
      <c r="J311" s="33">
        <v>0</v>
      </c>
      <c r="K311" s="33">
        <v>0</v>
      </c>
      <c r="L311" s="33">
        <v>164.21383548045637</v>
      </c>
      <c r="M311" s="33">
        <v>0</v>
      </c>
      <c r="N311" s="33">
        <v>0</v>
      </c>
    </row>
    <row r="312" spans="1:14" x14ac:dyDescent="0.2">
      <c r="A312" s="33">
        <v>1867</v>
      </c>
      <c r="B312" s="33" t="s">
        <v>757</v>
      </c>
      <c r="C312" s="33">
        <v>2565</v>
      </c>
      <c r="D312" s="33">
        <v>1121387.4550630562</v>
      </c>
      <c r="E312" s="33">
        <f>SUM(Table42[[#This Row],[Utbytte per innbygger]:[Renter ansvarlig lån per innbygger]])</f>
        <v>437.18809164251707</v>
      </c>
      <c r="F312" s="33">
        <v>0</v>
      </c>
      <c r="G312" s="33">
        <v>0</v>
      </c>
      <c r="H312" s="33">
        <v>0</v>
      </c>
      <c r="I312" s="33">
        <v>246.28421192580933</v>
      </c>
      <c r="J312" s="33">
        <v>0</v>
      </c>
      <c r="K312" s="33">
        <v>0</v>
      </c>
      <c r="L312" s="33">
        <v>190.90387971670771</v>
      </c>
      <c r="M312" s="33">
        <v>0</v>
      </c>
      <c r="N312" s="33">
        <v>0</v>
      </c>
    </row>
    <row r="313" spans="1:14" x14ac:dyDescent="0.2">
      <c r="A313" s="33">
        <v>1856</v>
      </c>
      <c r="B313" s="33" t="s">
        <v>774</v>
      </c>
      <c r="C313" s="33">
        <v>469</v>
      </c>
      <c r="D313" s="33">
        <v>202879.83783515965</v>
      </c>
      <c r="E313" s="33">
        <f>SUM(Table42[[#This Row],[Utbytte per innbygger]:[Renter ansvarlig lån per innbygger]])</f>
        <v>432.57961158882654</v>
      </c>
      <c r="F313" s="33">
        <v>0</v>
      </c>
      <c r="G313" s="33">
        <v>0</v>
      </c>
      <c r="H313" s="33">
        <v>0</v>
      </c>
      <c r="I313" s="33">
        <v>263.47752601597313</v>
      </c>
      <c r="J313" s="33">
        <v>0</v>
      </c>
      <c r="K313" s="33">
        <v>0</v>
      </c>
      <c r="L313" s="33">
        <v>169.10208557285344</v>
      </c>
      <c r="M313" s="33">
        <v>0</v>
      </c>
      <c r="N313" s="33">
        <v>0</v>
      </c>
    </row>
    <row r="314" spans="1:14" x14ac:dyDescent="0.2">
      <c r="A314" s="33">
        <v>3443</v>
      </c>
      <c r="B314" s="33" t="s">
        <v>588</v>
      </c>
      <c r="C314" s="33">
        <v>13572</v>
      </c>
      <c r="D314" s="33">
        <v>5868062.7381361779</v>
      </c>
      <c r="E314" s="33">
        <f>SUM(Table42[[#This Row],[Utbytte per innbygger]:[Renter ansvarlig lån per innbygger]])</f>
        <v>432.36536532096801</v>
      </c>
      <c r="F314" s="33">
        <v>0</v>
      </c>
      <c r="G314" s="33">
        <v>3.1294190367423127</v>
      </c>
      <c r="H314" s="33">
        <v>0</v>
      </c>
      <c r="I314" s="33">
        <v>169.33526040862378</v>
      </c>
      <c r="J314" s="33">
        <v>12.464714117300325</v>
      </c>
      <c r="K314" s="33">
        <v>3.5344090775125259</v>
      </c>
      <c r="L314" s="33">
        <v>243.90156268078906</v>
      </c>
      <c r="M314" s="33">
        <v>0</v>
      </c>
      <c r="N314" s="33">
        <v>0</v>
      </c>
    </row>
    <row r="315" spans="1:14" x14ac:dyDescent="0.2">
      <c r="A315" s="33">
        <v>1865</v>
      </c>
      <c r="B315" s="33" t="s">
        <v>629</v>
      </c>
      <c r="C315" s="33">
        <v>9724</v>
      </c>
      <c r="D315" s="33">
        <v>4132179.8829335906</v>
      </c>
      <c r="E315" s="33">
        <f>SUM(Table42[[#This Row],[Utbytte per innbygger]:[Renter ansvarlig lån per innbygger]])</f>
        <v>424.94651202525614</v>
      </c>
      <c r="F315" s="33">
        <v>0</v>
      </c>
      <c r="G315" s="33">
        <v>0</v>
      </c>
      <c r="H315" s="33">
        <v>0</v>
      </c>
      <c r="I315" s="33">
        <v>228.78101529245643</v>
      </c>
      <c r="J315" s="33">
        <v>6.0101902509255458</v>
      </c>
      <c r="K315" s="33">
        <v>0.18593171534348005</v>
      </c>
      <c r="L315" s="33">
        <v>189.96937476653068</v>
      </c>
      <c r="M315" s="33">
        <v>0</v>
      </c>
      <c r="N315" s="33">
        <v>0</v>
      </c>
    </row>
    <row r="316" spans="1:14" x14ac:dyDescent="0.2">
      <c r="A316" s="33">
        <v>3418</v>
      </c>
      <c r="B316" s="33" t="s">
        <v>632</v>
      </c>
      <c r="C316" s="33">
        <v>7211</v>
      </c>
      <c r="D316" s="33">
        <v>3055607.3127146675</v>
      </c>
      <c r="E316" s="33">
        <f>SUM(Table42[[#This Row],[Utbytte per innbygger]:[Renter ansvarlig lån per innbygger]])</f>
        <v>423.7425201379375</v>
      </c>
      <c r="F316" s="33">
        <v>0</v>
      </c>
      <c r="G316" s="33">
        <v>0</v>
      </c>
      <c r="H316" s="33">
        <v>0</v>
      </c>
      <c r="I316" s="33">
        <v>170.75085311685447</v>
      </c>
      <c r="J316" s="33">
        <v>0</v>
      </c>
      <c r="K316" s="33">
        <v>7.6318587343410531</v>
      </c>
      <c r="L316" s="33">
        <v>245.35980828674195</v>
      </c>
      <c r="M316" s="33">
        <v>0</v>
      </c>
      <c r="N316" s="33">
        <v>0</v>
      </c>
    </row>
    <row r="317" spans="1:14" x14ac:dyDescent="0.2">
      <c r="A317" s="33">
        <v>4649</v>
      </c>
      <c r="B317" s="33" t="s">
        <v>685</v>
      </c>
      <c r="C317" s="33">
        <v>9527</v>
      </c>
      <c r="D317" s="33">
        <v>3995279.4324111925</v>
      </c>
      <c r="E317" s="33">
        <f>SUM(Table42[[#This Row],[Utbytte per innbygger]:[Renter ansvarlig lån per innbygger]])</f>
        <v>419.36385351224862</v>
      </c>
      <c r="F317" s="33">
        <v>110.21252755326965</v>
      </c>
      <c r="G317" s="33">
        <v>0</v>
      </c>
      <c r="H317" s="33">
        <v>0</v>
      </c>
      <c r="I317" s="33">
        <v>0</v>
      </c>
      <c r="J317" s="33">
        <v>19.555737447954932</v>
      </c>
      <c r="K317" s="33">
        <v>8.1311010811378193</v>
      </c>
      <c r="L317" s="33">
        <v>244.85310840186051</v>
      </c>
      <c r="M317" s="33">
        <v>36.611379028025674</v>
      </c>
      <c r="N317" s="33">
        <v>0</v>
      </c>
    </row>
    <row r="318" spans="1:14" x14ac:dyDescent="0.2">
      <c r="A318" s="33">
        <v>3030</v>
      </c>
      <c r="B318" s="33" t="s">
        <v>669</v>
      </c>
      <c r="C318" s="33">
        <v>89095</v>
      </c>
      <c r="D318" s="33">
        <v>36955204.8338321</v>
      </c>
      <c r="E318" s="33">
        <f>SUM(Table42[[#This Row],[Utbytte per innbygger]:[Renter ansvarlig lån per innbygger]])</f>
        <v>414.78427334678827</v>
      </c>
      <c r="F318" s="33">
        <v>0</v>
      </c>
      <c r="G318" s="33">
        <v>0</v>
      </c>
      <c r="H318" s="33">
        <v>0</v>
      </c>
      <c r="I318" s="33">
        <v>158.87374161126604</v>
      </c>
      <c r="J318" s="33">
        <v>80.219504397927309</v>
      </c>
      <c r="K318" s="33">
        <v>1.5140580279476963</v>
      </c>
      <c r="L318" s="33">
        <v>174.17696930964721</v>
      </c>
      <c r="M318" s="33">
        <v>0</v>
      </c>
      <c r="N318" s="33">
        <v>0</v>
      </c>
    </row>
    <row r="319" spans="1:14" x14ac:dyDescent="0.2">
      <c r="A319" s="33">
        <v>3412</v>
      </c>
      <c r="B319" s="33" t="s">
        <v>743</v>
      </c>
      <c r="C319" s="33">
        <v>7715</v>
      </c>
      <c r="D319" s="33">
        <v>3191646.8788026758</v>
      </c>
      <c r="E319" s="33">
        <f>SUM(Table42[[#This Row],[Utbytte per innbygger]:[Renter ansvarlig lån per innbygger]])</f>
        <v>413.69369783573245</v>
      </c>
      <c r="F319" s="33">
        <v>0</v>
      </c>
      <c r="G319" s="33">
        <v>0</v>
      </c>
      <c r="H319" s="33">
        <v>0</v>
      </c>
      <c r="I319" s="33">
        <v>162.07468484300688</v>
      </c>
      <c r="J319" s="33">
        <v>0</v>
      </c>
      <c r="K319" s="33">
        <v>0</v>
      </c>
      <c r="L319" s="33">
        <v>251.6190129927256</v>
      </c>
      <c r="M319" s="33">
        <v>0</v>
      </c>
      <c r="N319" s="33">
        <v>0</v>
      </c>
    </row>
    <row r="320" spans="1:14" x14ac:dyDescent="0.2">
      <c r="A320" s="33">
        <v>3417</v>
      </c>
      <c r="B320" s="33" t="s">
        <v>753</v>
      </c>
      <c r="C320" s="33">
        <v>4548</v>
      </c>
      <c r="D320" s="33">
        <v>1881345.8839325153</v>
      </c>
      <c r="E320" s="33">
        <f>SUM(Table42[[#This Row],[Utbytte per innbygger]:[Renter ansvarlig lån per innbygger]])</f>
        <v>413.66444237742201</v>
      </c>
      <c r="F320" s="33">
        <v>0</v>
      </c>
      <c r="G320" s="33">
        <v>0</v>
      </c>
      <c r="H320" s="33">
        <v>0</v>
      </c>
      <c r="I320" s="33">
        <v>178.62521069716047</v>
      </c>
      <c r="J320" s="33">
        <v>0</v>
      </c>
      <c r="K320" s="33">
        <v>16.04031075930812</v>
      </c>
      <c r="L320" s="33">
        <v>218.9989209209534</v>
      </c>
      <c r="M320" s="33">
        <v>0</v>
      </c>
      <c r="N320" s="33">
        <v>0</v>
      </c>
    </row>
    <row r="321" spans="1:14" x14ac:dyDescent="0.2">
      <c r="A321" s="33">
        <v>4613</v>
      </c>
      <c r="B321" s="33" t="s">
        <v>733</v>
      </c>
      <c r="C321" s="33">
        <v>12061</v>
      </c>
      <c r="D321" s="33">
        <v>4989019.3980413256</v>
      </c>
      <c r="E321" s="33">
        <f>SUM(Table42[[#This Row],[Utbytte per innbygger]:[Renter ansvarlig lån per innbygger]])</f>
        <v>413.64890125539551</v>
      </c>
      <c r="F321" s="33">
        <v>29.019152640742888</v>
      </c>
      <c r="G321" s="33">
        <v>0</v>
      </c>
      <c r="H321" s="33">
        <v>0</v>
      </c>
      <c r="I321" s="33">
        <v>167.8685201361703</v>
      </c>
      <c r="J321" s="33">
        <v>0</v>
      </c>
      <c r="K321" s="33">
        <v>0</v>
      </c>
      <c r="L321" s="33">
        <v>216.76122847848234</v>
      </c>
      <c r="M321" s="33">
        <v>0</v>
      </c>
      <c r="N321" s="33">
        <v>0</v>
      </c>
    </row>
    <row r="322" spans="1:14" x14ac:dyDescent="0.2">
      <c r="A322" s="33">
        <v>1535</v>
      </c>
      <c r="B322" s="33" t="s">
        <v>620</v>
      </c>
      <c r="C322" s="33">
        <v>6936</v>
      </c>
      <c r="D322" s="33">
        <v>2863986.1247911337</v>
      </c>
      <c r="E322" s="33">
        <f>SUM(Table42[[#This Row],[Utbytte per innbygger]:[Renter ansvarlig lån per innbygger]])</f>
        <v>412.91610795719919</v>
      </c>
      <c r="F322" s="33">
        <v>0</v>
      </c>
      <c r="G322" s="33">
        <v>13.365051903114187</v>
      </c>
      <c r="H322" s="33">
        <v>0</v>
      </c>
      <c r="I322" s="33">
        <v>183.90701147877957</v>
      </c>
      <c r="J322" s="33">
        <v>0</v>
      </c>
      <c r="K322" s="33">
        <v>0</v>
      </c>
      <c r="L322" s="33">
        <v>215.64404457530543</v>
      </c>
      <c r="M322" s="33">
        <v>0</v>
      </c>
      <c r="N322" s="33">
        <v>0</v>
      </c>
    </row>
    <row r="323" spans="1:14" x14ac:dyDescent="0.2">
      <c r="A323" s="33">
        <v>1547</v>
      </c>
      <c r="B323" s="33" t="s">
        <v>755</v>
      </c>
      <c r="C323" s="33">
        <v>3518</v>
      </c>
      <c r="D323" s="33">
        <v>1446294.7285776348</v>
      </c>
      <c r="E323" s="33">
        <f>SUM(Table42[[#This Row],[Utbytte per innbygger]:[Renter ansvarlig lån per innbygger]])</f>
        <v>411.11277105674668</v>
      </c>
      <c r="F323" s="33">
        <v>0</v>
      </c>
      <c r="G323" s="33">
        <v>0</v>
      </c>
      <c r="H323" s="33">
        <v>0</v>
      </c>
      <c r="I323" s="33">
        <v>192.73685858081595</v>
      </c>
      <c r="J323" s="33">
        <v>0</v>
      </c>
      <c r="K323" s="33">
        <v>0</v>
      </c>
      <c r="L323" s="33">
        <v>218.37591247593073</v>
      </c>
      <c r="M323" s="33">
        <v>0</v>
      </c>
      <c r="N323" s="33">
        <v>0</v>
      </c>
    </row>
    <row r="324" spans="1:14" x14ac:dyDescent="0.2">
      <c r="A324" s="33">
        <v>3416</v>
      </c>
      <c r="B324" s="33" t="s">
        <v>747</v>
      </c>
      <c r="C324" s="33">
        <v>6032</v>
      </c>
      <c r="D324" s="33">
        <v>2474199.9681489826</v>
      </c>
      <c r="E324" s="33">
        <f>SUM(Table42[[#This Row],[Utbytte per innbygger]:[Renter ansvarlig lån per innbygger]])</f>
        <v>410.17903981249708</v>
      </c>
      <c r="F324" s="33">
        <v>0</v>
      </c>
      <c r="G324" s="33">
        <v>0</v>
      </c>
      <c r="H324" s="33">
        <v>0</v>
      </c>
      <c r="I324" s="33">
        <v>163.04141548189907</v>
      </c>
      <c r="J324" s="33">
        <v>0</v>
      </c>
      <c r="K324" s="33">
        <v>0</v>
      </c>
      <c r="L324" s="33">
        <v>247.13762433059799</v>
      </c>
      <c r="M324" s="33">
        <v>0</v>
      </c>
      <c r="N324" s="33">
        <v>0</v>
      </c>
    </row>
    <row r="325" spans="1:14" x14ac:dyDescent="0.2">
      <c r="A325" s="33">
        <v>3806</v>
      </c>
      <c r="B325" s="33" t="s">
        <v>722</v>
      </c>
      <c r="C325" s="33">
        <v>36624</v>
      </c>
      <c r="D325" s="33">
        <v>14893168.771185266</v>
      </c>
      <c r="E325" s="33">
        <f>SUM(Table42[[#This Row],[Utbytte per innbygger]:[Renter ansvarlig lån per innbygger]])</f>
        <v>406.65052345962391</v>
      </c>
      <c r="F325" s="33">
        <v>0</v>
      </c>
      <c r="G325" s="33">
        <v>0</v>
      </c>
      <c r="H325" s="33">
        <v>0</v>
      </c>
      <c r="I325" s="33">
        <v>162.09003907182421</v>
      </c>
      <c r="J325" s="33">
        <v>0</v>
      </c>
      <c r="K325" s="33">
        <v>0</v>
      </c>
      <c r="L325" s="33">
        <v>244.5604843877997</v>
      </c>
      <c r="M325" s="33">
        <v>0</v>
      </c>
      <c r="N325" s="33">
        <v>0</v>
      </c>
    </row>
    <row r="326" spans="1:14" x14ac:dyDescent="0.2">
      <c r="A326" s="33">
        <v>3033</v>
      </c>
      <c r="B326" s="33" t="s">
        <v>719</v>
      </c>
      <c r="C326" s="33">
        <v>41565</v>
      </c>
      <c r="D326" s="33">
        <v>16612154.962341057</v>
      </c>
      <c r="E326" s="33">
        <f>SUM(Table42[[#This Row],[Utbytte per innbygger]:[Renter ansvarlig lån per innbygger]])</f>
        <v>399.66690634767372</v>
      </c>
      <c r="F326" s="33">
        <v>0</v>
      </c>
      <c r="G326" s="33">
        <v>0</v>
      </c>
      <c r="H326" s="33">
        <v>0</v>
      </c>
      <c r="I326" s="33">
        <v>212.45678711380296</v>
      </c>
      <c r="J326" s="33">
        <v>0</v>
      </c>
      <c r="K326" s="33">
        <v>0</v>
      </c>
      <c r="L326" s="33">
        <v>187.21011923387078</v>
      </c>
      <c r="M326" s="33">
        <v>0</v>
      </c>
      <c r="N326" s="33">
        <v>0</v>
      </c>
    </row>
    <row r="327" spans="1:14" x14ac:dyDescent="0.2">
      <c r="A327" s="33">
        <v>4625</v>
      </c>
      <c r="B327" s="33" t="s">
        <v>744</v>
      </c>
      <c r="C327" s="33">
        <v>5283</v>
      </c>
      <c r="D327" s="33">
        <v>2081834.3543550542</v>
      </c>
      <c r="E327" s="33">
        <f>SUM(Table42[[#This Row],[Utbytte per innbygger]:[Renter ansvarlig lån per innbygger]])</f>
        <v>394.06291015617154</v>
      </c>
      <c r="F327" s="33">
        <v>0</v>
      </c>
      <c r="G327" s="33">
        <v>0</v>
      </c>
      <c r="H327" s="33">
        <v>0</v>
      </c>
      <c r="I327" s="33">
        <v>230.89813839276948</v>
      </c>
      <c r="J327" s="33">
        <v>0</v>
      </c>
      <c r="K327" s="33">
        <v>0</v>
      </c>
      <c r="L327" s="33">
        <v>163.16477176340206</v>
      </c>
      <c r="M327" s="33">
        <v>0</v>
      </c>
      <c r="N327" s="33">
        <v>0</v>
      </c>
    </row>
    <row r="328" spans="1:14" x14ac:dyDescent="0.2">
      <c r="A328" s="33">
        <v>1531</v>
      </c>
      <c r="B328" s="33" t="s">
        <v>662</v>
      </c>
      <c r="C328" s="33">
        <v>9547</v>
      </c>
      <c r="D328" s="33">
        <v>3682535.7186626792</v>
      </c>
      <c r="E328" s="33">
        <f>SUM(Table42[[#This Row],[Utbytte per innbygger]:[Renter ansvarlig lån per innbygger]])</f>
        <v>385.72700520191466</v>
      </c>
      <c r="F328" s="33">
        <v>0</v>
      </c>
      <c r="G328" s="33">
        <v>0</v>
      </c>
      <c r="H328" s="33">
        <v>0</v>
      </c>
      <c r="I328" s="33">
        <v>143.59336133275818</v>
      </c>
      <c r="J328" s="33">
        <v>0</v>
      </c>
      <c r="K328" s="33">
        <v>0</v>
      </c>
      <c r="L328" s="33">
        <v>242.13364386915649</v>
      </c>
      <c r="M328" s="33">
        <v>0</v>
      </c>
      <c r="N328" s="33">
        <v>0</v>
      </c>
    </row>
    <row r="329" spans="1:14" x14ac:dyDescent="0.2">
      <c r="A329" s="33">
        <v>3813</v>
      </c>
      <c r="B329" s="33" t="s">
        <v>731</v>
      </c>
      <c r="C329" s="33">
        <v>14056</v>
      </c>
      <c r="D329" s="33">
        <v>5264198.4879691647</v>
      </c>
      <c r="E329" s="33">
        <f>SUM(Table42[[#This Row],[Utbytte per innbygger]:[Renter ansvarlig lån per innbygger]])</f>
        <v>374.51611325904702</v>
      </c>
      <c r="F329" s="33">
        <v>0</v>
      </c>
      <c r="G329" s="33">
        <v>0</v>
      </c>
      <c r="H329" s="33">
        <v>0</v>
      </c>
      <c r="I329" s="33">
        <v>181.83966185907235</v>
      </c>
      <c r="J329" s="33">
        <v>0</v>
      </c>
      <c r="K329" s="33">
        <v>2.2601498766837413</v>
      </c>
      <c r="L329" s="33">
        <v>190.41630152329091</v>
      </c>
      <c r="M329" s="33">
        <v>0</v>
      </c>
      <c r="N329" s="33">
        <v>0</v>
      </c>
    </row>
    <row r="330" spans="1:14" x14ac:dyDescent="0.2">
      <c r="A330" s="33">
        <v>3035</v>
      </c>
      <c r="B330" s="33" t="s">
        <v>671</v>
      </c>
      <c r="C330" s="33">
        <v>26716</v>
      </c>
      <c r="D330" s="33">
        <v>9815806.399540782</v>
      </c>
      <c r="E330" s="33">
        <f>SUM(Table42[[#This Row],[Utbytte per innbygger]:[Renter ansvarlig lån per innbygger]])</f>
        <v>367.41302588489225</v>
      </c>
      <c r="F330" s="33">
        <v>0</v>
      </c>
      <c r="G330" s="33">
        <v>0</v>
      </c>
      <c r="H330" s="33">
        <v>0</v>
      </c>
      <c r="I330" s="33">
        <v>0</v>
      </c>
      <c r="J330" s="33">
        <v>111.0758634151819</v>
      </c>
      <c r="K330" s="33">
        <v>15.506887258571643</v>
      </c>
      <c r="L330" s="33">
        <v>240.83027521113871</v>
      </c>
      <c r="M330" s="33">
        <v>0</v>
      </c>
      <c r="N330" s="33">
        <v>0</v>
      </c>
    </row>
    <row r="331" spans="1:14" x14ac:dyDescent="0.2">
      <c r="A331" s="33">
        <v>4614</v>
      </c>
      <c r="B331" s="33" t="s">
        <v>607</v>
      </c>
      <c r="C331" s="33">
        <v>18919</v>
      </c>
      <c r="D331" s="33">
        <v>6726201.2756705498</v>
      </c>
      <c r="E331" s="33">
        <f>SUM(Table42[[#This Row],[Utbytte per innbygger]:[Renter ansvarlig lån per innbygger]])</f>
        <v>355.52625803005179</v>
      </c>
      <c r="F331" s="33">
        <v>0</v>
      </c>
      <c r="G331" s="33">
        <v>0</v>
      </c>
      <c r="H331" s="33">
        <v>0</v>
      </c>
      <c r="I331" s="33">
        <v>165.05748341091913</v>
      </c>
      <c r="J331" s="33">
        <v>0</v>
      </c>
      <c r="K331" s="33">
        <v>0</v>
      </c>
      <c r="L331" s="33">
        <v>190.46877461913266</v>
      </c>
      <c r="M331" s="33">
        <v>0</v>
      </c>
      <c r="N331" s="33">
        <v>0</v>
      </c>
    </row>
    <row r="332" spans="1:14" x14ac:dyDescent="0.2">
      <c r="A332" s="33">
        <v>3019</v>
      </c>
      <c r="B332" s="33" t="s">
        <v>726</v>
      </c>
      <c r="C332" s="33">
        <v>18699</v>
      </c>
      <c r="D332" s="33">
        <v>6566400.5603333814</v>
      </c>
      <c r="E332" s="33">
        <f>SUM(Table42[[#This Row],[Utbytte per innbygger]:[Renter ansvarlig lån per innbygger]])</f>
        <v>351.16319377150552</v>
      </c>
      <c r="F332" s="33">
        <v>0</v>
      </c>
      <c r="G332" s="33">
        <v>0</v>
      </c>
      <c r="H332" s="33">
        <v>0</v>
      </c>
      <c r="I332" s="33">
        <v>190.47228931709216</v>
      </c>
      <c r="J332" s="33">
        <v>0</v>
      </c>
      <c r="K332" s="33">
        <v>0</v>
      </c>
      <c r="L332" s="33">
        <v>160.69090445441336</v>
      </c>
      <c r="M332" s="33">
        <v>0</v>
      </c>
      <c r="N332" s="33">
        <v>0</v>
      </c>
    </row>
    <row r="333" spans="1:14" x14ac:dyDescent="0.2">
      <c r="A333" s="33">
        <v>3403</v>
      </c>
      <c r="B333" s="33" t="s">
        <v>724</v>
      </c>
      <c r="C333" s="33">
        <v>31999</v>
      </c>
      <c r="D333" s="33">
        <v>11007521.656443961</v>
      </c>
      <c r="E333" s="33">
        <f>SUM(Table42[[#This Row],[Utbytte per innbygger]:[Renter ansvarlig lån per innbygger]])</f>
        <v>343.99580163267478</v>
      </c>
      <c r="F333" s="33">
        <v>0</v>
      </c>
      <c r="G333" s="33">
        <v>0</v>
      </c>
      <c r="H333" s="33">
        <v>0</v>
      </c>
      <c r="I333" s="33">
        <v>166.68910238882177</v>
      </c>
      <c r="J333" s="33">
        <v>11.046815254643375</v>
      </c>
      <c r="K333" s="33">
        <v>2.5425273706469991</v>
      </c>
      <c r="L333" s="33">
        <v>163.7173566185626</v>
      </c>
      <c r="M333" s="33">
        <v>0</v>
      </c>
      <c r="N333" s="33">
        <v>0</v>
      </c>
    </row>
    <row r="334" spans="1:14" x14ac:dyDescent="0.2">
      <c r="A334" s="33">
        <v>3022</v>
      </c>
      <c r="B334" s="33" t="s">
        <v>730</v>
      </c>
      <c r="C334" s="33">
        <v>16084</v>
      </c>
      <c r="D334" s="33">
        <v>5363325.3896069201</v>
      </c>
      <c r="E334" s="33">
        <f>SUM(Table42[[#This Row],[Utbytte per innbygger]:[Renter ansvarlig lån per innbygger]])</f>
        <v>333.45718662067395</v>
      </c>
      <c r="F334" s="33">
        <v>0</v>
      </c>
      <c r="G334" s="33">
        <v>0</v>
      </c>
      <c r="H334" s="33">
        <v>0</v>
      </c>
      <c r="I334" s="33">
        <v>170.86712442082069</v>
      </c>
      <c r="J334" s="33">
        <v>0</v>
      </c>
      <c r="K334" s="33">
        <v>0</v>
      </c>
      <c r="L334" s="33">
        <v>162.59006219985329</v>
      </c>
      <c r="M334" s="33">
        <v>0</v>
      </c>
      <c r="N334" s="33">
        <v>0</v>
      </c>
    </row>
    <row r="335" spans="1:14" x14ac:dyDescent="0.2">
      <c r="A335" s="33">
        <v>3021</v>
      </c>
      <c r="B335" s="33" t="s">
        <v>727</v>
      </c>
      <c r="C335" s="33">
        <v>20780</v>
      </c>
      <c r="D335" s="33">
        <v>6802745.2872492699</v>
      </c>
      <c r="E335" s="33">
        <f>SUM(Table42[[#This Row],[Utbytte per innbygger]:[Renter ansvarlig lån per innbygger]])</f>
        <v>327.36984057984938</v>
      </c>
      <c r="F335" s="33">
        <v>0</v>
      </c>
      <c r="G335" s="33">
        <v>0</v>
      </c>
      <c r="H335" s="33">
        <v>0</v>
      </c>
      <c r="I335" s="33">
        <v>165.40993844409647</v>
      </c>
      <c r="J335" s="33">
        <v>0</v>
      </c>
      <c r="K335" s="33">
        <v>0</v>
      </c>
      <c r="L335" s="33">
        <v>161.95990213575291</v>
      </c>
      <c r="M335" s="33">
        <v>0</v>
      </c>
      <c r="N335" s="33">
        <v>0</v>
      </c>
    </row>
    <row r="336" spans="1:14" x14ac:dyDescent="0.2">
      <c r="A336" s="33">
        <v>1532</v>
      </c>
      <c r="B336" s="33" t="s">
        <v>745</v>
      </c>
      <c r="C336" s="33">
        <v>8597</v>
      </c>
      <c r="D336" s="33">
        <v>2806694.8246761234</v>
      </c>
      <c r="E336" s="33">
        <f>SUM(Table42[[#This Row],[Utbytte per innbygger]:[Renter ansvarlig lån per innbygger]])</f>
        <v>326.47374952612813</v>
      </c>
      <c r="F336" s="33">
        <v>0</v>
      </c>
      <c r="G336" s="33">
        <v>0</v>
      </c>
      <c r="H336" s="33">
        <v>0</v>
      </c>
      <c r="I336" s="33">
        <v>136.78769836263953</v>
      </c>
      <c r="J336" s="33">
        <v>0</v>
      </c>
      <c r="K336" s="33">
        <v>0</v>
      </c>
      <c r="L336" s="33">
        <v>189.68605116348863</v>
      </c>
      <c r="M336" s="33">
        <v>0</v>
      </c>
      <c r="N336" s="33">
        <v>0</v>
      </c>
    </row>
    <row r="337" spans="1:14" x14ac:dyDescent="0.2">
      <c r="A337" s="33">
        <v>1516</v>
      </c>
      <c r="B337" s="33" t="s">
        <v>659</v>
      </c>
      <c r="C337" s="33">
        <v>8557</v>
      </c>
      <c r="D337" s="33">
        <v>2753087.812681789</v>
      </c>
      <c r="E337" s="33">
        <f>SUM(Table42[[#This Row],[Utbytte per innbygger]:[Renter ansvarlig lån per innbygger]])</f>
        <v>321.73516567509512</v>
      </c>
      <c r="F337" s="33">
        <v>153.89129328814616</v>
      </c>
      <c r="G337" s="33">
        <v>0</v>
      </c>
      <c r="H337" s="33">
        <v>0</v>
      </c>
      <c r="I337" s="33">
        <v>0</v>
      </c>
      <c r="J337" s="33">
        <v>0</v>
      </c>
      <c r="K337" s="33">
        <v>3.9461259787308638</v>
      </c>
      <c r="L337" s="33">
        <v>163.89774640821813</v>
      </c>
      <c r="M337" s="33">
        <v>0</v>
      </c>
      <c r="N337" s="33">
        <v>0</v>
      </c>
    </row>
    <row r="338" spans="1:14" x14ac:dyDescent="0.2">
      <c r="A338" s="33">
        <v>3023</v>
      </c>
      <c r="B338" s="33" t="s">
        <v>729</v>
      </c>
      <c r="C338" s="33">
        <v>19939</v>
      </c>
      <c r="D338" s="33">
        <v>6104817.6346528744</v>
      </c>
      <c r="E338" s="33">
        <f>SUM(Table42[[#This Row],[Utbytte per innbygger]:[Renter ansvarlig lån per innbygger]])</f>
        <v>306.17471461221095</v>
      </c>
      <c r="F338" s="33">
        <v>0</v>
      </c>
      <c r="G338" s="33">
        <v>0</v>
      </c>
      <c r="H338" s="33">
        <v>0</v>
      </c>
      <c r="I338" s="33">
        <v>143.68102479527178</v>
      </c>
      <c r="J338" s="33">
        <v>0</v>
      </c>
      <c r="K338" s="33">
        <v>0</v>
      </c>
      <c r="L338" s="33">
        <v>162.49368981693917</v>
      </c>
      <c r="M338" s="33">
        <v>0</v>
      </c>
      <c r="N338" s="33">
        <v>0</v>
      </c>
    </row>
    <row r="339" spans="1:14" x14ac:dyDescent="0.2">
      <c r="A339" s="33">
        <v>3029</v>
      </c>
      <c r="B339" s="33" t="s">
        <v>720</v>
      </c>
      <c r="C339" s="33">
        <v>44693</v>
      </c>
      <c r="D339" s="33">
        <v>13553567.712132668</v>
      </c>
      <c r="E339" s="33">
        <f>SUM(Table42[[#This Row],[Utbytte per innbygger]:[Renter ansvarlig lån per innbygger]])</f>
        <v>303.25929591060498</v>
      </c>
      <c r="F339" s="33">
        <v>0</v>
      </c>
      <c r="G339" s="33">
        <v>0</v>
      </c>
      <c r="H339" s="33">
        <v>0</v>
      </c>
      <c r="I339" s="33">
        <v>145.56224132669169</v>
      </c>
      <c r="J339" s="33">
        <v>0</v>
      </c>
      <c r="K339" s="33">
        <v>0</v>
      </c>
      <c r="L339" s="33">
        <v>157.69705458391329</v>
      </c>
      <c r="M339" s="33">
        <v>0</v>
      </c>
      <c r="N339" s="33">
        <v>0</v>
      </c>
    </row>
    <row r="340" spans="1:14" x14ac:dyDescent="0.2">
      <c r="A340" s="33">
        <v>3031</v>
      </c>
      <c r="B340" s="33" t="s">
        <v>648</v>
      </c>
      <c r="C340" s="33">
        <v>24947</v>
      </c>
      <c r="D340" s="33">
        <v>7462222.6316488124</v>
      </c>
      <c r="E340" s="33">
        <f>SUM(Table42[[#This Row],[Utbytte per innbygger]:[Renter ansvarlig lån per innbygger]])</f>
        <v>299.12304612373481</v>
      </c>
      <c r="F340" s="33">
        <v>0</v>
      </c>
      <c r="G340" s="33">
        <v>0</v>
      </c>
      <c r="H340" s="33">
        <v>0</v>
      </c>
      <c r="I340" s="33">
        <v>137.9459215134049</v>
      </c>
      <c r="J340" s="33">
        <v>0</v>
      </c>
      <c r="K340" s="33">
        <v>0</v>
      </c>
      <c r="L340" s="33">
        <v>161.17712461032991</v>
      </c>
      <c r="M340" s="33">
        <v>0</v>
      </c>
      <c r="N340" s="33">
        <v>0</v>
      </c>
    </row>
    <row r="341" spans="1:14" x14ac:dyDescent="0.2">
      <c r="A341" s="33">
        <v>3037</v>
      </c>
      <c r="B341" s="33" t="s">
        <v>787</v>
      </c>
      <c r="C341" s="33">
        <v>2905</v>
      </c>
      <c r="D341" s="33">
        <v>868488.11703345657</v>
      </c>
      <c r="E341" s="33">
        <f>SUM(Table42[[#This Row],[Utbytte per innbygger]:[Renter ansvarlig lån per innbygger]])</f>
        <v>298.96320724043255</v>
      </c>
      <c r="F341" s="33">
        <v>0</v>
      </c>
      <c r="G341" s="33">
        <v>0</v>
      </c>
      <c r="H341" s="33">
        <v>0</v>
      </c>
      <c r="I341" s="33">
        <v>0</v>
      </c>
      <c r="J341" s="33">
        <v>49.055598049340226</v>
      </c>
      <c r="K341" s="33">
        <v>6.9041881812966155</v>
      </c>
      <c r="L341" s="33">
        <v>243.00342100979572</v>
      </c>
      <c r="M341" s="33">
        <v>0</v>
      </c>
      <c r="N341" s="33">
        <v>0</v>
      </c>
    </row>
    <row r="342" spans="1:14" x14ac:dyDescent="0.2">
      <c r="A342" s="33">
        <v>3028</v>
      </c>
      <c r="B342" s="33" t="s">
        <v>668</v>
      </c>
      <c r="C342" s="33">
        <v>11249</v>
      </c>
      <c r="D342" s="33">
        <v>3287661.4934847536</v>
      </c>
      <c r="E342" s="33">
        <f>SUM(Table42[[#This Row],[Utbytte per innbygger]:[Renter ansvarlig lån per innbygger]])</f>
        <v>292.26255609251967</v>
      </c>
      <c r="F342" s="33">
        <v>0</v>
      </c>
      <c r="G342" s="33">
        <v>0</v>
      </c>
      <c r="H342" s="33">
        <v>0</v>
      </c>
      <c r="I342" s="33">
        <v>0</v>
      </c>
      <c r="J342" s="33">
        <v>40.203639493880928</v>
      </c>
      <c r="K342" s="33">
        <v>9.0545826295670722</v>
      </c>
      <c r="L342" s="33">
        <v>243.00433396907169</v>
      </c>
      <c r="M342" s="33">
        <v>0</v>
      </c>
      <c r="N342" s="33">
        <v>0</v>
      </c>
    </row>
    <row r="343" spans="1:14" x14ac:dyDescent="0.2">
      <c r="A343" s="33">
        <v>3025</v>
      </c>
      <c r="B343" s="33" t="s">
        <v>784</v>
      </c>
      <c r="C343" s="33">
        <v>96088</v>
      </c>
      <c r="D343" s="33">
        <v>25628673.061369579</v>
      </c>
      <c r="E343" s="33">
        <f>SUM(Table42[[#This Row],[Utbytte per innbygger]:[Renter ansvarlig lån per innbygger]])</f>
        <v>266.72085027651298</v>
      </c>
      <c r="F343" s="33">
        <v>104.57219770765687</v>
      </c>
      <c r="G343" s="33">
        <v>0</v>
      </c>
      <c r="H343" s="33">
        <v>0</v>
      </c>
      <c r="I343" s="33">
        <v>0</v>
      </c>
      <c r="J343" s="33">
        <v>0</v>
      </c>
      <c r="K343" s="33">
        <v>0</v>
      </c>
      <c r="L343" s="33">
        <v>162.14865256885611</v>
      </c>
      <c r="M343" s="33">
        <v>0</v>
      </c>
      <c r="N343" s="33">
        <v>0</v>
      </c>
    </row>
    <row r="344" spans="1:14" x14ac:dyDescent="0.2">
      <c r="A344" s="33">
        <v>3801</v>
      </c>
      <c r="B344" s="33" t="s">
        <v>789</v>
      </c>
      <c r="C344" s="33">
        <v>27502</v>
      </c>
      <c r="D344" s="33">
        <v>7030738.5825170791</v>
      </c>
      <c r="E344" s="33">
        <f>SUM(Table42[[#This Row],[Utbytte per innbygger]:[Renter ansvarlig lån per innbygger]])</f>
        <v>255.64462884579589</v>
      </c>
      <c r="F344" s="33">
        <v>10.787132572176567</v>
      </c>
      <c r="G344" s="33">
        <v>0</v>
      </c>
      <c r="H344" s="33">
        <v>0</v>
      </c>
      <c r="I344" s="33">
        <v>0</v>
      </c>
      <c r="J344" s="33">
        <v>0</v>
      </c>
      <c r="K344" s="33">
        <v>0</v>
      </c>
      <c r="L344" s="33">
        <v>244.85749627361932</v>
      </c>
      <c r="M344" s="33">
        <v>0</v>
      </c>
      <c r="N344" s="33">
        <v>0</v>
      </c>
    </row>
    <row r="345" spans="1:14" x14ac:dyDescent="0.2">
      <c r="A345" s="33">
        <v>5439</v>
      </c>
      <c r="B345" s="33" t="s">
        <v>781</v>
      </c>
      <c r="C345" s="33">
        <v>1057</v>
      </c>
      <c r="D345" s="33">
        <v>268414.96305691701</v>
      </c>
      <c r="E345" s="33">
        <f>SUM(Table42[[#This Row],[Utbytte per innbygger]:[Renter ansvarlig lån per innbygger]])</f>
        <v>253.9403624001107</v>
      </c>
      <c r="F345" s="33">
        <v>0</v>
      </c>
      <c r="G345" s="33">
        <v>0</v>
      </c>
      <c r="H345" s="33">
        <v>0</v>
      </c>
      <c r="I345" s="33">
        <v>0</v>
      </c>
      <c r="J345" s="33">
        <v>0</v>
      </c>
      <c r="K345" s="33">
        <v>0</v>
      </c>
      <c r="L345" s="33">
        <v>253.9403624001107</v>
      </c>
      <c r="M345" s="33">
        <v>0</v>
      </c>
      <c r="N345" s="33">
        <v>0</v>
      </c>
    </row>
    <row r="346" spans="1:14" x14ac:dyDescent="0.2">
      <c r="A346" s="33">
        <v>5437</v>
      </c>
      <c r="B346" s="33" t="s">
        <v>780</v>
      </c>
      <c r="C346" s="33">
        <v>2584</v>
      </c>
      <c r="D346" s="33">
        <v>641874.47364263737</v>
      </c>
      <c r="E346" s="33">
        <f>SUM(Table42[[#This Row],[Utbytte per innbygger]:[Renter ansvarlig lån per innbygger]])</f>
        <v>248.40343407222809</v>
      </c>
      <c r="F346" s="33">
        <v>0</v>
      </c>
      <c r="G346" s="33">
        <v>0</v>
      </c>
      <c r="H346" s="33">
        <v>0</v>
      </c>
      <c r="I346" s="33">
        <v>0</v>
      </c>
      <c r="J346" s="33">
        <v>0</v>
      </c>
      <c r="K346" s="33">
        <v>0</v>
      </c>
      <c r="L346" s="33">
        <v>248.40343407222809</v>
      </c>
      <c r="M346" s="33">
        <v>0</v>
      </c>
      <c r="N346" s="33">
        <v>0</v>
      </c>
    </row>
    <row r="347" spans="1:14" x14ac:dyDescent="0.2">
      <c r="A347" s="33">
        <v>3805</v>
      </c>
      <c r="B347" s="33" t="s">
        <v>678</v>
      </c>
      <c r="C347" s="33">
        <v>47777</v>
      </c>
      <c r="D347" s="33">
        <v>11837501.101035004</v>
      </c>
      <c r="E347" s="33">
        <f>SUM(Table42[[#This Row],[Utbytte per innbygger]:[Renter ansvarlig lån per innbygger]])</f>
        <v>247.7656843467569</v>
      </c>
      <c r="F347" s="33">
        <v>0</v>
      </c>
      <c r="G347" s="33">
        <v>0</v>
      </c>
      <c r="H347" s="33">
        <v>0</v>
      </c>
      <c r="I347" s="33">
        <v>0</v>
      </c>
      <c r="J347" s="33">
        <v>3.6122307107325002</v>
      </c>
      <c r="K347" s="33">
        <v>0.28674885405111245</v>
      </c>
      <c r="L347" s="33">
        <v>243.86670478197328</v>
      </c>
      <c r="M347" s="33">
        <v>0</v>
      </c>
      <c r="N347" s="33">
        <v>0</v>
      </c>
    </row>
    <row r="348" spans="1:14" x14ac:dyDescent="0.2">
      <c r="A348" s="33">
        <v>5419</v>
      </c>
      <c r="B348" s="33" t="s">
        <v>691</v>
      </c>
      <c r="C348" s="33">
        <v>3414</v>
      </c>
      <c r="D348" s="33">
        <v>845431.47853558266</v>
      </c>
      <c r="E348" s="33">
        <f>SUM(Table42[[#This Row],[Utbytte per innbygger]:[Renter ansvarlig lån per innbygger]])</f>
        <v>247.63663694656785</v>
      </c>
      <c r="F348" s="33">
        <v>0</v>
      </c>
      <c r="G348" s="33">
        <v>0</v>
      </c>
      <c r="H348" s="33">
        <v>0</v>
      </c>
      <c r="I348" s="33">
        <v>0</v>
      </c>
      <c r="J348" s="33">
        <v>0</v>
      </c>
      <c r="K348" s="33">
        <v>0</v>
      </c>
      <c r="L348" s="33">
        <v>247.63663694656785</v>
      </c>
      <c r="M348" s="33">
        <v>0</v>
      </c>
      <c r="N348" s="33">
        <v>0</v>
      </c>
    </row>
    <row r="349" spans="1:14" x14ac:dyDescent="0.2">
      <c r="A349" s="33">
        <v>5420</v>
      </c>
      <c r="B349" s="33" t="s">
        <v>692</v>
      </c>
      <c r="C349" s="33">
        <v>1068</v>
      </c>
      <c r="D349" s="33">
        <v>262721.72860558081</v>
      </c>
      <c r="E349" s="33">
        <f>SUM(Table42[[#This Row],[Utbytte per innbygger]:[Renter ansvarlig lån per innbygger]])</f>
        <v>245.9941279078472</v>
      </c>
      <c r="F349" s="33">
        <v>0</v>
      </c>
      <c r="G349" s="33">
        <v>0</v>
      </c>
      <c r="H349" s="33">
        <v>0</v>
      </c>
      <c r="I349" s="33">
        <v>0</v>
      </c>
      <c r="J349" s="33">
        <v>0</v>
      </c>
      <c r="K349" s="33">
        <v>0</v>
      </c>
      <c r="L349" s="33">
        <v>245.9941279078472</v>
      </c>
      <c r="M349" s="33">
        <v>0</v>
      </c>
      <c r="N349" s="33">
        <v>0</v>
      </c>
    </row>
    <row r="350" spans="1:14" x14ac:dyDescent="0.2">
      <c r="A350" s="33">
        <v>3036</v>
      </c>
      <c r="B350" s="33" t="s">
        <v>786</v>
      </c>
      <c r="C350" s="33">
        <v>15074</v>
      </c>
      <c r="D350" s="33">
        <v>3677041.9086850705</v>
      </c>
      <c r="E350" s="33">
        <f>SUM(Table42[[#This Row],[Utbytte per innbygger]:[Renter ansvarlig lån per innbygger]])</f>
        <v>243.93272579839928</v>
      </c>
      <c r="F350" s="33">
        <v>0</v>
      </c>
      <c r="G350" s="33">
        <v>0</v>
      </c>
      <c r="H350" s="33">
        <v>0</v>
      </c>
      <c r="I350" s="33">
        <v>0</v>
      </c>
      <c r="J350" s="33">
        <v>5.1571015213833977</v>
      </c>
      <c r="K350" s="33">
        <v>0.72181681482464288</v>
      </c>
      <c r="L350" s="33">
        <v>238.05380746219123</v>
      </c>
      <c r="M350" s="33">
        <v>0</v>
      </c>
      <c r="N350" s="33">
        <v>0</v>
      </c>
    </row>
    <row r="351" spans="1:14" x14ac:dyDescent="0.2">
      <c r="A351" s="33">
        <v>1868</v>
      </c>
      <c r="B351" s="33" t="s">
        <v>779</v>
      </c>
      <c r="C351" s="33">
        <v>4458</v>
      </c>
      <c r="D351" s="33">
        <v>1086199.2020863194</v>
      </c>
      <c r="E351" s="33">
        <f>SUM(Table42[[#This Row],[Utbytte per innbygger]:[Renter ansvarlig lån per innbygger]])</f>
        <v>243.65168283676974</v>
      </c>
      <c r="F351" s="33">
        <v>0</v>
      </c>
      <c r="G351" s="33">
        <v>0</v>
      </c>
      <c r="H351" s="33">
        <v>0</v>
      </c>
      <c r="I351" s="33">
        <v>0</v>
      </c>
      <c r="J351" s="33">
        <v>0</v>
      </c>
      <c r="K351" s="33">
        <v>0</v>
      </c>
      <c r="L351" s="33">
        <v>243.65168283676974</v>
      </c>
      <c r="M351" s="33">
        <v>0</v>
      </c>
      <c r="N351" s="33">
        <v>0</v>
      </c>
    </row>
    <row r="352" spans="1:14" x14ac:dyDescent="0.2">
      <c r="A352" s="33">
        <v>3802</v>
      </c>
      <c r="B352" s="33" t="s">
        <v>677</v>
      </c>
      <c r="C352" s="33">
        <v>25681</v>
      </c>
      <c r="D352" s="33">
        <v>6188765.5457145916</v>
      </c>
      <c r="E352" s="33">
        <f>SUM(Table42[[#This Row],[Utbytte per innbygger]:[Renter ansvarlig lån per innbygger]])</f>
        <v>240.98615886120444</v>
      </c>
      <c r="F352" s="33">
        <v>10.310844852874368</v>
      </c>
      <c r="G352" s="33">
        <v>0</v>
      </c>
      <c r="H352" s="33">
        <v>0</v>
      </c>
      <c r="I352" s="33">
        <v>0</v>
      </c>
      <c r="J352" s="33">
        <v>0</v>
      </c>
      <c r="K352" s="33">
        <v>0.18497462456031047</v>
      </c>
      <c r="L352" s="33">
        <v>230.49033938376976</v>
      </c>
      <c r="M352" s="33">
        <v>0</v>
      </c>
      <c r="N352" s="33">
        <v>0</v>
      </c>
    </row>
    <row r="353" spans="1:14" x14ac:dyDescent="0.2">
      <c r="A353" s="33">
        <v>3011</v>
      </c>
      <c r="B353" s="33" t="s">
        <v>782</v>
      </c>
      <c r="C353" s="33">
        <v>4741</v>
      </c>
      <c r="D353" s="33">
        <v>917860.19575103128</v>
      </c>
      <c r="E353" s="33">
        <f>SUM(Table42[[#This Row],[Utbytte per innbygger]:[Renter ansvarlig lån per innbygger]])</f>
        <v>193.60054751129113</v>
      </c>
      <c r="F353" s="33">
        <v>31.237432327919567</v>
      </c>
      <c r="G353" s="33">
        <v>0</v>
      </c>
      <c r="H353" s="33">
        <v>0</v>
      </c>
      <c r="I353" s="33">
        <v>0</v>
      </c>
      <c r="J353" s="33">
        <v>0</v>
      </c>
      <c r="K353" s="33">
        <v>0</v>
      </c>
      <c r="L353" s="33">
        <v>162.36311518337155</v>
      </c>
      <c r="M353" s="33">
        <v>0</v>
      </c>
      <c r="N353" s="33">
        <v>0</v>
      </c>
    </row>
    <row r="354" spans="1:14" x14ac:dyDescent="0.2">
      <c r="A354" s="33">
        <v>3811</v>
      </c>
      <c r="B354" s="33" t="s">
        <v>792</v>
      </c>
      <c r="C354" s="33">
        <v>27165</v>
      </c>
      <c r="D354" s="33">
        <v>4924056.5893388856</v>
      </c>
      <c r="E354" s="33">
        <f>SUM(Table42[[#This Row],[Utbytte per innbygger]:[Renter ansvarlig lån per innbygger]])</f>
        <v>181.26473732151246</v>
      </c>
      <c r="F354" s="33">
        <v>18.811889809190749</v>
      </c>
      <c r="G354" s="33">
        <v>0</v>
      </c>
      <c r="H354" s="33">
        <v>0</v>
      </c>
      <c r="I354" s="33">
        <v>0</v>
      </c>
      <c r="J354" s="33">
        <v>0</v>
      </c>
      <c r="K354" s="33">
        <v>0</v>
      </c>
      <c r="L354" s="33">
        <v>162.45284751232171</v>
      </c>
      <c r="M354" s="33">
        <v>0</v>
      </c>
      <c r="N354" s="33">
        <v>0</v>
      </c>
    </row>
    <row r="355" spans="1:14" x14ac:dyDescent="0.2">
      <c r="A355" s="33">
        <v>3027</v>
      </c>
      <c r="B355" s="33" t="s">
        <v>785</v>
      </c>
      <c r="C355" s="33">
        <v>19024</v>
      </c>
      <c r="D355" s="33">
        <v>3355154.6256275875</v>
      </c>
      <c r="E355" s="33">
        <f>SUM(Table42[[#This Row],[Utbytte per innbygger]:[Renter ansvarlig lån per innbygger]])</f>
        <v>176.36430958933911</v>
      </c>
      <c r="F355" s="33">
        <v>0</v>
      </c>
      <c r="G355" s="33">
        <v>0</v>
      </c>
      <c r="H355" s="33">
        <v>0</v>
      </c>
      <c r="I355" s="33">
        <v>0</v>
      </c>
      <c r="J355" s="33">
        <v>11.869382867255396</v>
      </c>
      <c r="K355" s="33">
        <v>2.7219827586206895</v>
      </c>
      <c r="L355" s="33">
        <v>161.77294396346304</v>
      </c>
      <c r="M355" s="33">
        <v>0</v>
      </c>
      <c r="N355" s="33">
        <v>0</v>
      </c>
    </row>
    <row r="356" spans="1:14" x14ac:dyDescent="0.2">
      <c r="A356" s="33">
        <v>3803</v>
      </c>
      <c r="B356" s="33" t="s">
        <v>790</v>
      </c>
      <c r="C356" s="33">
        <v>57794</v>
      </c>
      <c r="D356" s="33">
        <v>9837873.7646290157</v>
      </c>
      <c r="E356" s="33">
        <f>SUM(Table42[[#This Row],[Utbytte per innbygger]:[Renter ansvarlig lån per innbygger]])</f>
        <v>170.22309867164438</v>
      </c>
      <c r="F356" s="33">
        <v>8.5922264133531741</v>
      </c>
      <c r="G356" s="33">
        <v>0</v>
      </c>
      <c r="H356" s="33">
        <v>0</v>
      </c>
      <c r="I356" s="33">
        <v>0</v>
      </c>
      <c r="J356" s="33">
        <v>0</v>
      </c>
      <c r="K356" s="33">
        <v>0</v>
      </c>
      <c r="L356" s="33">
        <v>161.63087225829119</v>
      </c>
      <c r="M356" s="33">
        <v>0</v>
      </c>
      <c r="N356" s="33">
        <v>0</v>
      </c>
    </row>
    <row r="357" spans="1:14" x14ac:dyDescent="0.2">
      <c r="A357" s="33">
        <v>3032</v>
      </c>
      <c r="B357" s="33" t="s">
        <v>670</v>
      </c>
      <c r="C357" s="33">
        <v>6989</v>
      </c>
      <c r="D357" s="33">
        <v>1141856.2565732002</v>
      </c>
      <c r="E357" s="33">
        <f>SUM(Table42[[#This Row],[Utbytte per innbygger]:[Renter ansvarlig lån per innbygger]])</f>
        <v>163.37906089185867</v>
      </c>
      <c r="F357" s="33">
        <v>0</v>
      </c>
      <c r="G357" s="33">
        <v>0</v>
      </c>
      <c r="H357" s="33">
        <v>0</v>
      </c>
      <c r="I357" s="33">
        <v>0</v>
      </c>
      <c r="J357" s="33">
        <v>0</v>
      </c>
      <c r="K357" s="33">
        <v>0</v>
      </c>
      <c r="L357" s="33">
        <v>163.37906089185867</v>
      </c>
      <c r="M357" s="33">
        <v>0</v>
      </c>
      <c r="N357" s="33">
        <v>0</v>
      </c>
    </row>
    <row r="358" spans="1:14" x14ac:dyDescent="0.2">
      <c r="A358" s="33">
        <v>3024</v>
      </c>
      <c r="B358" s="33" t="s">
        <v>666</v>
      </c>
      <c r="C358" s="33">
        <v>128982</v>
      </c>
      <c r="D358" s="33">
        <v>21008739.670163792</v>
      </c>
      <c r="E358" s="33">
        <f>SUM(Table42[[#This Row],[Utbytte per innbygger]:[Renter ansvarlig lån per innbygger]])</f>
        <v>162.88117466129995</v>
      </c>
      <c r="F358" s="33">
        <v>0</v>
      </c>
      <c r="G358" s="33">
        <v>0</v>
      </c>
      <c r="H358" s="33">
        <v>0</v>
      </c>
      <c r="I358" s="33">
        <v>0</v>
      </c>
      <c r="J358" s="33">
        <v>0</v>
      </c>
      <c r="K358" s="33">
        <v>0</v>
      </c>
      <c r="L358" s="33">
        <v>162.88117466129995</v>
      </c>
      <c r="M358" s="33">
        <v>0</v>
      </c>
      <c r="N358" s="33">
        <v>0</v>
      </c>
    </row>
    <row r="359" spans="1:14" x14ac:dyDescent="0.2">
      <c r="A359" s="33">
        <v>3020</v>
      </c>
      <c r="B359" s="33" t="s">
        <v>783</v>
      </c>
      <c r="C359" s="33">
        <v>61032</v>
      </c>
      <c r="D359" s="33">
        <v>9846299.4174214993</v>
      </c>
      <c r="E359" s="33">
        <f>SUM(Table42[[#This Row],[Utbytte per innbygger]:[Renter ansvarlig lån per innbygger]])</f>
        <v>161.3301123578041</v>
      </c>
      <c r="F359" s="33">
        <v>0</v>
      </c>
      <c r="G359" s="33">
        <v>0</v>
      </c>
      <c r="H359" s="33">
        <v>0</v>
      </c>
      <c r="I359" s="33">
        <v>0</v>
      </c>
      <c r="J359" s="33">
        <v>0</v>
      </c>
      <c r="K359" s="33">
        <v>0</v>
      </c>
      <c r="L359" s="33">
        <v>161.3301123578041</v>
      </c>
      <c r="M359" s="33">
        <v>0</v>
      </c>
      <c r="N359" s="33">
        <v>0</v>
      </c>
    </row>
    <row r="360" spans="1:14" x14ac:dyDescent="0.2">
      <c r="A360" s="33">
        <v>1515</v>
      </c>
      <c r="B360" s="33" t="s">
        <v>735</v>
      </c>
      <c r="C360" s="33">
        <v>8765</v>
      </c>
      <c r="D360" s="33">
        <v>730143.47401610517</v>
      </c>
      <c r="E360" s="33">
        <f>SUM(Table42[[#This Row],[Utbytte per innbygger]:[Renter ansvarlig lån per innbygger]])</f>
        <v>83.302164747986893</v>
      </c>
      <c r="F360" s="33">
        <v>0</v>
      </c>
      <c r="G360" s="33">
        <v>0</v>
      </c>
      <c r="H360" s="33">
        <v>0</v>
      </c>
      <c r="I360" s="33">
        <v>0</v>
      </c>
      <c r="J360" s="33">
        <v>0</v>
      </c>
      <c r="K360" s="33">
        <v>0</v>
      </c>
      <c r="L360" s="33">
        <v>83.302164747986893</v>
      </c>
      <c r="M360" s="33">
        <v>0</v>
      </c>
      <c r="N360" s="33">
        <v>0</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7269-1559-47A9-9217-53D70BDB2650}">
  <sheetPr>
    <tabColor theme="8"/>
  </sheetPr>
  <dimension ref="A1:W18"/>
  <sheetViews>
    <sheetView showGridLines="0" zoomScaleNormal="100" workbookViewId="0">
      <selection activeCell="H23" sqref="H23"/>
    </sheetView>
  </sheetViews>
  <sheetFormatPr baseColWidth="10" defaultColWidth="11.42578125" defaultRowHeight="12.75" x14ac:dyDescent="0.2"/>
  <cols>
    <col min="1" max="1" width="11.42578125" style="27"/>
    <col min="2" max="2" width="12.7109375" style="27" bestFit="1" customWidth="1"/>
    <col min="3" max="3" width="18.7109375" style="27" customWidth="1"/>
    <col min="4" max="4" width="20.140625" style="27" customWidth="1"/>
    <col min="5" max="5" width="18.42578125" style="27" customWidth="1"/>
    <col min="6" max="6" width="15.42578125" style="27" customWidth="1"/>
    <col min="7" max="7" width="16" style="27" customWidth="1"/>
    <col min="8" max="8" width="16.42578125" style="27" customWidth="1"/>
    <col min="9" max="9" width="16.85546875" style="27" customWidth="1"/>
    <col min="10" max="10" width="18.42578125" style="27" customWidth="1"/>
    <col min="11" max="11" width="17.140625" style="27" customWidth="1"/>
    <col min="12" max="12" width="16.85546875" style="27" customWidth="1"/>
    <col min="13" max="13" width="18.42578125" style="27" customWidth="1"/>
    <col min="14" max="14" width="20" style="27" customWidth="1"/>
    <col min="15" max="15" width="17.42578125" style="27" customWidth="1"/>
    <col min="16" max="16" width="17" style="27" customWidth="1"/>
    <col min="17" max="17" width="17.140625" style="27" customWidth="1"/>
    <col min="18" max="18" width="18.85546875" style="27" customWidth="1"/>
    <col min="19" max="19" width="19.42578125" style="27" customWidth="1"/>
    <col min="20" max="20" width="11.42578125" style="27"/>
    <col min="21" max="21" width="20.28515625" style="27" customWidth="1"/>
    <col min="22" max="22" width="21.85546875" style="27" customWidth="1"/>
    <col min="23" max="23" width="13.42578125" style="27" customWidth="1"/>
    <col min="24" max="16384" width="11.42578125" style="27"/>
  </cols>
  <sheetData>
    <row r="1" spans="1:23" ht="21" x14ac:dyDescent="0.35">
      <c r="A1" s="35" t="s">
        <v>903</v>
      </c>
    </row>
    <row r="2" spans="1:23" x14ac:dyDescent="0.2">
      <c r="A2" s="34" t="s">
        <v>31</v>
      </c>
    </row>
    <row r="4" spans="1:23" x14ac:dyDescent="0.2">
      <c r="A4" s="46" t="s">
        <v>876</v>
      </c>
      <c r="B4" s="46" t="s">
        <v>877</v>
      </c>
      <c r="C4" s="46" t="s">
        <v>878</v>
      </c>
      <c r="D4" s="46" t="s">
        <v>879</v>
      </c>
      <c r="E4" s="46" t="s">
        <v>21</v>
      </c>
      <c r="F4" s="46" t="s">
        <v>863</v>
      </c>
      <c r="G4" s="46" t="s">
        <v>864</v>
      </c>
      <c r="H4" s="46" t="s">
        <v>865</v>
      </c>
      <c r="I4" s="46" t="s">
        <v>25</v>
      </c>
      <c r="J4" s="46" t="s">
        <v>26</v>
      </c>
      <c r="K4" s="46" t="s">
        <v>36</v>
      </c>
      <c r="L4" s="46" t="s">
        <v>28</v>
      </c>
      <c r="M4" s="46" t="s">
        <v>29</v>
      </c>
      <c r="N4" s="50" t="s">
        <v>880</v>
      </c>
      <c r="O4" s="46" t="s">
        <v>881</v>
      </c>
      <c r="P4" s="46" t="s">
        <v>882</v>
      </c>
      <c r="Q4" s="46" t="s">
        <v>883</v>
      </c>
      <c r="R4" s="46" t="s">
        <v>884</v>
      </c>
      <c r="S4" s="46" t="s">
        <v>885</v>
      </c>
      <c r="T4" s="46" t="s">
        <v>886</v>
      </c>
      <c r="U4" s="46" t="s">
        <v>887</v>
      </c>
      <c r="V4" s="46" t="s">
        <v>888</v>
      </c>
      <c r="W4" s="46" t="s">
        <v>889</v>
      </c>
    </row>
    <row r="5" spans="1:23" x14ac:dyDescent="0.2">
      <c r="A5" s="27">
        <v>46</v>
      </c>
      <c r="B5" s="33" t="s">
        <v>890</v>
      </c>
      <c r="C5" s="33">
        <v>646205</v>
      </c>
      <c r="D5" s="33">
        <f>SUM(Table45[[#This Row],[Utbytte]:[Renter ansvarlig lån]])</f>
        <v>4523.3970901739995</v>
      </c>
      <c r="E5" s="33">
        <v>1115.9974874949382</v>
      </c>
      <c r="F5" s="33">
        <v>839.29056315854382</v>
      </c>
      <c r="G5" s="33">
        <v>23.560634783079674</v>
      </c>
      <c r="H5" s="33">
        <v>157.58240645464005</v>
      </c>
      <c r="I5" s="33">
        <v>1790.3564554220402</v>
      </c>
      <c r="J5" s="33">
        <v>259.21519177350842</v>
      </c>
      <c r="K5" s="33">
        <v>324.95572234390863</v>
      </c>
      <c r="L5" s="27">
        <v>12.438628743339974</v>
      </c>
      <c r="M5" s="27">
        <v>0</v>
      </c>
      <c r="N5" s="44">
        <v>721163156.40666652</v>
      </c>
      <c r="O5" s="27">
        <v>542353758.36586678</v>
      </c>
      <c r="P5" s="27">
        <v>15225000.000000002</v>
      </c>
      <c r="Q5" s="27">
        <v>101830538.96302068</v>
      </c>
      <c r="R5" s="27">
        <v>1156937293.2759995</v>
      </c>
      <c r="S5" s="27">
        <v>167506153</v>
      </c>
      <c r="T5" s="27">
        <v>209988012.55724546</v>
      </c>
      <c r="U5" s="27">
        <v>8037904.087090008</v>
      </c>
      <c r="V5" s="27">
        <v>0</v>
      </c>
      <c r="W5" s="27">
        <f>SUM(Table45[[#This Row],[Utbytte TOT per fylke]:[Renter ansvarlig lån TOT]])</f>
        <v>2923041816.655889</v>
      </c>
    </row>
    <row r="6" spans="1:23" x14ac:dyDescent="0.2">
      <c r="A6" s="27">
        <v>42</v>
      </c>
      <c r="B6" s="33" t="s">
        <v>891</v>
      </c>
      <c r="C6" s="33">
        <v>316051</v>
      </c>
      <c r="D6" s="33">
        <f>SUM(Table45[[#This Row],[Utbytte]:[Renter ansvarlig lån]])</f>
        <v>4457.8663401013409</v>
      </c>
      <c r="E6" s="33">
        <v>1436.4146938310589</v>
      </c>
      <c r="F6" s="33">
        <v>769.56788172531219</v>
      </c>
      <c r="G6" s="33">
        <v>42.830112861531845</v>
      </c>
      <c r="H6" s="33">
        <v>153.14023059152947</v>
      </c>
      <c r="I6" s="33">
        <v>1349.7807868392549</v>
      </c>
      <c r="J6" s="33">
        <v>300.51110211115724</v>
      </c>
      <c r="K6" s="33">
        <v>386.40286952059029</v>
      </c>
      <c r="L6" s="27">
        <v>19.218662620906095</v>
      </c>
      <c r="M6" s="27">
        <v>0</v>
      </c>
      <c r="N6" s="44">
        <v>453980300.39999998</v>
      </c>
      <c r="O6" s="27">
        <v>243222698.58716664</v>
      </c>
      <c r="P6" s="27">
        <v>13536500</v>
      </c>
      <c r="Q6" s="27">
        <v>48400123.018683486</v>
      </c>
      <c r="R6" s="27">
        <v>426599567.46133333</v>
      </c>
      <c r="S6" s="27">
        <v>94976834.333333358</v>
      </c>
      <c r="T6" s="27">
        <v>122123013.31485209</v>
      </c>
      <c r="U6" s="27">
        <v>6074077.5399999926</v>
      </c>
      <c r="V6" s="27">
        <v>0</v>
      </c>
      <c r="W6" s="27">
        <f>SUM(Table45[[#This Row],[Utbytte TOT per fylke]:[Renter ansvarlig lån TOT]])</f>
        <v>1408913114.6553686</v>
      </c>
    </row>
    <row r="7" spans="1:23" x14ac:dyDescent="0.2">
      <c r="A7" s="27">
        <v>11</v>
      </c>
      <c r="B7" s="33" t="s">
        <v>892</v>
      </c>
      <c r="C7" s="33">
        <v>492350</v>
      </c>
      <c r="D7" s="33">
        <f>SUM(Table45[[#This Row],[Utbytte]:[Renter ansvarlig lån]])</f>
        <v>3819.469663760357</v>
      </c>
      <c r="E7" s="33">
        <v>1943.4748297214041</v>
      </c>
      <c r="F7" s="33">
        <v>300.98088597136189</v>
      </c>
      <c r="G7" s="33">
        <v>66.988727531227781</v>
      </c>
      <c r="H7" s="33">
        <v>140.47488036907617</v>
      </c>
      <c r="I7" s="33">
        <v>840.04895079381208</v>
      </c>
      <c r="J7" s="33">
        <v>130.0364097356217</v>
      </c>
      <c r="K7" s="33">
        <v>254.67134436107935</v>
      </c>
      <c r="L7" s="27">
        <v>33.115560736305461</v>
      </c>
      <c r="M7" s="27">
        <v>109.67807454046917</v>
      </c>
      <c r="N7" s="44">
        <v>956869832.4133333</v>
      </c>
      <c r="O7" s="27">
        <v>148187939.20800003</v>
      </c>
      <c r="P7" s="27">
        <v>32981899.999999996</v>
      </c>
      <c r="Q7" s="27">
        <v>69162807.349714652</v>
      </c>
      <c r="R7" s="27">
        <v>413598100.92333341</v>
      </c>
      <c r="S7" s="27">
        <v>64023426.333333343</v>
      </c>
      <c r="T7" s="27">
        <v>125387436.39617741</v>
      </c>
      <c r="U7" s="27">
        <v>16304446.328519994</v>
      </c>
      <c r="V7" s="27">
        <v>53999999.999999993</v>
      </c>
      <c r="W7" s="27">
        <f>SUM(Table45[[#This Row],[Utbytte TOT per fylke]:[Renter ansvarlig lån TOT]])</f>
        <v>1880515888.9524124</v>
      </c>
    </row>
    <row r="8" spans="1:23" x14ac:dyDescent="0.2">
      <c r="A8" s="27">
        <v>18</v>
      </c>
      <c r="B8" s="33" t="s">
        <v>893</v>
      </c>
      <c r="C8" s="33">
        <v>241084</v>
      </c>
      <c r="D8" s="33">
        <f>SUM(Table45[[#This Row],[Utbytte]:[Renter ansvarlig lån]])</f>
        <v>3385.2905461672726</v>
      </c>
      <c r="E8" s="33">
        <v>867.24954689375227</v>
      </c>
      <c r="F8" s="33">
        <v>1058.4031032765895</v>
      </c>
      <c r="G8" s="33">
        <v>27.980565556680105</v>
      </c>
      <c r="H8" s="33">
        <v>243.09603327938561</v>
      </c>
      <c r="I8" s="33">
        <v>478.02835955379328</v>
      </c>
      <c r="J8" s="33">
        <v>420.73115871093347</v>
      </c>
      <c r="K8" s="33">
        <v>261.74797192429503</v>
      </c>
      <c r="L8" s="27">
        <v>28.053806971843862</v>
      </c>
      <c r="M8" s="27">
        <v>0</v>
      </c>
      <c r="N8" s="44">
        <v>209079989.76333338</v>
      </c>
      <c r="O8" s="27">
        <v>255164053.75033331</v>
      </c>
      <c r="P8" s="27">
        <v>6745666.666666666</v>
      </c>
      <c r="Q8" s="27">
        <v>58606564.087127402</v>
      </c>
      <c r="R8" s="27">
        <v>115244989.0346667</v>
      </c>
      <c r="S8" s="27">
        <v>101431550.66666669</v>
      </c>
      <c r="T8" s="27">
        <v>63103248.063396737</v>
      </c>
      <c r="U8" s="27">
        <v>6763324.0000000056</v>
      </c>
      <c r="V8" s="27">
        <v>0</v>
      </c>
      <c r="W8" s="27">
        <f>SUM(Table45[[#This Row],[Utbytte TOT per fylke]:[Renter ansvarlig lån TOT]])</f>
        <v>816139386.0321908</v>
      </c>
    </row>
    <row r="9" spans="1:23" x14ac:dyDescent="0.2">
      <c r="A9" s="27">
        <v>3</v>
      </c>
      <c r="B9" s="33" t="s">
        <v>643</v>
      </c>
      <c r="C9" s="33">
        <v>709037</v>
      </c>
      <c r="D9" s="33">
        <f>SUM(Table45[[#This Row],[Utbytte]:[Renter ansvarlig lån]])</f>
        <v>2631.3256336393233</v>
      </c>
      <c r="E9" s="33">
        <v>2051.9411069756115</v>
      </c>
      <c r="F9" s="33">
        <v>0</v>
      </c>
      <c r="G9" s="33">
        <v>0</v>
      </c>
      <c r="H9" s="33">
        <v>156.5752911020939</v>
      </c>
      <c r="I9" s="33">
        <v>0</v>
      </c>
      <c r="J9" s="33">
        <v>0</v>
      </c>
      <c r="K9" s="33">
        <v>161.12707833415672</v>
      </c>
      <c r="L9" s="27">
        <v>0</v>
      </c>
      <c r="M9" s="27">
        <v>261.68215722746123</v>
      </c>
      <c r="N9" s="44">
        <v>1454902166.6666667</v>
      </c>
      <c r="O9" s="27">
        <v>0</v>
      </c>
      <c r="P9" s="27">
        <v>0</v>
      </c>
      <c r="Q9" s="27">
        <v>111017674.67715535</v>
      </c>
      <c r="R9" s="27">
        <v>0</v>
      </c>
      <c r="S9" s="27">
        <v>0</v>
      </c>
      <c r="T9" s="27">
        <v>114245060.24081548</v>
      </c>
      <c r="U9" s="27">
        <v>0</v>
      </c>
      <c r="V9" s="27">
        <v>185542331.71408743</v>
      </c>
      <c r="W9" s="27">
        <f>SUM(Table45[[#This Row],[Utbytte TOT per fylke]:[Renter ansvarlig lån TOT]])</f>
        <v>1865707233.2987249</v>
      </c>
    </row>
    <row r="10" spans="1:23" x14ac:dyDescent="0.2">
      <c r="A10" s="27">
        <v>34</v>
      </c>
      <c r="B10" s="33" t="s">
        <v>894</v>
      </c>
      <c r="C10" s="33">
        <v>373628</v>
      </c>
      <c r="D10" s="33">
        <f>SUM(Table45[[#This Row],[Utbytte]:[Renter ansvarlig lån]])</f>
        <v>2390.5533746532296</v>
      </c>
      <c r="E10" s="33">
        <v>342.83377825894564</v>
      </c>
      <c r="F10" s="33">
        <v>355.82946279465131</v>
      </c>
      <c r="G10" s="33">
        <v>24.399491829663017</v>
      </c>
      <c r="H10" s="33">
        <v>193.71658002625989</v>
      </c>
      <c r="I10" s="33">
        <v>1004.696912921409</v>
      </c>
      <c r="J10" s="33">
        <v>204.98582101270071</v>
      </c>
      <c r="K10" s="33">
        <v>253.37098074380197</v>
      </c>
      <c r="L10" s="27">
        <v>10.720347065798093</v>
      </c>
      <c r="M10" s="27">
        <v>0</v>
      </c>
      <c r="N10" s="44">
        <v>128092298.90333334</v>
      </c>
      <c r="O10" s="27">
        <v>132947850.52503999</v>
      </c>
      <c r="P10" s="27">
        <v>9116333.333333334</v>
      </c>
      <c r="Q10" s="27">
        <v>72377938.362051427</v>
      </c>
      <c r="R10" s="27">
        <v>375382898.18100017</v>
      </c>
      <c r="S10" s="27">
        <v>76588442.333333343</v>
      </c>
      <c r="T10" s="27">
        <v>94666492.793345243</v>
      </c>
      <c r="U10" s="27">
        <v>4005421.83350001</v>
      </c>
      <c r="V10" s="27">
        <v>0</v>
      </c>
      <c r="W10" s="27">
        <f>SUM(Table45[[#This Row],[Utbytte TOT per fylke]:[Renter ansvarlig lån TOT]])</f>
        <v>893177676.26493692</v>
      </c>
    </row>
    <row r="11" spans="1:23" x14ac:dyDescent="0.2">
      <c r="A11" s="27">
        <v>38</v>
      </c>
      <c r="B11" s="33" t="s">
        <v>895</v>
      </c>
      <c r="C11" s="33">
        <v>429101</v>
      </c>
      <c r="D11" s="33">
        <f>SUM(Table45[[#This Row],[Utbytte]:[Renter ansvarlig lån]])</f>
        <v>2370.0492999300773</v>
      </c>
      <c r="E11" s="33">
        <v>339.33690565469055</v>
      </c>
      <c r="F11" s="33">
        <v>485.79187920609991</v>
      </c>
      <c r="G11" s="33">
        <v>0</v>
      </c>
      <c r="H11" s="33">
        <v>77.302909205386769</v>
      </c>
      <c r="I11" s="33">
        <v>1004.6976611380535</v>
      </c>
      <c r="J11" s="33">
        <v>139.80587398615555</v>
      </c>
      <c r="K11" s="33">
        <v>323.11407073969082</v>
      </c>
      <c r="L11" s="27">
        <v>0</v>
      </c>
      <c r="M11" s="27">
        <v>0</v>
      </c>
      <c r="N11" s="44">
        <v>145609805.55333337</v>
      </c>
      <c r="O11" s="27">
        <v>208453781.15921667</v>
      </c>
      <c r="P11" s="27">
        <v>0</v>
      </c>
      <c r="Q11" s="27">
        <v>33170755.642940667</v>
      </c>
      <c r="R11" s="27">
        <v>431116771.09199989</v>
      </c>
      <c r="S11" s="27">
        <v>59990840.333333328</v>
      </c>
      <c r="T11" s="27">
        <v>138648570.86847207</v>
      </c>
      <c r="U11" s="27">
        <v>0</v>
      </c>
      <c r="V11" s="27">
        <v>0</v>
      </c>
      <c r="W11" s="27">
        <f>SUM(Table45[[#This Row],[Utbytte TOT per fylke]:[Renter ansvarlig lån TOT]])</f>
        <v>1016990524.649296</v>
      </c>
    </row>
    <row r="12" spans="1:23" x14ac:dyDescent="0.2">
      <c r="A12" s="27">
        <v>50</v>
      </c>
      <c r="B12" s="33" t="s">
        <v>896</v>
      </c>
      <c r="C12" s="33">
        <v>478470</v>
      </c>
      <c r="D12" s="33">
        <f>SUM(Table45[[#This Row],[Utbytte]:[Renter ansvarlig lån]])</f>
        <v>1593.2210435612969</v>
      </c>
      <c r="E12" s="33">
        <v>529.65144029232079</v>
      </c>
      <c r="F12" s="33">
        <v>188.87219152604484</v>
      </c>
      <c r="G12" s="33">
        <v>129.59666576100207</v>
      </c>
      <c r="H12" s="33">
        <v>169.24259255534227</v>
      </c>
      <c r="I12" s="33">
        <v>203.45100164273626</v>
      </c>
      <c r="J12" s="33">
        <v>99.118316021206496</v>
      </c>
      <c r="K12" s="33">
        <v>226.01377348764248</v>
      </c>
      <c r="L12" s="27">
        <v>47.275062275001602</v>
      </c>
      <c r="M12" s="27">
        <v>0</v>
      </c>
      <c r="N12" s="44">
        <v>253422324.63666672</v>
      </c>
      <c r="O12" s="27">
        <v>90369677.479466677</v>
      </c>
      <c r="P12" s="27">
        <v>62008116.666666664</v>
      </c>
      <c r="Q12" s="27">
        <v>80977503.259954616</v>
      </c>
      <c r="R12" s="27">
        <v>97345200.756000012</v>
      </c>
      <c r="S12" s="27">
        <v>47425140.666666672</v>
      </c>
      <c r="T12" s="27">
        <v>108140810.2006323</v>
      </c>
      <c r="U12" s="27">
        <v>22619699.046720017</v>
      </c>
      <c r="V12" s="27">
        <v>0</v>
      </c>
      <c r="W12" s="27">
        <f>SUM(Table45[[#This Row],[Utbytte TOT per fylke]:[Renter ansvarlig lån TOT]])</f>
        <v>762308472.71277368</v>
      </c>
    </row>
    <row r="13" spans="1:23" x14ac:dyDescent="0.2">
      <c r="A13" s="27">
        <v>54</v>
      </c>
      <c r="B13" s="33" t="s">
        <v>897</v>
      </c>
      <c r="C13" s="33">
        <v>242452</v>
      </c>
      <c r="D13" s="33">
        <f>SUM(Table45[[#This Row],[Utbytte]:[Renter ansvarlig lån]])</f>
        <v>1530.8875280275547</v>
      </c>
      <c r="E13" s="33">
        <v>487.38177728650072</v>
      </c>
      <c r="F13" s="33">
        <v>235.4081152365554</v>
      </c>
      <c r="G13" s="33">
        <v>103.35447841222179</v>
      </c>
      <c r="H13" s="33">
        <v>241.26638095375321</v>
      </c>
      <c r="I13" s="33">
        <v>129.41382083738912</v>
      </c>
      <c r="J13" s="33">
        <v>71.306104576026044</v>
      </c>
      <c r="K13" s="33">
        <v>232.45916677282088</v>
      </c>
      <c r="L13" s="27">
        <v>30.297683952287482</v>
      </c>
      <c r="M13" s="27">
        <v>0</v>
      </c>
      <c r="N13" s="44">
        <v>118166686.66666667</v>
      </c>
      <c r="O13" s="27">
        <v>57075168.355333328</v>
      </c>
      <c r="P13" s="27">
        <v>25058500</v>
      </c>
      <c r="Q13" s="27">
        <v>58495516.594999373</v>
      </c>
      <c r="R13" s="27">
        <v>31376639.68966667</v>
      </c>
      <c r="S13" s="27">
        <v>17288307.666666668</v>
      </c>
      <c r="T13" s="27">
        <v>56360189.902403966</v>
      </c>
      <c r="U13" s="27">
        <v>7345734.0696000047</v>
      </c>
      <c r="V13" s="27">
        <v>0</v>
      </c>
      <c r="W13" s="27">
        <f>SUM(Table45[[#This Row],[Utbytte TOT per fylke]:[Renter ansvarlig lån TOT]])</f>
        <v>371166742.9453367</v>
      </c>
    </row>
    <row r="14" spans="1:23" x14ac:dyDescent="0.2">
      <c r="A14" s="27">
        <v>15</v>
      </c>
      <c r="B14" s="33" t="s">
        <v>898</v>
      </c>
      <c r="C14" s="33">
        <v>268365</v>
      </c>
      <c r="D14" s="33">
        <f>SUM(Table45[[#This Row],[Utbytte]:[Renter ansvarlig lån]])</f>
        <v>1429.0978621154807</v>
      </c>
      <c r="E14" s="33">
        <v>369.05162054167516</v>
      </c>
      <c r="F14" s="33">
        <v>250.5340781566151</v>
      </c>
      <c r="G14" s="33">
        <v>39.323309671529451</v>
      </c>
      <c r="H14" s="33">
        <v>164.16298596863368</v>
      </c>
      <c r="I14" s="33">
        <v>262.5389689539744</v>
      </c>
      <c r="J14" s="33">
        <v>106.72377793924942</v>
      </c>
      <c r="K14" s="33">
        <v>229.63934658387629</v>
      </c>
      <c r="L14" s="27">
        <v>7.1237742999273275</v>
      </c>
      <c r="M14" s="27">
        <v>0</v>
      </c>
      <c r="N14" s="44">
        <v>99040538.146666661</v>
      </c>
      <c r="O14" s="27">
        <v>67234577.884500012</v>
      </c>
      <c r="P14" s="27">
        <v>10553000.000000002</v>
      </c>
      <c r="Q14" s="27">
        <v>44055599.729472376</v>
      </c>
      <c r="R14" s="27">
        <v>70456270.403333336</v>
      </c>
      <c r="S14" s="27">
        <v>28640926.666666668</v>
      </c>
      <c r="T14" s="27">
        <v>61627163.245981961</v>
      </c>
      <c r="U14" s="27">
        <v>1911771.6899999972</v>
      </c>
      <c r="V14" s="27">
        <v>0</v>
      </c>
      <c r="W14" s="27">
        <f>SUM(Table45[[#This Row],[Utbytte TOT per fylke]:[Renter ansvarlig lån TOT]])</f>
        <v>383519847.76662105</v>
      </c>
    </row>
    <row r="15" spans="1:23" x14ac:dyDescent="0.2">
      <c r="A15" s="27">
        <v>30</v>
      </c>
      <c r="B15" s="33" t="s">
        <v>899</v>
      </c>
      <c r="C15" s="33">
        <v>1292241</v>
      </c>
      <c r="D15" s="33">
        <f>SUM(Table45[[#This Row],[Utbytte]:[Renter ansvarlig lån]])</f>
        <v>1186.7111308724845</v>
      </c>
      <c r="E15" s="33">
        <v>308.81582841487517</v>
      </c>
      <c r="F15" s="33">
        <v>138.20387176994592</v>
      </c>
      <c r="G15" s="33">
        <v>1.9501006391222693</v>
      </c>
      <c r="H15" s="33">
        <v>98.602720634061228</v>
      </c>
      <c r="I15" s="33">
        <v>378.94183685912049</v>
      </c>
      <c r="J15" s="33">
        <v>42.487872102288456</v>
      </c>
      <c r="K15" s="33">
        <v>217.04343419716355</v>
      </c>
      <c r="L15" s="27">
        <v>0.66546625590737252</v>
      </c>
      <c r="M15" s="27">
        <v>0</v>
      </c>
      <c r="N15" s="44">
        <v>399064474.92666674</v>
      </c>
      <c r="O15" s="27">
        <v>178592709.45986667</v>
      </c>
      <c r="P15" s="27">
        <v>2520000.0000000005</v>
      </c>
      <c r="Q15" s="27">
        <v>127418478.31487991</v>
      </c>
      <c r="R15" s="27">
        <v>489684178.20466673</v>
      </c>
      <c r="S15" s="27">
        <v>54904570.333333336</v>
      </c>
      <c r="T15" s="27">
        <v>280472424.45037681</v>
      </c>
      <c r="U15" s="27">
        <v>859942.77999999898</v>
      </c>
      <c r="V15" s="27">
        <v>0</v>
      </c>
      <c r="W15" s="27">
        <f>SUM(Table45[[#This Row],[Utbytte TOT per fylke]:[Renter ansvarlig lån TOT]])</f>
        <v>1533516778.46979</v>
      </c>
    </row>
    <row r="16" spans="1:23" x14ac:dyDescent="0.2">
      <c r="B16" s="33"/>
      <c r="C16" s="33"/>
      <c r="D16" s="33"/>
      <c r="E16" s="33"/>
      <c r="F16" s="33"/>
      <c r="G16" s="33"/>
      <c r="H16" s="33"/>
      <c r="I16" s="33"/>
      <c r="J16" s="33"/>
      <c r="K16" s="33"/>
    </row>
    <row r="17" spans="2:11" x14ac:dyDescent="0.2">
      <c r="B17" s="33"/>
      <c r="C17" s="33"/>
      <c r="D17" s="33"/>
      <c r="E17" s="33"/>
      <c r="F17" s="33"/>
      <c r="G17" s="33"/>
      <c r="H17" s="33"/>
      <c r="I17" s="33"/>
      <c r="J17" s="33"/>
      <c r="K17" s="33"/>
    </row>
    <row r="18" spans="2:11" x14ac:dyDescent="0.2">
      <c r="B18" s="33"/>
      <c r="C18" s="33"/>
      <c r="D18" s="33"/>
      <c r="E18" s="33"/>
      <c r="F18" s="33"/>
      <c r="G18" s="33"/>
      <c r="H18" s="33"/>
      <c r="I18" s="33"/>
      <c r="J18" s="33"/>
      <c r="K18" s="33"/>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81A6-45C3-4E6A-9D6A-D6D310BF171E}">
  <sheetPr>
    <tabColor theme="8"/>
  </sheetPr>
  <dimension ref="A1:H16"/>
  <sheetViews>
    <sheetView showGridLines="0" zoomScaleNormal="100" workbookViewId="0">
      <selection activeCell="F6" sqref="F6:H6"/>
    </sheetView>
  </sheetViews>
  <sheetFormatPr baseColWidth="10" defaultColWidth="11.42578125" defaultRowHeight="12.75" x14ac:dyDescent="0.2"/>
  <cols>
    <col min="1" max="1" width="15" style="27" customWidth="1"/>
    <col min="2" max="2" width="24.28515625" style="27" customWidth="1"/>
    <col min="3" max="3" width="26.7109375" style="27" customWidth="1"/>
    <col min="4" max="4" width="18.28515625" style="27" customWidth="1"/>
    <col min="5" max="5" width="18.42578125" style="27" customWidth="1"/>
    <col min="6" max="6" width="15.42578125" style="27" customWidth="1"/>
    <col min="7" max="7" width="24.28515625" style="27" customWidth="1"/>
    <col min="8" max="8" width="26.7109375" style="27" customWidth="1"/>
    <col min="9" max="9" width="16.85546875" style="27" customWidth="1"/>
    <col min="10" max="10" width="18.42578125" style="27" customWidth="1"/>
    <col min="11" max="11" width="13.42578125" style="27" bestFit="1" customWidth="1"/>
    <col min="12" max="16384" width="11.42578125" style="27"/>
  </cols>
  <sheetData>
    <row r="1" spans="1:8" ht="21" x14ac:dyDescent="0.35">
      <c r="A1" s="35" t="s">
        <v>904</v>
      </c>
    </row>
    <row r="2" spans="1:8" x14ac:dyDescent="0.2">
      <c r="A2" s="34" t="s">
        <v>31</v>
      </c>
    </row>
    <row r="3" spans="1:8" x14ac:dyDescent="0.2">
      <c r="A3" s="34"/>
    </row>
    <row r="4" spans="1:8" x14ac:dyDescent="0.2">
      <c r="A4" s="34" t="s">
        <v>900</v>
      </c>
      <c r="F4" s="34" t="s">
        <v>901</v>
      </c>
    </row>
    <row r="6" spans="1:8" x14ac:dyDescent="0.2">
      <c r="A6" s="46" t="s">
        <v>403</v>
      </c>
      <c r="B6" s="46" t="s">
        <v>902</v>
      </c>
      <c r="C6" s="46" t="s">
        <v>870</v>
      </c>
      <c r="F6" s="46" t="s">
        <v>52</v>
      </c>
      <c r="G6" s="46" t="s">
        <v>902</v>
      </c>
      <c r="H6" s="46" t="s">
        <v>870</v>
      </c>
    </row>
    <row r="7" spans="1:8" x14ac:dyDescent="0.2">
      <c r="A7" s="27" t="s">
        <v>431</v>
      </c>
      <c r="B7" s="33">
        <v>52626679.666666664</v>
      </c>
      <c r="C7" s="33">
        <v>56285.218894830658</v>
      </c>
      <c r="F7" s="27" t="s">
        <v>423</v>
      </c>
      <c r="G7" s="33">
        <v>288434310.21200001</v>
      </c>
      <c r="H7" s="33">
        <v>26508.070049811598</v>
      </c>
    </row>
    <row r="8" spans="1:8" x14ac:dyDescent="0.2">
      <c r="A8" s="27" t="s">
        <v>422</v>
      </c>
      <c r="B8" s="33">
        <v>72143611.666666672</v>
      </c>
      <c r="C8" s="33">
        <v>39858.348987108657</v>
      </c>
      <c r="F8" s="27" t="s">
        <v>440</v>
      </c>
      <c r="G8" s="33">
        <v>150697514</v>
      </c>
      <c r="H8" s="33">
        <v>33458.595470692715</v>
      </c>
    </row>
    <row r="9" spans="1:8" x14ac:dyDescent="0.2">
      <c r="A9" s="27" t="s">
        <v>440</v>
      </c>
      <c r="B9" s="33">
        <v>150697514</v>
      </c>
      <c r="C9" s="33">
        <v>33458.595470692715</v>
      </c>
      <c r="F9" s="27" t="s">
        <v>430</v>
      </c>
      <c r="G9" s="33">
        <v>139695715.41333333</v>
      </c>
      <c r="H9" s="33">
        <v>10731.790382832705</v>
      </c>
    </row>
    <row r="10" spans="1:8" x14ac:dyDescent="0.2">
      <c r="A10" s="27" t="s">
        <v>426</v>
      </c>
      <c r="B10" s="33">
        <v>57139078.666666664</v>
      </c>
      <c r="C10" s="33">
        <v>32355.084182710456</v>
      </c>
      <c r="F10" s="27" t="s">
        <v>424</v>
      </c>
      <c r="G10" s="33">
        <v>126495980.86533332</v>
      </c>
      <c r="H10" s="33">
        <v>22949.198270198351</v>
      </c>
    </row>
    <row r="11" spans="1:8" x14ac:dyDescent="0.2">
      <c r="A11" s="27" t="s">
        <v>471</v>
      </c>
      <c r="B11" s="33">
        <v>74899550</v>
      </c>
      <c r="C11" s="33">
        <v>29557.833464877665</v>
      </c>
      <c r="F11" s="27" t="s">
        <v>455</v>
      </c>
      <c r="G11" s="33">
        <v>110062054.66666667</v>
      </c>
      <c r="H11" s="33">
        <v>18708.491359283813</v>
      </c>
    </row>
    <row r="12" spans="1:8" x14ac:dyDescent="0.2">
      <c r="A12" s="27" t="s">
        <v>428</v>
      </c>
      <c r="B12" s="33">
        <v>27264764</v>
      </c>
      <c r="C12" s="33">
        <v>29097.933831376733</v>
      </c>
      <c r="F12" s="27" t="s">
        <v>444</v>
      </c>
      <c r="G12" s="33">
        <v>107352506.98666668</v>
      </c>
      <c r="H12" s="33">
        <v>23724.31093627993</v>
      </c>
    </row>
    <row r="13" spans="1:8" x14ac:dyDescent="0.2">
      <c r="A13" s="27" t="s">
        <v>427</v>
      </c>
      <c r="B13" s="33">
        <v>105004363.66666667</v>
      </c>
      <c r="C13" s="33">
        <v>27963.878473146917</v>
      </c>
      <c r="F13" s="27" t="s">
        <v>427</v>
      </c>
      <c r="G13" s="33">
        <v>105004363.66666667</v>
      </c>
      <c r="H13" s="33">
        <v>27963.878473146917</v>
      </c>
    </row>
    <row r="14" spans="1:8" x14ac:dyDescent="0.2">
      <c r="A14" s="27" t="s">
        <v>451</v>
      </c>
      <c r="B14" s="33">
        <v>25130987.333333332</v>
      </c>
      <c r="C14" s="33">
        <v>27555.90716374269</v>
      </c>
      <c r="F14" s="27" t="s">
        <v>433</v>
      </c>
      <c r="G14" s="33">
        <v>96526059.466666654</v>
      </c>
      <c r="H14" s="33">
        <v>1187.2093901564067</v>
      </c>
    </row>
    <row r="15" spans="1:8" x14ac:dyDescent="0.2">
      <c r="A15" s="27" t="s">
        <v>423</v>
      </c>
      <c r="B15" s="33">
        <v>288434310.21200001</v>
      </c>
      <c r="C15" s="33">
        <v>26508.070049811598</v>
      </c>
      <c r="F15" s="27" t="s">
        <v>421</v>
      </c>
      <c r="G15" s="33">
        <v>96283591.666666672</v>
      </c>
      <c r="H15" s="33">
        <v>25444.923801973222</v>
      </c>
    </row>
    <row r="16" spans="1:8" x14ac:dyDescent="0.2">
      <c r="A16" s="27" t="s">
        <v>421</v>
      </c>
      <c r="B16" s="33">
        <v>96283591.666666672</v>
      </c>
      <c r="C16" s="33">
        <v>25444.923801973222</v>
      </c>
      <c r="F16" s="27" t="s">
        <v>436</v>
      </c>
      <c r="G16" s="33">
        <v>89437623.798000008</v>
      </c>
      <c r="H16" s="33">
        <v>17186.322789777096</v>
      </c>
    </row>
  </sheetData>
  <pageMargins left="0.7" right="0.7" top="0.75" bottom="0.75" header="0.3" footer="0.3"/>
  <tableParts count="2">
    <tablePart r:id="rId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17FD-2DC3-4EC9-81A0-D9471FFF1291}">
  <sheetPr>
    <tabColor theme="8"/>
  </sheetPr>
  <dimension ref="A1:F1071"/>
  <sheetViews>
    <sheetView showGridLines="0" zoomScaleNormal="100" workbookViewId="0">
      <selection activeCell="A4" sqref="A4:F4"/>
    </sheetView>
  </sheetViews>
  <sheetFormatPr baseColWidth="10" defaultColWidth="11.42578125" defaultRowHeight="12.75" x14ac:dyDescent="0.2"/>
  <cols>
    <col min="1" max="1" width="15" style="27" customWidth="1"/>
    <col min="2" max="2" width="24.28515625" style="27" customWidth="1"/>
    <col min="3" max="3" width="7.5703125" style="27" customWidth="1"/>
    <col min="4" max="4" width="24.7109375" style="27" customWidth="1"/>
    <col min="5" max="6" width="23.85546875" style="27" customWidth="1"/>
    <col min="7" max="16384" width="11.42578125" style="27"/>
  </cols>
  <sheetData>
    <row r="1" spans="1:6" ht="21" x14ac:dyDescent="0.35">
      <c r="A1" s="45" t="s">
        <v>1277</v>
      </c>
    </row>
    <row r="2" spans="1:6" x14ac:dyDescent="0.2">
      <c r="A2" s="34" t="s">
        <v>31</v>
      </c>
    </row>
    <row r="3" spans="1:6" x14ac:dyDescent="0.2">
      <c r="A3" s="34"/>
    </row>
    <row r="4" spans="1:6" x14ac:dyDescent="0.2">
      <c r="A4" s="49" t="s">
        <v>905</v>
      </c>
      <c r="B4" s="46" t="s">
        <v>52</v>
      </c>
      <c r="C4" s="46" t="s">
        <v>20</v>
      </c>
      <c r="D4" s="46" t="s">
        <v>906</v>
      </c>
      <c r="E4" s="46" t="s">
        <v>907</v>
      </c>
      <c r="F4" s="46" t="s">
        <v>908</v>
      </c>
    </row>
    <row r="5" spans="1:6" x14ac:dyDescent="0.2">
      <c r="A5" s="27" t="s">
        <v>1049</v>
      </c>
      <c r="B5" s="27" t="s">
        <v>431</v>
      </c>
      <c r="C5" s="27">
        <v>2022</v>
      </c>
      <c r="D5" s="33">
        <v>223382.22238942588</v>
      </c>
      <c r="E5" s="33">
        <v>49812.834224598933</v>
      </c>
      <c r="F5" s="33">
        <v>31193.582887700533</v>
      </c>
    </row>
    <row r="6" spans="1:6" x14ac:dyDescent="0.2">
      <c r="A6" s="27" t="s">
        <v>1055</v>
      </c>
      <c r="B6" s="27" t="s">
        <v>422</v>
      </c>
      <c r="C6" s="27">
        <v>2022</v>
      </c>
      <c r="D6" s="33">
        <v>173451.46455265902</v>
      </c>
      <c r="E6" s="33">
        <v>1466.2983425414366</v>
      </c>
      <c r="F6" s="33">
        <v>65953.038674033145</v>
      </c>
    </row>
    <row r="7" spans="1:6" x14ac:dyDescent="0.2">
      <c r="A7" s="27" t="s">
        <v>1089</v>
      </c>
      <c r="B7" s="27" t="s">
        <v>428</v>
      </c>
      <c r="C7" s="27">
        <v>2022</v>
      </c>
      <c r="D7" s="33">
        <v>127761.49841401423</v>
      </c>
      <c r="E7" s="33">
        <v>49352.187833511205</v>
      </c>
      <c r="F7" s="33">
        <v>29082.177161152616</v>
      </c>
    </row>
    <row r="8" spans="1:6" x14ac:dyDescent="0.2">
      <c r="A8" s="27" t="s">
        <v>1099</v>
      </c>
      <c r="B8" s="27" t="s">
        <v>452</v>
      </c>
      <c r="C8" s="27">
        <v>2022</v>
      </c>
      <c r="D8" s="33">
        <v>117199.02285087231</v>
      </c>
      <c r="E8" s="33">
        <v>23563.492063492064</v>
      </c>
      <c r="F8" s="33">
        <v>37142.857142857145</v>
      </c>
    </row>
    <row r="9" spans="1:6" x14ac:dyDescent="0.2">
      <c r="A9" s="27" t="s">
        <v>1111</v>
      </c>
      <c r="B9" s="27" t="s">
        <v>426</v>
      </c>
      <c r="C9" s="27">
        <v>2022</v>
      </c>
      <c r="D9" s="33">
        <v>109272.77609745183</v>
      </c>
      <c r="E9" s="33">
        <v>57558.323895809743</v>
      </c>
      <c r="F9" s="33">
        <v>48511.891279728203</v>
      </c>
    </row>
    <row r="10" spans="1:6" x14ac:dyDescent="0.2">
      <c r="A10" s="27" t="s">
        <v>1051</v>
      </c>
      <c r="B10" s="27" t="s">
        <v>451</v>
      </c>
      <c r="C10" s="27">
        <v>2022</v>
      </c>
      <c r="D10" s="33">
        <v>103652.10103689907</v>
      </c>
      <c r="E10" s="33">
        <v>-1395.8333333333333</v>
      </c>
      <c r="F10" s="33">
        <v>31634.86842105263</v>
      </c>
    </row>
    <row r="11" spans="1:6" x14ac:dyDescent="0.2">
      <c r="A11" s="27" t="s">
        <v>1048</v>
      </c>
      <c r="B11" s="27" t="s">
        <v>446</v>
      </c>
      <c r="C11" s="27">
        <v>2022</v>
      </c>
      <c r="D11" s="33">
        <v>99017.906418135608</v>
      </c>
      <c r="E11" s="33">
        <v>9540.633019674935</v>
      </c>
      <c r="F11" s="33">
        <v>18685.201026518393</v>
      </c>
    </row>
    <row r="12" spans="1:6" x14ac:dyDescent="0.2">
      <c r="A12" s="27" t="s">
        <v>1071</v>
      </c>
      <c r="B12" s="27" t="s">
        <v>421</v>
      </c>
      <c r="C12" s="27">
        <v>2022</v>
      </c>
      <c r="D12" s="33">
        <v>92056.174243787624</v>
      </c>
      <c r="E12" s="33">
        <v>72025.898520084564</v>
      </c>
      <c r="F12" s="33">
        <v>13572.674418604651</v>
      </c>
    </row>
    <row r="13" spans="1:6" x14ac:dyDescent="0.2">
      <c r="A13" s="27" t="s">
        <v>1030</v>
      </c>
      <c r="B13" s="27" t="s">
        <v>427</v>
      </c>
      <c r="C13" s="27">
        <v>2022</v>
      </c>
      <c r="D13" s="33">
        <v>91358.881878401982</v>
      </c>
      <c r="E13" s="33">
        <v>15763.249001331558</v>
      </c>
      <c r="F13" s="33">
        <v>23914.247669773635</v>
      </c>
    </row>
    <row r="14" spans="1:6" x14ac:dyDescent="0.2">
      <c r="A14" s="27" t="s">
        <v>1028</v>
      </c>
      <c r="B14" s="27" t="s">
        <v>491</v>
      </c>
      <c r="C14" s="27">
        <v>2022</v>
      </c>
      <c r="D14" s="33">
        <v>84580.830855009684</v>
      </c>
      <c r="E14" s="33">
        <v>10883.13856427379</v>
      </c>
      <c r="F14" s="33">
        <v>23632.72120200334</v>
      </c>
    </row>
    <row r="15" spans="1:6" x14ac:dyDescent="0.2">
      <c r="A15" s="27" t="s">
        <v>950</v>
      </c>
      <c r="B15" s="27" t="s">
        <v>440</v>
      </c>
      <c r="C15" s="27">
        <v>2022</v>
      </c>
      <c r="D15" s="33">
        <v>83289.517162723656</v>
      </c>
      <c r="E15" s="33">
        <v>11038.41030195382</v>
      </c>
      <c r="F15" s="33">
        <v>11690.941385435168</v>
      </c>
    </row>
    <row r="16" spans="1:6" x14ac:dyDescent="0.2">
      <c r="A16" s="27" t="s">
        <v>1070</v>
      </c>
      <c r="B16" s="27" t="s">
        <v>471</v>
      </c>
      <c r="C16" s="27">
        <v>2022</v>
      </c>
      <c r="D16" s="33">
        <v>81197.026042663303</v>
      </c>
      <c r="E16" s="33">
        <v>11752.170481452249</v>
      </c>
      <c r="F16" s="33">
        <v>17798.737174427781</v>
      </c>
    </row>
    <row r="17" spans="1:6" x14ac:dyDescent="0.2">
      <c r="A17" s="27" t="s">
        <v>1029</v>
      </c>
      <c r="B17" s="27" t="s">
        <v>434</v>
      </c>
      <c r="C17" s="27">
        <v>2022</v>
      </c>
      <c r="D17" s="33">
        <v>73899.660816596603</v>
      </c>
      <c r="E17" s="33">
        <v>24221.962616822431</v>
      </c>
      <c r="F17" s="33">
        <v>23321.962616822431</v>
      </c>
    </row>
    <row r="18" spans="1:6" x14ac:dyDescent="0.2">
      <c r="A18" s="27" t="s">
        <v>1088</v>
      </c>
      <c r="B18" s="27" t="s">
        <v>423</v>
      </c>
      <c r="C18" s="27">
        <v>2022</v>
      </c>
      <c r="D18" s="33">
        <v>71604.620335503801</v>
      </c>
      <c r="E18" s="33">
        <v>20213.767116992924</v>
      </c>
      <c r="F18" s="33">
        <v>21484.790000919034</v>
      </c>
    </row>
    <row r="19" spans="1:6" x14ac:dyDescent="0.2">
      <c r="A19" s="27" t="s">
        <v>1165</v>
      </c>
      <c r="B19" s="27" t="s">
        <v>459</v>
      </c>
      <c r="C19" s="27">
        <v>2022</v>
      </c>
      <c r="D19" s="33">
        <v>68670.767179772462</v>
      </c>
      <c r="E19" s="33">
        <v>26790.666666666668</v>
      </c>
      <c r="F19" s="33">
        <v>6485.333333333333</v>
      </c>
    </row>
    <row r="20" spans="1:6" x14ac:dyDescent="0.2">
      <c r="A20" s="27" t="s">
        <v>1023</v>
      </c>
      <c r="B20" s="27" t="s">
        <v>424</v>
      </c>
      <c r="C20" s="27">
        <v>2022</v>
      </c>
      <c r="D20" s="33">
        <v>67435.595528295511</v>
      </c>
      <c r="E20" s="33">
        <v>12605.224963715529</v>
      </c>
      <c r="F20" s="33">
        <v>27859.397677793902</v>
      </c>
    </row>
    <row r="21" spans="1:6" x14ac:dyDescent="0.2">
      <c r="A21" s="27" t="s">
        <v>1007</v>
      </c>
      <c r="B21" s="27" t="s">
        <v>501</v>
      </c>
      <c r="C21" s="27">
        <v>2022</v>
      </c>
      <c r="D21" s="33">
        <v>67156.14216445155</v>
      </c>
      <c r="E21" s="33">
        <v>32026.465028355389</v>
      </c>
      <c r="F21" s="33">
        <v>17018.903591682421</v>
      </c>
    </row>
    <row r="22" spans="1:6" x14ac:dyDescent="0.2">
      <c r="A22" s="27" t="s">
        <v>1047</v>
      </c>
      <c r="B22" s="27" t="s">
        <v>512</v>
      </c>
      <c r="C22" s="27">
        <v>2022</v>
      </c>
      <c r="D22" s="33">
        <v>62320.799157246147</v>
      </c>
      <c r="E22" s="33">
        <v>1627.8659611992946</v>
      </c>
      <c r="F22" s="33">
        <v>5979.7178130511465</v>
      </c>
    </row>
    <row r="23" spans="1:6" x14ac:dyDescent="0.2">
      <c r="A23" s="27" t="s">
        <v>958</v>
      </c>
      <c r="B23" s="27" t="s">
        <v>752</v>
      </c>
      <c r="C23" s="27">
        <v>2022</v>
      </c>
      <c r="D23" s="33">
        <v>61289.506439041616</v>
      </c>
      <c r="E23" s="33">
        <v>3754.7861507128309</v>
      </c>
      <c r="F23" s="33">
        <v>22262.729124236252</v>
      </c>
    </row>
    <row r="24" spans="1:6" x14ac:dyDescent="0.2">
      <c r="A24" s="27" t="s">
        <v>1072</v>
      </c>
      <c r="B24" s="27" t="s">
        <v>444</v>
      </c>
      <c r="C24" s="27">
        <v>2022</v>
      </c>
      <c r="D24" s="33">
        <v>60690.967309952874</v>
      </c>
      <c r="E24" s="33">
        <v>1880.220994475138</v>
      </c>
      <c r="F24" s="33">
        <v>14028.950276243095</v>
      </c>
    </row>
    <row r="25" spans="1:6" x14ac:dyDescent="0.2">
      <c r="A25" s="27" t="s">
        <v>1108</v>
      </c>
      <c r="B25" s="27" t="s">
        <v>448</v>
      </c>
      <c r="C25" s="27">
        <v>2022</v>
      </c>
      <c r="D25" s="33">
        <v>58458.933214362412</v>
      </c>
      <c r="E25" s="33">
        <v>-19624.464060529634</v>
      </c>
      <c r="F25" s="33">
        <v>14423.707440100883</v>
      </c>
    </row>
    <row r="26" spans="1:6" x14ac:dyDescent="0.2">
      <c r="A26" s="27" t="s">
        <v>1054</v>
      </c>
      <c r="B26" s="27" t="s">
        <v>455</v>
      </c>
      <c r="C26" s="27">
        <v>2022</v>
      </c>
      <c r="D26" s="33">
        <v>53483.542438057295</v>
      </c>
      <c r="E26" s="33">
        <v>4729.5597484276732</v>
      </c>
      <c r="F26" s="33">
        <v>15418.323984361719</v>
      </c>
    </row>
    <row r="27" spans="1:6" x14ac:dyDescent="0.2">
      <c r="A27" s="27" t="s">
        <v>1112</v>
      </c>
      <c r="B27" s="27" t="s">
        <v>449</v>
      </c>
      <c r="C27" s="27">
        <v>2022</v>
      </c>
      <c r="D27" s="33">
        <v>51320.585586151443</v>
      </c>
      <c r="E27" s="33">
        <v>6094.0009447331131</v>
      </c>
      <c r="F27" s="33">
        <v>31078.885214926784</v>
      </c>
    </row>
    <row r="28" spans="1:6" x14ac:dyDescent="0.2">
      <c r="A28" s="27" t="s">
        <v>1027</v>
      </c>
      <c r="B28" s="27" t="s">
        <v>487</v>
      </c>
      <c r="C28" s="27">
        <v>2022</v>
      </c>
      <c r="D28" s="33">
        <v>51213.195224875162</v>
      </c>
      <c r="E28" s="33">
        <v>544.55445544554459</v>
      </c>
      <c r="F28" s="33">
        <v>45973.125884016976</v>
      </c>
    </row>
    <row r="29" spans="1:6" x14ac:dyDescent="0.2">
      <c r="A29" s="27" t="s">
        <v>1090</v>
      </c>
      <c r="B29" s="27" t="s">
        <v>499</v>
      </c>
      <c r="C29" s="27">
        <v>2022</v>
      </c>
      <c r="D29" s="33">
        <v>50310.286101143298</v>
      </c>
      <c r="E29" s="33">
        <v>-2243.5775451950522</v>
      </c>
      <c r="F29" s="33">
        <v>7747.8591817316837</v>
      </c>
    </row>
    <row r="30" spans="1:6" x14ac:dyDescent="0.2">
      <c r="A30" s="27" t="s">
        <v>1104</v>
      </c>
      <c r="B30" s="27" t="s">
        <v>454</v>
      </c>
      <c r="C30" s="27">
        <v>2022</v>
      </c>
      <c r="D30" s="33">
        <v>50130.08621143661</v>
      </c>
      <c r="E30" s="33">
        <v>9848.3732351135659</v>
      </c>
      <c r="F30" s="33">
        <v>9625.5371393492933</v>
      </c>
    </row>
    <row r="31" spans="1:6" x14ac:dyDescent="0.2">
      <c r="A31" s="27" t="s">
        <v>1114</v>
      </c>
      <c r="B31" s="27" t="s">
        <v>425</v>
      </c>
      <c r="C31" s="27">
        <v>2022</v>
      </c>
      <c r="D31" s="33">
        <v>48318.637560080446</v>
      </c>
      <c r="E31" s="33">
        <v>16955.203964925659</v>
      </c>
      <c r="F31" s="33">
        <v>19305.756767060619</v>
      </c>
    </row>
    <row r="32" spans="1:6" x14ac:dyDescent="0.2">
      <c r="A32" s="27" t="s">
        <v>1109</v>
      </c>
      <c r="B32" s="27" t="s">
        <v>458</v>
      </c>
      <c r="C32" s="27">
        <v>2022</v>
      </c>
      <c r="D32" s="33">
        <v>47320.87318176798</v>
      </c>
      <c r="E32" s="33">
        <v>24839.0625</v>
      </c>
      <c r="F32" s="33">
        <v>42856.25</v>
      </c>
    </row>
    <row r="33" spans="1:6" x14ac:dyDescent="0.2">
      <c r="A33" s="27" t="s">
        <v>1113</v>
      </c>
      <c r="B33" s="27" t="s">
        <v>436</v>
      </c>
      <c r="C33" s="27">
        <v>2022</v>
      </c>
      <c r="D33" s="33">
        <v>47267.784617555015</v>
      </c>
      <c r="E33" s="33">
        <v>4166.7947732513448</v>
      </c>
      <c r="F33" s="33">
        <v>4909.6848578016907</v>
      </c>
    </row>
    <row r="34" spans="1:6" x14ac:dyDescent="0.2">
      <c r="A34" s="27" t="s">
        <v>949</v>
      </c>
      <c r="B34" s="27" t="s">
        <v>456</v>
      </c>
      <c r="C34" s="27">
        <v>2022</v>
      </c>
      <c r="D34" s="33">
        <v>45474.632786437367</v>
      </c>
      <c r="E34" s="33">
        <v>13371.612903225807</v>
      </c>
      <c r="F34" s="33">
        <v>8002.1505376344085</v>
      </c>
    </row>
    <row r="35" spans="1:6" x14ac:dyDescent="0.2">
      <c r="A35" s="27" t="s">
        <v>1098</v>
      </c>
      <c r="B35" s="27" t="s">
        <v>447</v>
      </c>
      <c r="C35" s="27">
        <v>2022</v>
      </c>
      <c r="D35" s="33">
        <v>41448.890942446124</v>
      </c>
      <c r="E35" s="33">
        <v>4988.8802689423328</v>
      </c>
      <c r="F35" s="33">
        <v>39626.066718386348</v>
      </c>
    </row>
    <row r="36" spans="1:6" x14ac:dyDescent="0.2">
      <c r="A36" s="27" t="s">
        <v>1024</v>
      </c>
      <c r="B36" s="27" t="s">
        <v>488</v>
      </c>
      <c r="C36" s="27">
        <v>2022</v>
      </c>
      <c r="D36" s="33">
        <v>41281.405232905447</v>
      </c>
      <c r="E36" s="33">
        <v>4118.4379001280413</v>
      </c>
      <c r="F36" s="33">
        <v>4674.1357234314983</v>
      </c>
    </row>
    <row r="37" spans="1:6" x14ac:dyDescent="0.2">
      <c r="A37" s="27" t="s">
        <v>1045</v>
      </c>
      <c r="B37" s="27" t="s">
        <v>497</v>
      </c>
      <c r="C37" s="27">
        <v>2022</v>
      </c>
      <c r="D37" s="33">
        <v>38826.324939372185</v>
      </c>
      <c r="E37" s="33">
        <v>7795.9183673469388</v>
      </c>
      <c r="F37" s="33">
        <v>9343.9153439153433</v>
      </c>
    </row>
    <row r="38" spans="1:6" x14ac:dyDescent="0.2">
      <c r="A38" s="27" t="s">
        <v>1173</v>
      </c>
      <c r="B38" s="27" t="s">
        <v>837</v>
      </c>
      <c r="C38" s="27">
        <v>2022</v>
      </c>
      <c r="D38" s="33">
        <v>37813.859902987118</v>
      </c>
      <c r="E38" s="33">
        <v>-1034.0136054421769</v>
      </c>
      <c r="F38" s="33">
        <v>20893.42403628118</v>
      </c>
    </row>
    <row r="39" spans="1:6" x14ac:dyDescent="0.2">
      <c r="A39" s="27" t="s">
        <v>1025</v>
      </c>
      <c r="B39" s="27" t="s">
        <v>495</v>
      </c>
      <c r="C39" s="27">
        <v>2022</v>
      </c>
      <c r="D39" s="33">
        <v>36755.218131018461</v>
      </c>
      <c r="E39" s="33">
        <v>4850.1211491865697</v>
      </c>
      <c r="F39" s="33">
        <v>15192.454136379371</v>
      </c>
    </row>
    <row r="40" spans="1:6" x14ac:dyDescent="0.2">
      <c r="A40" s="27" t="s">
        <v>1087</v>
      </c>
      <c r="B40" s="27" t="s">
        <v>430</v>
      </c>
      <c r="C40" s="27">
        <v>2022</v>
      </c>
      <c r="D40" s="33">
        <v>31764.396934864504</v>
      </c>
      <c r="E40" s="33">
        <v>5860.3364830606133</v>
      </c>
      <c r="F40" s="33">
        <v>21728.73934086195</v>
      </c>
    </row>
    <row r="41" spans="1:6" x14ac:dyDescent="0.2">
      <c r="A41" s="27" t="s">
        <v>1044</v>
      </c>
      <c r="B41" s="27" t="s">
        <v>503</v>
      </c>
      <c r="C41" s="27">
        <v>2022</v>
      </c>
      <c r="D41" s="33">
        <v>31076.293385075584</v>
      </c>
      <c r="E41" s="33">
        <v>5838.423098278734</v>
      </c>
      <c r="F41" s="33">
        <v>15292.059966685174</v>
      </c>
    </row>
    <row r="42" spans="1:6" x14ac:dyDescent="0.2">
      <c r="A42" s="27" t="s">
        <v>991</v>
      </c>
      <c r="B42" s="27" t="s">
        <v>441</v>
      </c>
      <c r="C42" s="27">
        <v>2022</v>
      </c>
      <c r="D42" s="33">
        <v>30530.549608552941</v>
      </c>
      <c r="E42" s="33">
        <v>5633.6176261549399</v>
      </c>
      <c r="F42" s="33">
        <v>13135.92750533049</v>
      </c>
    </row>
    <row r="43" spans="1:6" x14ac:dyDescent="0.2">
      <c r="A43" s="27" t="s">
        <v>1174</v>
      </c>
      <c r="B43" s="27" t="s">
        <v>467</v>
      </c>
      <c r="C43" s="27">
        <v>2022</v>
      </c>
      <c r="D43" s="33">
        <v>30284.561697173955</v>
      </c>
      <c r="E43" s="33">
        <v>12224.938875305623</v>
      </c>
      <c r="F43" s="33">
        <v>16066.01466992665</v>
      </c>
    </row>
    <row r="44" spans="1:6" x14ac:dyDescent="0.2">
      <c r="A44" s="27" t="s">
        <v>948</v>
      </c>
      <c r="B44" s="27" t="s">
        <v>496</v>
      </c>
      <c r="C44" s="27">
        <v>2022</v>
      </c>
      <c r="D44" s="33">
        <v>27910.565554519151</v>
      </c>
      <c r="E44" s="33">
        <v>14118.345461509</v>
      </c>
      <c r="F44" s="33">
        <v>41292.22520107239</v>
      </c>
    </row>
    <row r="45" spans="1:6" x14ac:dyDescent="0.2">
      <c r="A45" s="27" t="s">
        <v>1215</v>
      </c>
      <c r="B45" s="27" t="s">
        <v>443</v>
      </c>
      <c r="C45" s="27">
        <v>2022</v>
      </c>
      <c r="D45" s="33">
        <v>27294.812557413075</v>
      </c>
      <c r="E45" s="33">
        <v>2558.5874799357944</v>
      </c>
      <c r="F45" s="33">
        <v>14476.725521669341</v>
      </c>
    </row>
    <row r="46" spans="1:6" x14ac:dyDescent="0.2">
      <c r="A46" s="27" t="s">
        <v>1026</v>
      </c>
      <c r="B46" s="27" t="s">
        <v>534</v>
      </c>
      <c r="C46" s="27">
        <v>2022</v>
      </c>
      <c r="D46" s="33">
        <v>24767.111930794588</v>
      </c>
      <c r="E46" s="33">
        <v>4150.8972267536701</v>
      </c>
      <c r="F46" s="33">
        <v>8148.8580750407828</v>
      </c>
    </row>
    <row r="47" spans="1:6" x14ac:dyDescent="0.2">
      <c r="A47" s="27" t="s">
        <v>988</v>
      </c>
      <c r="B47" s="27" t="s">
        <v>465</v>
      </c>
      <c r="C47" s="27">
        <v>2022</v>
      </c>
      <c r="D47" s="33">
        <v>20126.58140254267</v>
      </c>
      <c r="E47" s="33">
        <v>14098.55880985588</v>
      </c>
      <c r="F47" s="33">
        <v>8781.4969781496984</v>
      </c>
    </row>
    <row r="48" spans="1:6" x14ac:dyDescent="0.2">
      <c r="A48" s="27" t="s">
        <v>1185</v>
      </c>
      <c r="B48" s="27" t="s">
        <v>560</v>
      </c>
      <c r="C48" s="27">
        <v>2022</v>
      </c>
      <c r="D48" s="33">
        <v>19648.623166905199</v>
      </c>
      <c r="E48" s="33">
        <v>2120.8842897460017</v>
      </c>
      <c r="F48" s="33">
        <v>39807.149576669799</v>
      </c>
    </row>
    <row r="49" spans="1:6" x14ac:dyDescent="0.2">
      <c r="A49" s="27" t="s">
        <v>1006</v>
      </c>
      <c r="B49" s="27" t="s">
        <v>550</v>
      </c>
      <c r="C49" s="27">
        <v>2022</v>
      </c>
      <c r="D49" s="33">
        <v>19213.936467205654</v>
      </c>
      <c r="E49" s="33">
        <v>5866.8511685116855</v>
      </c>
      <c r="F49" s="33">
        <v>19824.108241082409</v>
      </c>
    </row>
    <row r="50" spans="1:6" x14ac:dyDescent="0.2">
      <c r="A50" s="27" t="s">
        <v>1092</v>
      </c>
      <c r="B50" s="27" t="s">
        <v>473</v>
      </c>
      <c r="C50" s="27">
        <v>2022</v>
      </c>
      <c r="D50" s="33">
        <v>19077.357638863326</v>
      </c>
      <c r="E50" s="33">
        <v>10422.50205955043</v>
      </c>
      <c r="F50" s="33">
        <v>26657.055431328703</v>
      </c>
    </row>
    <row r="51" spans="1:6" x14ac:dyDescent="0.2">
      <c r="A51" s="27" t="s">
        <v>1093</v>
      </c>
      <c r="B51" s="27" t="s">
        <v>509</v>
      </c>
      <c r="C51" s="27">
        <v>2022</v>
      </c>
      <c r="D51" s="33">
        <v>18916.627331862855</v>
      </c>
      <c r="E51" s="33">
        <v>9534.5861655337867</v>
      </c>
      <c r="F51" s="33">
        <v>10560.975609756097</v>
      </c>
    </row>
    <row r="52" spans="1:6" x14ac:dyDescent="0.2">
      <c r="A52" s="27" t="s">
        <v>979</v>
      </c>
      <c r="B52" s="27" t="s">
        <v>468</v>
      </c>
      <c r="C52" s="27">
        <v>2022</v>
      </c>
      <c r="D52" s="33">
        <v>18607.38880410295</v>
      </c>
      <c r="E52" s="33">
        <v>9634.7270615563302</v>
      </c>
      <c r="F52" s="33">
        <v>11426.829268292682</v>
      </c>
    </row>
    <row r="53" spans="1:6" x14ac:dyDescent="0.2">
      <c r="A53" s="27" t="s">
        <v>957</v>
      </c>
      <c r="B53" s="27" t="s">
        <v>514</v>
      </c>
      <c r="C53" s="27">
        <v>2022</v>
      </c>
      <c r="D53" s="33">
        <v>18353.027567133933</v>
      </c>
      <c r="E53" s="33">
        <v>1878.1021897810219</v>
      </c>
      <c r="F53" s="33">
        <v>6209.4890510948908</v>
      </c>
    </row>
    <row r="54" spans="1:6" x14ac:dyDescent="0.2">
      <c r="A54" s="27" t="s">
        <v>977</v>
      </c>
      <c r="B54" s="27" t="s">
        <v>490</v>
      </c>
      <c r="C54" s="27">
        <v>2022</v>
      </c>
      <c r="D54" s="33">
        <v>18343.632166374347</v>
      </c>
      <c r="E54" s="33">
        <v>4865.5542312276521</v>
      </c>
      <c r="F54" s="33">
        <v>6059.3563766388561</v>
      </c>
    </row>
    <row r="55" spans="1:6" x14ac:dyDescent="0.2">
      <c r="A55" s="27" t="s">
        <v>1118</v>
      </c>
      <c r="B55" s="27" t="s">
        <v>450</v>
      </c>
      <c r="C55" s="27">
        <v>2022</v>
      </c>
      <c r="D55" s="33">
        <v>17797.926132489865</v>
      </c>
      <c r="E55" s="33">
        <v>19627.378585629081</v>
      </c>
      <c r="F55" s="33">
        <v>25999.715989775632</v>
      </c>
    </row>
    <row r="56" spans="1:6" x14ac:dyDescent="0.2">
      <c r="A56" s="27" t="s">
        <v>1205</v>
      </c>
      <c r="B56" s="27" t="s">
        <v>429</v>
      </c>
      <c r="C56" s="27">
        <v>2022</v>
      </c>
      <c r="D56" s="33">
        <v>16584.309710614962</v>
      </c>
      <c r="E56" s="33">
        <v>-1675.7918552036199</v>
      </c>
      <c r="F56" s="33">
        <v>15885.746606334842</v>
      </c>
    </row>
    <row r="57" spans="1:6" x14ac:dyDescent="0.2">
      <c r="A57" s="27" t="s">
        <v>1212</v>
      </c>
      <c r="B57" s="27" t="s">
        <v>483</v>
      </c>
      <c r="C57" s="27">
        <v>2022</v>
      </c>
      <c r="D57" s="33">
        <v>16430.656602135838</v>
      </c>
      <c r="E57" s="33">
        <v>-16762.845849802372</v>
      </c>
      <c r="F57" s="33">
        <v>48413.043478260872</v>
      </c>
    </row>
    <row r="58" spans="1:6" x14ac:dyDescent="0.2">
      <c r="A58" s="27" t="s">
        <v>1146</v>
      </c>
      <c r="B58" s="27" t="s">
        <v>466</v>
      </c>
      <c r="C58" s="27">
        <v>2022</v>
      </c>
      <c r="D58" s="33">
        <v>16283.099523200646</v>
      </c>
      <c r="E58" s="33">
        <v>-6167.4026495383378</v>
      </c>
      <c r="F58" s="33">
        <v>20287.836210357287</v>
      </c>
    </row>
    <row r="59" spans="1:6" x14ac:dyDescent="0.2">
      <c r="A59" s="27" t="s">
        <v>947</v>
      </c>
      <c r="B59" s="27" t="s">
        <v>492</v>
      </c>
      <c r="C59" s="27">
        <v>2022</v>
      </c>
      <c r="D59" s="33">
        <v>15636.270115379219</v>
      </c>
      <c r="E59" s="33">
        <v>904.64966788086565</v>
      </c>
      <c r="F59" s="33">
        <v>14715.020355688879</v>
      </c>
    </row>
    <row r="60" spans="1:6" x14ac:dyDescent="0.2">
      <c r="A60" s="27" t="s">
        <v>1001</v>
      </c>
      <c r="B60" s="27" t="s">
        <v>481</v>
      </c>
      <c r="C60" s="27">
        <v>2022</v>
      </c>
      <c r="D60" s="33">
        <v>15216.812108347109</v>
      </c>
      <c r="E60" s="33">
        <v>1911.2057168922001</v>
      </c>
      <c r="F60" s="33">
        <v>8361.258932644063</v>
      </c>
    </row>
    <row r="61" spans="1:6" x14ac:dyDescent="0.2">
      <c r="A61" s="27" t="s">
        <v>1201</v>
      </c>
      <c r="B61" s="27" t="s">
        <v>1202</v>
      </c>
      <c r="C61" s="27">
        <v>2022</v>
      </c>
      <c r="D61" s="33">
        <v>14666.298227397319</v>
      </c>
      <c r="E61" s="33">
        <v>-6908.0911233307152</v>
      </c>
      <c r="F61" s="33">
        <v>1051.8460329929301</v>
      </c>
    </row>
    <row r="62" spans="1:6" x14ac:dyDescent="0.2">
      <c r="A62" s="27" t="s">
        <v>1005</v>
      </c>
      <c r="B62" s="27" t="s">
        <v>530</v>
      </c>
      <c r="C62" s="27">
        <v>2022</v>
      </c>
      <c r="D62" s="33">
        <v>14206.495186326367</v>
      </c>
      <c r="E62" s="33">
        <v>8973.9459971577453</v>
      </c>
      <c r="F62" s="33">
        <v>75388.441496920888</v>
      </c>
    </row>
    <row r="63" spans="1:6" x14ac:dyDescent="0.2">
      <c r="A63" s="27" t="s">
        <v>1166</v>
      </c>
      <c r="B63" s="27" t="s">
        <v>475</v>
      </c>
      <c r="C63" s="27">
        <v>2022</v>
      </c>
      <c r="D63" s="33">
        <v>13965.175158987215</v>
      </c>
      <c r="E63" s="33">
        <v>2085.0354314297624</v>
      </c>
      <c r="F63" s="33">
        <v>11889.537307211338</v>
      </c>
    </row>
    <row r="64" spans="1:6" x14ac:dyDescent="0.2">
      <c r="A64" s="27" t="s">
        <v>987</v>
      </c>
      <c r="B64" s="27" t="s">
        <v>573</v>
      </c>
      <c r="C64" s="27">
        <v>2022</v>
      </c>
      <c r="D64" s="33">
        <v>13374.993935665032</v>
      </c>
      <c r="E64" s="33">
        <v>2984.3907351460221</v>
      </c>
      <c r="F64" s="33">
        <v>8635.4481369587102</v>
      </c>
    </row>
    <row r="65" spans="1:6" x14ac:dyDescent="0.2">
      <c r="A65" s="27" t="s">
        <v>984</v>
      </c>
      <c r="B65" s="27" t="s">
        <v>558</v>
      </c>
      <c r="C65" s="27">
        <v>2022</v>
      </c>
      <c r="D65" s="33">
        <v>13143.626196803087</v>
      </c>
      <c r="E65" s="33">
        <v>4367.3202614379088</v>
      </c>
      <c r="F65" s="33">
        <v>37688.888888888891</v>
      </c>
    </row>
    <row r="66" spans="1:6" x14ac:dyDescent="0.2">
      <c r="A66" s="27" t="s">
        <v>993</v>
      </c>
      <c r="B66" s="27" t="s">
        <v>485</v>
      </c>
      <c r="C66" s="27">
        <v>2022</v>
      </c>
      <c r="D66" s="33">
        <v>12967.836362115289</v>
      </c>
      <c r="E66" s="33">
        <v>5179.8302872062659</v>
      </c>
      <c r="F66" s="33">
        <v>14732.375979112272</v>
      </c>
    </row>
    <row r="67" spans="1:6" x14ac:dyDescent="0.2">
      <c r="A67" s="27" t="s">
        <v>1191</v>
      </c>
      <c r="B67" s="27" t="s">
        <v>479</v>
      </c>
      <c r="C67" s="27">
        <v>2022</v>
      </c>
      <c r="D67" s="33">
        <v>12598.466496367644</v>
      </c>
      <c r="E67" s="33">
        <v>14590.327169274538</v>
      </c>
      <c r="F67" s="33">
        <v>19262.4466571835</v>
      </c>
    </row>
    <row r="68" spans="1:6" x14ac:dyDescent="0.2">
      <c r="A68" s="27" t="s">
        <v>1081</v>
      </c>
      <c r="B68" s="27" t="s">
        <v>484</v>
      </c>
      <c r="C68" s="27">
        <v>2022</v>
      </c>
      <c r="D68" s="33">
        <v>12520.975709154349</v>
      </c>
      <c r="E68" s="33">
        <v>2549.3445461291121</v>
      </c>
      <c r="F68" s="33">
        <v>10587.43507296562</v>
      </c>
    </row>
    <row r="69" spans="1:6" x14ac:dyDescent="0.2">
      <c r="A69" s="27" t="s">
        <v>1210</v>
      </c>
      <c r="B69" s="27" t="s">
        <v>438</v>
      </c>
      <c r="C69" s="27">
        <v>2022</v>
      </c>
      <c r="D69" s="33">
        <v>12468.986722346959</v>
      </c>
      <c r="E69" s="33">
        <v>-6534.5992919214677</v>
      </c>
      <c r="F69" s="33">
        <v>9470.5503701319594</v>
      </c>
    </row>
    <row r="70" spans="1:6" x14ac:dyDescent="0.2">
      <c r="A70" s="27" t="s">
        <v>989</v>
      </c>
      <c r="B70" s="27" t="s">
        <v>532</v>
      </c>
      <c r="C70" s="27">
        <v>2022</v>
      </c>
      <c r="D70" s="33">
        <v>12290.990822140102</v>
      </c>
      <c r="E70" s="33">
        <v>17392.130257801899</v>
      </c>
      <c r="F70" s="33">
        <v>7218.9054726368158</v>
      </c>
    </row>
    <row r="71" spans="1:6" x14ac:dyDescent="0.2">
      <c r="A71" s="27" t="s">
        <v>1041</v>
      </c>
      <c r="B71" s="27" t="s">
        <v>494</v>
      </c>
      <c r="C71" s="27">
        <v>2022</v>
      </c>
      <c r="D71" s="33">
        <v>12210.051573644181</v>
      </c>
      <c r="E71" s="33">
        <v>3116.2676287307313</v>
      </c>
      <c r="F71" s="33">
        <v>2621.0232863233846</v>
      </c>
    </row>
    <row r="72" spans="1:6" x14ac:dyDescent="0.2">
      <c r="A72" s="27" t="s">
        <v>1091</v>
      </c>
      <c r="B72" s="27" t="s">
        <v>445</v>
      </c>
      <c r="C72" s="27">
        <v>2022</v>
      </c>
      <c r="D72" s="33">
        <v>11872.374291890052</v>
      </c>
      <c r="E72" s="33">
        <v>-613.16535433070862</v>
      </c>
      <c r="F72" s="33">
        <v>14116.850393700788</v>
      </c>
    </row>
    <row r="73" spans="1:6" x14ac:dyDescent="0.2">
      <c r="A73" s="27" t="s">
        <v>1053</v>
      </c>
      <c r="B73" s="27" t="s">
        <v>682</v>
      </c>
      <c r="C73" s="27">
        <v>2022</v>
      </c>
      <c r="D73" s="33">
        <v>11570.801795774647</v>
      </c>
      <c r="E73" s="33">
        <v>1819.8356807511736</v>
      </c>
      <c r="F73" s="33">
        <v>18324.530516431925</v>
      </c>
    </row>
    <row r="74" spans="1:6" x14ac:dyDescent="0.2">
      <c r="A74" s="27" t="s">
        <v>1232</v>
      </c>
      <c r="B74" s="27" t="s">
        <v>828</v>
      </c>
      <c r="C74" s="27">
        <v>2022</v>
      </c>
      <c r="D74" s="33">
        <v>11391.219159751749</v>
      </c>
      <c r="E74" s="33">
        <v>8233.7518463810939</v>
      </c>
      <c r="F74" s="33">
        <v>3852.2895125553914</v>
      </c>
    </row>
    <row r="75" spans="1:6" x14ac:dyDescent="0.2">
      <c r="A75" s="27" t="s">
        <v>983</v>
      </c>
      <c r="B75" s="27" t="s">
        <v>502</v>
      </c>
      <c r="C75" s="27">
        <v>2022</v>
      </c>
      <c r="D75" s="33">
        <v>11193.506813081638</v>
      </c>
      <c r="E75" s="33">
        <v>404.90797546012271</v>
      </c>
      <c r="F75" s="33">
        <v>9372.1881390593044</v>
      </c>
    </row>
    <row r="76" spans="1:6" x14ac:dyDescent="0.2">
      <c r="A76" s="27" t="s">
        <v>1002</v>
      </c>
      <c r="B76" s="27" t="s">
        <v>498</v>
      </c>
      <c r="C76" s="27">
        <v>2022</v>
      </c>
      <c r="D76" s="33">
        <v>11116.010967232593</v>
      </c>
      <c r="E76" s="33">
        <v>342.67912772585669</v>
      </c>
      <c r="F76" s="33">
        <v>6231.9141571478021</v>
      </c>
    </row>
    <row r="77" spans="1:6" x14ac:dyDescent="0.2">
      <c r="A77" s="27" t="s">
        <v>1062</v>
      </c>
      <c r="B77" s="27" t="s">
        <v>580</v>
      </c>
      <c r="C77" s="27">
        <v>2022</v>
      </c>
      <c r="D77" s="33">
        <v>11098.694188208146</v>
      </c>
      <c r="E77" s="33">
        <v>10342.775188239513</v>
      </c>
      <c r="F77" s="33">
        <v>11533.166009322338</v>
      </c>
    </row>
    <row r="78" spans="1:6" x14ac:dyDescent="0.2">
      <c r="A78" s="27" t="s">
        <v>1209</v>
      </c>
      <c r="B78" s="27" t="s">
        <v>477</v>
      </c>
      <c r="C78" s="27">
        <v>2022</v>
      </c>
      <c r="D78" s="33">
        <v>11094.462881104624</v>
      </c>
      <c r="E78" s="33">
        <v>30671.29228100607</v>
      </c>
      <c r="F78" s="33">
        <v>11556.808326105811</v>
      </c>
    </row>
    <row r="79" spans="1:6" x14ac:dyDescent="0.2">
      <c r="A79" s="27" t="s">
        <v>1164</v>
      </c>
      <c r="B79" s="27" t="s">
        <v>493</v>
      </c>
      <c r="C79" s="27">
        <v>2022</v>
      </c>
      <c r="D79" s="33">
        <v>10308.899872243621</v>
      </c>
      <c r="E79" s="33">
        <v>2867.4816625916869</v>
      </c>
      <c r="F79" s="33">
        <v>28857.212713936431</v>
      </c>
    </row>
    <row r="80" spans="1:6" x14ac:dyDescent="0.2">
      <c r="A80" s="27" t="s">
        <v>1021</v>
      </c>
      <c r="B80" s="27" t="s">
        <v>516</v>
      </c>
      <c r="C80" s="27">
        <v>2022</v>
      </c>
      <c r="D80" s="33">
        <v>10047.225739882728</v>
      </c>
      <c r="E80" s="33">
        <v>7148.9066830920847</v>
      </c>
      <c r="F80" s="33">
        <v>6255.6205728364648</v>
      </c>
    </row>
    <row r="81" spans="1:6" x14ac:dyDescent="0.2">
      <c r="A81" s="27" t="s">
        <v>946</v>
      </c>
      <c r="B81" s="27" t="s">
        <v>463</v>
      </c>
      <c r="C81" s="27">
        <v>2022</v>
      </c>
      <c r="D81" s="33">
        <v>9749.644967445216</v>
      </c>
      <c r="E81" s="33">
        <v>2452.7956003666363</v>
      </c>
      <c r="F81" s="33">
        <v>21683.165291781239</v>
      </c>
    </row>
    <row r="82" spans="1:6" x14ac:dyDescent="0.2">
      <c r="A82" s="27" t="s">
        <v>1077</v>
      </c>
      <c r="B82" s="27" t="s">
        <v>710</v>
      </c>
      <c r="C82" s="27">
        <v>2022</v>
      </c>
      <c r="D82" s="33">
        <v>9579.89211818894</v>
      </c>
      <c r="E82" s="33">
        <v>54702.127659574471</v>
      </c>
      <c r="F82" s="33">
        <v>17898.936170212764</v>
      </c>
    </row>
    <row r="83" spans="1:6" x14ac:dyDescent="0.2">
      <c r="A83" s="27" t="s">
        <v>1157</v>
      </c>
      <c r="B83" s="27" t="s">
        <v>1158</v>
      </c>
      <c r="C83" s="27">
        <v>2022</v>
      </c>
      <c r="D83" s="33">
        <v>9246.4378115746567</v>
      </c>
      <c r="E83" s="33">
        <v>-345.2979181622398</v>
      </c>
      <c r="F83" s="33">
        <v>21412.59870782484</v>
      </c>
    </row>
    <row r="84" spans="1:6" x14ac:dyDescent="0.2">
      <c r="A84" s="27" t="s">
        <v>1060</v>
      </c>
      <c r="B84" s="27" t="s">
        <v>604</v>
      </c>
      <c r="C84" s="27">
        <v>2022</v>
      </c>
      <c r="D84" s="33">
        <v>9084.6763285678589</v>
      </c>
      <c r="E84" s="33">
        <v>597.37884791222189</v>
      </c>
      <c r="F84" s="33">
        <v>5383.4196891191714</v>
      </c>
    </row>
    <row r="85" spans="1:6" x14ac:dyDescent="0.2">
      <c r="A85" s="27" t="s">
        <v>1046</v>
      </c>
      <c r="B85" s="27" t="s">
        <v>754</v>
      </c>
      <c r="C85" s="27">
        <v>2022</v>
      </c>
      <c r="D85" s="33">
        <v>9047.6194591621806</v>
      </c>
      <c r="E85" s="33">
        <v>2124.2814125376403</v>
      </c>
      <c r="F85" s="33">
        <v>4921.1606898439641</v>
      </c>
    </row>
    <row r="86" spans="1:6" x14ac:dyDescent="0.2">
      <c r="A86" s="27" t="s">
        <v>1004</v>
      </c>
      <c r="B86" s="27" t="s">
        <v>476</v>
      </c>
      <c r="C86" s="27">
        <v>2022</v>
      </c>
      <c r="D86" s="33">
        <v>8801.9134054345595</v>
      </c>
      <c r="E86" s="33">
        <v>912.02392193893616</v>
      </c>
      <c r="F86" s="33">
        <v>15849.700975763299</v>
      </c>
    </row>
    <row r="87" spans="1:6" x14ac:dyDescent="0.2">
      <c r="A87" s="27" t="s">
        <v>953</v>
      </c>
      <c r="B87" s="27" t="s">
        <v>453</v>
      </c>
      <c r="C87" s="27">
        <v>2022</v>
      </c>
      <c r="D87" s="33">
        <v>8691.7512520825221</v>
      </c>
      <c r="E87" s="33">
        <v>4312.1978560919215</v>
      </c>
      <c r="F87" s="33">
        <v>8847.1940026623688</v>
      </c>
    </row>
    <row r="88" spans="1:6" x14ac:dyDescent="0.2">
      <c r="A88" s="27" t="s">
        <v>1268</v>
      </c>
      <c r="B88" s="27" t="s">
        <v>535</v>
      </c>
      <c r="C88" s="27">
        <v>2022</v>
      </c>
      <c r="D88" s="33">
        <v>8402.5837462232357</v>
      </c>
      <c r="E88" s="33">
        <v>16733.824733824735</v>
      </c>
      <c r="F88" s="33">
        <v>60328.419328419332</v>
      </c>
    </row>
    <row r="89" spans="1:6" x14ac:dyDescent="0.2">
      <c r="A89" s="27" t="s">
        <v>1141</v>
      </c>
      <c r="B89" s="27" t="s">
        <v>437</v>
      </c>
      <c r="C89" s="27">
        <v>2022</v>
      </c>
      <c r="D89" s="33">
        <v>8131.4465840816356</v>
      </c>
      <c r="E89" s="33">
        <v>5496.5377957299479</v>
      </c>
      <c r="F89" s="33">
        <v>10159.405654933642</v>
      </c>
    </row>
    <row r="90" spans="1:6" x14ac:dyDescent="0.2">
      <c r="A90" s="27" t="s">
        <v>1156</v>
      </c>
      <c r="B90" s="27" t="s">
        <v>486</v>
      </c>
      <c r="C90" s="27">
        <v>2022</v>
      </c>
      <c r="D90" s="33">
        <v>7998.9555777247215</v>
      </c>
      <c r="E90" s="33">
        <v>-7198.5264019647975</v>
      </c>
      <c r="F90" s="33">
        <v>23738.02701596398</v>
      </c>
    </row>
    <row r="91" spans="1:6" x14ac:dyDescent="0.2">
      <c r="A91" s="27" t="s">
        <v>1244</v>
      </c>
      <c r="B91" s="27" t="s">
        <v>460</v>
      </c>
      <c r="C91" s="27">
        <v>2022</v>
      </c>
      <c r="D91" s="33">
        <v>7951.6247710228472</v>
      </c>
      <c r="E91" s="33">
        <v>2287.503130478337</v>
      </c>
      <c r="F91" s="33">
        <v>15153.017781116954</v>
      </c>
    </row>
    <row r="92" spans="1:6" x14ac:dyDescent="0.2">
      <c r="A92" s="27" t="s">
        <v>1211</v>
      </c>
      <c r="B92" s="27" t="s">
        <v>750</v>
      </c>
      <c r="C92" s="27">
        <v>2022</v>
      </c>
      <c r="D92" s="33">
        <v>7884.5437490805089</v>
      </c>
      <c r="E92" s="33">
        <v>4821.0137275607185</v>
      </c>
      <c r="F92" s="33">
        <v>26353.220696937697</v>
      </c>
    </row>
    <row r="93" spans="1:6" x14ac:dyDescent="0.2">
      <c r="A93" s="27" t="s">
        <v>1105</v>
      </c>
      <c r="B93" s="27" t="s">
        <v>549</v>
      </c>
      <c r="C93" s="27">
        <v>2022</v>
      </c>
      <c r="D93" s="33">
        <v>7682.3635192086831</v>
      </c>
      <c r="E93" s="33">
        <v>15880.269058295964</v>
      </c>
      <c r="F93" s="33">
        <v>22069.058295964125</v>
      </c>
    </row>
    <row r="94" spans="1:6" x14ac:dyDescent="0.2">
      <c r="A94" s="27" t="s">
        <v>1172</v>
      </c>
      <c r="B94" s="27" t="s">
        <v>531</v>
      </c>
      <c r="C94" s="27">
        <v>2022</v>
      </c>
      <c r="D94" s="33">
        <v>7509.087314659434</v>
      </c>
      <c r="E94" s="33">
        <v>5404.8892284186404</v>
      </c>
      <c r="F94" s="33">
        <v>9656.9900687547743</v>
      </c>
    </row>
    <row r="95" spans="1:6" x14ac:dyDescent="0.2">
      <c r="A95" s="27" t="s">
        <v>1037</v>
      </c>
      <c r="B95" s="27" t="s">
        <v>482</v>
      </c>
      <c r="C95" s="27">
        <v>2022</v>
      </c>
      <c r="D95" s="33">
        <v>7489.934421580384</v>
      </c>
      <c r="E95" s="33">
        <v>3588.8594164456235</v>
      </c>
      <c r="F95" s="33">
        <v>7785.5879752431474</v>
      </c>
    </row>
    <row r="96" spans="1:6" x14ac:dyDescent="0.2">
      <c r="A96" s="27" t="s">
        <v>1061</v>
      </c>
      <c r="B96" s="27" t="s">
        <v>545</v>
      </c>
      <c r="C96" s="27">
        <v>2022</v>
      </c>
      <c r="D96" s="33">
        <v>7263.6083819873411</v>
      </c>
      <c r="E96" s="33">
        <v>1264.0025173064821</v>
      </c>
      <c r="F96" s="33">
        <v>8869.4147262429196</v>
      </c>
    </row>
    <row r="97" spans="1:6" x14ac:dyDescent="0.2">
      <c r="A97" s="27" t="s">
        <v>995</v>
      </c>
      <c r="B97" s="27" t="s">
        <v>527</v>
      </c>
      <c r="C97" s="27">
        <v>2022</v>
      </c>
      <c r="D97" s="33">
        <v>7174.2478707747996</v>
      </c>
      <c r="E97" s="33">
        <v>2289.6497441951988</v>
      </c>
      <c r="F97" s="33">
        <v>14770.956316410862</v>
      </c>
    </row>
    <row r="98" spans="1:6" x14ac:dyDescent="0.2">
      <c r="A98" s="27" t="s">
        <v>1270</v>
      </c>
      <c r="B98" s="27" t="s">
        <v>702</v>
      </c>
      <c r="C98" s="27">
        <v>2022</v>
      </c>
      <c r="D98" s="33">
        <v>7161.4721469533661</v>
      </c>
      <c r="E98" s="33">
        <v>-2423.8410596026488</v>
      </c>
      <c r="F98" s="33">
        <v>36147.902869757178</v>
      </c>
    </row>
    <row r="99" spans="1:6" x14ac:dyDescent="0.2">
      <c r="A99" s="27" t="s">
        <v>920</v>
      </c>
      <c r="B99" s="27" t="s">
        <v>461</v>
      </c>
      <c r="C99" s="27">
        <v>2022</v>
      </c>
      <c r="D99" s="33">
        <v>7023.3787636966972</v>
      </c>
      <c r="E99" s="33">
        <v>-4324.7529901196049</v>
      </c>
      <c r="F99" s="33">
        <v>35567.08268330733</v>
      </c>
    </row>
    <row r="100" spans="1:6" x14ac:dyDescent="0.2">
      <c r="A100" s="27" t="s">
        <v>1175</v>
      </c>
      <c r="B100" s="27" t="s">
        <v>504</v>
      </c>
      <c r="C100" s="27">
        <v>2022</v>
      </c>
      <c r="D100" s="33">
        <v>6962.9935659803305</v>
      </c>
      <c r="E100" s="33">
        <v>-1241.8014866637516</v>
      </c>
      <c r="F100" s="33">
        <v>10936.160909488413</v>
      </c>
    </row>
    <row r="101" spans="1:6" x14ac:dyDescent="0.2">
      <c r="A101" s="27" t="s">
        <v>1253</v>
      </c>
      <c r="B101" s="27" t="s">
        <v>832</v>
      </c>
      <c r="C101" s="27">
        <v>2022</v>
      </c>
      <c r="D101" s="33">
        <v>6852.040173876554</v>
      </c>
      <c r="E101" s="33">
        <v>1282.6797385620914</v>
      </c>
      <c r="F101" s="33">
        <v>6050.1089324618733</v>
      </c>
    </row>
    <row r="102" spans="1:6" x14ac:dyDescent="0.2">
      <c r="A102" s="27" t="s">
        <v>956</v>
      </c>
      <c r="B102" s="27" t="s">
        <v>546</v>
      </c>
      <c r="C102" s="27">
        <v>2022</v>
      </c>
      <c r="D102" s="33">
        <v>6777.7209385744654</v>
      </c>
      <c r="E102" s="33">
        <v>1578.6764705882354</v>
      </c>
      <c r="F102" s="33">
        <v>3348.8970588235293</v>
      </c>
    </row>
    <row r="103" spans="1:6" x14ac:dyDescent="0.2">
      <c r="A103" s="27" t="s">
        <v>978</v>
      </c>
      <c r="B103" s="27" t="s">
        <v>574</v>
      </c>
      <c r="C103" s="27">
        <v>2022</v>
      </c>
      <c r="D103" s="33">
        <v>6728.8567596311213</v>
      </c>
      <c r="E103" s="33">
        <v>-8165.6600517687666</v>
      </c>
      <c r="F103" s="33">
        <v>17585.849870578084</v>
      </c>
    </row>
    <row r="104" spans="1:6" x14ac:dyDescent="0.2">
      <c r="A104" s="27" t="s">
        <v>1107</v>
      </c>
      <c r="B104" s="27" t="s">
        <v>569</v>
      </c>
      <c r="C104" s="27">
        <v>2022</v>
      </c>
      <c r="D104" s="33">
        <v>6620.8603242163927</v>
      </c>
      <c r="E104" s="33">
        <v>3522.4806201550387</v>
      </c>
      <c r="F104" s="33">
        <v>10479.069767441861</v>
      </c>
    </row>
    <row r="105" spans="1:6" x14ac:dyDescent="0.2">
      <c r="A105" s="27" t="s">
        <v>1050</v>
      </c>
      <c r="B105" s="27" t="s">
        <v>469</v>
      </c>
      <c r="C105" s="27">
        <v>2022</v>
      </c>
      <c r="D105" s="33">
        <v>6610.7331935635802</v>
      </c>
      <c r="E105" s="33">
        <v>-1036.236196521854</v>
      </c>
      <c r="F105" s="33">
        <v>13241.883224227997</v>
      </c>
    </row>
    <row r="106" spans="1:6" x14ac:dyDescent="0.2">
      <c r="A106" s="27" t="s">
        <v>1142</v>
      </c>
      <c r="B106" s="27" t="s">
        <v>472</v>
      </c>
      <c r="C106" s="27">
        <v>2022</v>
      </c>
      <c r="D106" s="33">
        <v>6272.1109567879957</v>
      </c>
      <c r="E106" s="33">
        <v>972.47392716703712</v>
      </c>
      <c r="F106" s="33">
        <v>9810.2239699093861</v>
      </c>
    </row>
    <row r="107" spans="1:6" x14ac:dyDescent="0.2">
      <c r="A107" s="27" t="s">
        <v>1143</v>
      </c>
      <c r="B107" s="27" t="s">
        <v>700</v>
      </c>
      <c r="C107" s="27">
        <v>2022</v>
      </c>
      <c r="D107" s="33">
        <v>6182.1873194724967</v>
      </c>
      <c r="E107" s="33">
        <v>9358.4905660377353</v>
      </c>
      <c r="F107" s="33">
        <v>10822.169811320755</v>
      </c>
    </row>
    <row r="108" spans="1:6" x14ac:dyDescent="0.2">
      <c r="A108" s="27" t="s">
        <v>1110</v>
      </c>
      <c r="B108" s="27" t="s">
        <v>462</v>
      </c>
      <c r="C108" s="27">
        <v>2022</v>
      </c>
      <c r="D108" s="33">
        <v>6130.3426540527271</v>
      </c>
      <c r="E108" s="33">
        <v>691.82441927750676</v>
      </c>
      <c r="F108" s="33">
        <v>7044.2258411176326</v>
      </c>
    </row>
    <row r="109" spans="1:6" x14ac:dyDescent="0.2">
      <c r="A109" s="27" t="s">
        <v>1257</v>
      </c>
      <c r="B109" s="27" t="s">
        <v>542</v>
      </c>
      <c r="C109" s="27">
        <v>2022</v>
      </c>
      <c r="D109" s="33">
        <v>6088.6828667933778</v>
      </c>
      <c r="E109" s="33">
        <v>13307.161345987921</v>
      </c>
      <c r="F109" s="33">
        <v>7776.5314926660913</v>
      </c>
    </row>
    <row r="110" spans="1:6" x14ac:dyDescent="0.2">
      <c r="A110" s="27" t="s">
        <v>1188</v>
      </c>
      <c r="B110" s="27" t="s">
        <v>517</v>
      </c>
      <c r="C110" s="27">
        <v>2022</v>
      </c>
      <c r="D110" s="33">
        <v>6076.6737001657766</v>
      </c>
      <c r="E110" s="33">
        <v>-1212.121212121212</v>
      </c>
      <c r="F110" s="33">
        <v>2303.5353535353534</v>
      </c>
    </row>
    <row r="111" spans="1:6" x14ac:dyDescent="0.2">
      <c r="A111" s="27" t="s">
        <v>1106</v>
      </c>
      <c r="B111" s="27" t="s">
        <v>795</v>
      </c>
      <c r="C111" s="27">
        <v>2022</v>
      </c>
      <c r="D111" s="33">
        <v>5613.0198437499994</v>
      </c>
      <c r="E111" s="33">
        <v>29908.854166666668</v>
      </c>
      <c r="F111" s="33">
        <v>39130.208333333336</v>
      </c>
    </row>
    <row r="112" spans="1:6" x14ac:dyDescent="0.2">
      <c r="A112" s="27" t="s">
        <v>1015</v>
      </c>
      <c r="B112" s="27" t="s">
        <v>464</v>
      </c>
      <c r="C112" s="27">
        <v>2022</v>
      </c>
      <c r="D112" s="33">
        <v>5373.5641577339702</v>
      </c>
      <c r="E112" s="33">
        <v>-310.69153426970604</v>
      </c>
      <c r="F112" s="33">
        <v>7320.669276229949</v>
      </c>
    </row>
    <row r="113" spans="1:6" x14ac:dyDescent="0.2">
      <c r="A113" s="27" t="s">
        <v>1039</v>
      </c>
      <c r="B113" s="27" t="s">
        <v>775</v>
      </c>
      <c r="C113" s="27">
        <v>2022</v>
      </c>
      <c r="D113" s="33">
        <v>5373.5378460816519</v>
      </c>
      <c r="E113" s="33">
        <v>-3396.9967151572032</v>
      </c>
      <c r="F113" s="33">
        <v>5426.0910370717975</v>
      </c>
    </row>
    <row r="114" spans="1:6" x14ac:dyDescent="0.2">
      <c r="A114" s="27" t="s">
        <v>1003</v>
      </c>
      <c r="B114" s="27" t="s">
        <v>761</v>
      </c>
      <c r="C114" s="27">
        <v>2022</v>
      </c>
      <c r="D114" s="33">
        <v>5231.3550276350497</v>
      </c>
      <c r="E114" s="33">
        <v>2488.8535031847132</v>
      </c>
      <c r="F114" s="33">
        <v>23980.891719745225</v>
      </c>
    </row>
    <row r="115" spans="1:6" x14ac:dyDescent="0.2">
      <c r="A115" s="27" t="s">
        <v>1035</v>
      </c>
      <c r="B115" s="27" t="s">
        <v>518</v>
      </c>
      <c r="C115" s="27">
        <v>2022</v>
      </c>
      <c r="D115" s="33">
        <v>5223.6779605029751</v>
      </c>
      <c r="E115" s="33">
        <v>-1538.8171253294163</v>
      </c>
      <c r="F115" s="33">
        <v>5558.9061217436383</v>
      </c>
    </row>
    <row r="116" spans="1:6" x14ac:dyDescent="0.2">
      <c r="A116" s="27" t="s">
        <v>990</v>
      </c>
      <c r="B116" s="27" t="s">
        <v>521</v>
      </c>
      <c r="C116" s="27">
        <v>2022</v>
      </c>
      <c r="D116" s="33">
        <v>5150.915907869</v>
      </c>
      <c r="E116" s="33">
        <v>6833.7510442773601</v>
      </c>
      <c r="F116" s="33">
        <v>17443.609022556389</v>
      </c>
    </row>
    <row r="117" spans="1:6" x14ac:dyDescent="0.2">
      <c r="A117" s="27" t="s">
        <v>1059</v>
      </c>
      <c r="B117" s="27" t="s">
        <v>433</v>
      </c>
      <c r="C117" s="27">
        <v>2022</v>
      </c>
      <c r="D117" s="33">
        <v>5029.1377563130236</v>
      </c>
      <c r="E117" s="33">
        <v>2492.5527335342231</v>
      </c>
      <c r="F117" s="33">
        <v>11259.35674312773</v>
      </c>
    </row>
    <row r="118" spans="1:6" x14ac:dyDescent="0.2">
      <c r="A118" s="27" t="s">
        <v>945</v>
      </c>
      <c r="B118" s="27" t="s">
        <v>566</v>
      </c>
      <c r="C118" s="27">
        <v>2022</v>
      </c>
      <c r="D118" s="33">
        <v>4992.9374238012988</v>
      </c>
      <c r="E118" s="33">
        <v>475.87511825922422</v>
      </c>
      <c r="F118" s="33">
        <v>46666.982024597921</v>
      </c>
    </row>
    <row r="119" spans="1:6" x14ac:dyDescent="0.2">
      <c r="A119" s="27" t="s">
        <v>917</v>
      </c>
      <c r="B119" s="27" t="s">
        <v>647</v>
      </c>
      <c r="C119" s="27">
        <v>2022</v>
      </c>
      <c r="D119" s="33">
        <v>4890.1442698119472</v>
      </c>
      <c r="E119" s="33">
        <v>3925.4752851711028</v>
      </c>
      <c r="F119" s="33">
        <v>16433.460076045627</v>
      </c>
    </row>
    <row r="120" spans="1:6" x14ac:dyDescent="0.2">
      <c r="A120" s="27" t="s">
        <v>1190</v>
      </c>
      <c r="B120" s="27" t="s">
        <v>442</v>
      </c>
      <c r="C120" s="27">
        <v>2022</v>
      </c>
      <c r="D120" s="33">
        <v>4865.6004331297154</v>
      </c>
      <c r="E120" s="33">
        <v>2540.0371574547144</v>
      </c>
      <c r="F120" s="33">
        <v>24462.703204830468</v>
      </c>
    </row>
    <row r="121" spans="1:6" x14ac:dyDescent="0.2">
      <c r="A121" s="27" t="s">
        <v>1043</v>
      </c>
      <c r="B121" s="27" t="s">
        <v>601</v>
      </c>
      <c r="C121" s="27">
        <v>2022</v>
      </c>
      <c r="D121" s="33">
        <v>4722.7145539892044</v>
      </c>
      <c r="E121" s="33">
        <v>-3163.4219393485587</v>
      </c>
      <c r="F121" s="33">
        <v>10574.503931111944</v>
      </c>
    </row>
    <row r="122" spans="1:6" x14ac:dyDescent="0.2">
      <c r="A122" s="27" t="s">
        <v>996</v>
      </c>
      <c r="B122" s="27" t="s">
        <v>562</v>
      </c>
      <c r="C122" s="27">
        <v>2022</v>
      </c>
      <c r="D122" s="33">
        <v>4703.6619425976805</v>
      </c>
      <c r="E122" s="33">
        <v>-146.89916104622472</v>
      </c>
      <c r="F122" s="33">
        <v>9683.3360750123375</v>
      </c>
    </row>
    <row r="123" spans="1:6" x14ac:dyDescent="0.2">
      <c r="A123" s="27" t="s">
        <v>976</v>
      </c>
      <c r="B123" s="27" t="s">
        <v>600</v>
      </c>
      <c r="C123" s="27">
        <v>2022</v>
      </c>
      <c r="D123" s="33">
        <v>4694.0274971398894</v>
      </c>
      <c r="E123" s="33">
        <v>-92.533696804482815</v>
      </c>
      <c r="F123" s="33">
        <v>8612.4488868696044</v>
      </c>
    </row>
    <row r="124" spans="1:6" x14ac:dyDescent="0.2">
      <c r="A124" s="27" t="s">
        <v>1214</v>
      </c>
      <c r="B124" s="27" t="s">
        <v>826</v>
      </c>
      <c r="C124" s="27">
        <v>2022</v>
      </c>
      <c r="D124" s="33">
        <v>4678.1671491637489</v>
      </c>
      <c r="E124" s="33">
        <v>6214.8286993647816</v>
      </c>
      <c r="F124" s="33">
        <v>16479.225242111839</v>
      </c>
    </row>
    <row r="125" spans="1:6" x14ac:dyDescent="0.2">
      <c r="A125" s="27" t="s">
        <v>974</v>
      </c>
      <c r="B125" s="27" t="s">
        <v>603</v>
      </c>
      <c r="C125" s="27">
        <v>2022</v>
      </c>
      <c r="D125" s="33">
        <v>4631.7606829977685</v>
      </c>
      <c r="E125" s="33">
        <v>-221.57353350013901</v>
      </c>
      <c r="F125" s="33">
        <v>2439.5329441201002</v>
      </c>
    </row>
    <row r="126" spans="1:6" x14ac:dyDescent="0.2">
      <c r="A126" s="27" t="s">
        <v>982</v>
      </c>
      <c r="B126" s="27" t="s">
        <v>506</v>
      </c>
      <c r="C126" s="27">
        <v>2022</v>
      </c>
      <c r="D126" s="33">
        <v>4587.790785753974</v>
      </c>
      <c r="E126" s="33">
        <v>1675.3270023293317</v>
      </c>
      <c r="F126" s="33">
        <v>12013.080093173267</v>
      </c>
    </row>
    <row r="127" spans="1:6" x14ac:dyDescent="0.2">
      <c r="A127" s="27" t="s">
        <v>1052</v>
      </c>
      <c r="B127" s="27" t="s">
        <v>564</v>
      </c>
      <c r="C127" s="27">
        <v>2022</v>
      </c>
      <c r="D127" s="33">
        <v>4463.2781198816037</v>
      </c>
      <c r="E127" s="33">
        <v>3228.8167938931297</v>
      </c>
      <c r="F127" s="33">
        <v>6405.43893129771</v>
      </c>
    </row>
    <row r="128" spans="1:6" x14ac:dyDescent="0.2">
      <c r="A128" s="27" t="s">
        <v>1076</v>
      </c>
      <c r="B128" s="27" t="s">
        <v>709</v>
      </c>
      <c r="C128" s="27">
        <v>2022</v>
      </c>
      <c r="D128" s="33">
        <v>4462.3819390288245</v>
      </c>
      <c r="E128" s="33">
        <v>4174.9371194847326</v>
      </c>
      <c r="F128" s="33">
        <v>15635.951200018806</v>
      </c>
    </row>
    <row r="129" spans="1:6" x14ac:dyDescent="0.2">
      <c r="A129" s="27" t="s">
        <v>1116</v>
      </c>
      <c r="B129" s="27" t="s">
        <v>567</v>
      </c>
      <c r="C129" s="27">
        <v>2022</v>
      </c>
      <c r="D129" s="33">
        <v>4405.6877978961993</v>
      </c>
      <c r="E129" s="33">
        <v>9504.9982764563938</v>
      </c>
      <c r="F129" s="33">
        <v>22141.330575663564</v>
      </c>
    </row>
    <row r="130" spans="1:6" x14ac:dyDescent="0.2">
      <c r="A130" s="27" t="s">
        <v>1103</v>
      </c>
      <c r="B130" s="27" t="s">
        <v>773</v>
      </c>
      <c r="C130" s="27">
        <v>2022</v>
      </c>
      <c r="D130" s="33">
        <v>4371.3575014002117</v>
      </c>
      <c r="E130" s="33">
        <v>8069.7211155378482</v>
      </c>
      <c r="F130" s="33">
        <v>4424.3027888446213</v>
      </c>
    </row>
    <row r="131" spans="1:6" x14ac:dyDescent="0.2">
      <c r="A131" s="27" t="s">
        <v>1066</v>
      </c>
      <c r="B131" s="27" t="s">
        <v>540</v>
      </c>
      <c r="C131" s="27">
        <v>2022</v>
      </c>
      <c r="D131" s="33">
        <v>4317.8668529201796</v>
      </c>
      <c r="E131" s="33">
        <v>3669.8540928200478</v>
      </c>
      <c r="F131" s="33">
        <v>12915.258428818728</v>
      </c>
    </row>
    <row r="132" spans="1:6" x14ac:dyDescent="0.2">
      <c r="A132" s="27" t="s">
        <v>994</v>
      </c>
      <c r="B132" s="27" t="s">
        <v>608</v>
      </c>
      <c r="C132" s="27">
        <v>2022</v>
      </c>
      <c r="D132" s="33">
        <v>4286.1865027814238</v>
      </c>
      <c r="E132" s="33">
        <v>6425.313568985177</v>
      </c>
      <c r="F132" s="33">
        <v>19415.735461801596</v>
      </c>
    </row>
    <row r="133" spans="1:6" x14ac:dyDescent="0.2">
      <c r="A133" s="27" t="s">
        <v>1056</v>
      </c>
      <c r="B133" s="27" t="s">
        <v>553</v>
      </c>
      <c r="C133" s="27">
        <v>2022</v>
      </c>
      <c r="D133" s="33">
        <v>4236.2117375781208</v>
      </c>
      <c r="E133" s="33">
        <v>1159.4212651413191</v>
      </c>
      <c r="F133" s="33">
        <v>20778.936742934053</v>
      </c>
    </row>
    <row r="134" spans="1:6" x14ac:dyDescent="0.2">
      <c r="A134" s="27" t="s">
        <v>1038</v>
      </c>
      <c r="B134" s="27" t="s">
        <v>646</v>
      </c>
      <c r="C134" s="27">
        <v>2022</v>
      </c>
      <c r="D134" s="33">
        <v>4217.468306765114</v>
      </c>
      <c r="E134" s="33">
        <v>-579.72805933250925</v>
      </c>
      <c r="F134" s="33">
        <v>13759.785743716522</v>
      </c>
    </row>
    <row r="135" spans="1:6" x14ac:dyDescent="0.2">
      <c r="A135" s="27" t="s">
        <v>1085</v>
      </c>
      <c r="B135" s="27" t="s">
        <v>626</v>
      </c>
      <c r="C135" s="27">
        <v>2022</v>
      </c>
      <c r="D135" s="33">
        <v>4186.4961372583521</v>
      </c>
      <c r="E135" s="33">
        <v>2930.0609560474813</v>
      </c>
      <c r="F135" s="33">
        <v>14572.345203721527</v>
      </c>
    </row>
    <row r="136" spans="1:6" x14ac:dyDescent="0.2">
      <c r="A136" s="27" t="s">
        <v>1154</v>
      </c>
      <c r="B136" s="27" t="s">
        <v>650</v>
      </c>
      <c r="C136" s="27">
        <v>2022</v>
      </c>
      <c r="D136" s="33">
        <v>4072.3874704688201</v>
      </c>
      <c r="E136" s="33">
        <v>12404.867256637168</v>
      </c>
      <c r="F136" s="33">
        <v>11168.141592920354</v>
      </c>
    </row>
    <row r="137" spans="1:6" x14ac:dyDescent="0.2">
      <c r="A137" s="27" t="s">
        <v>1200</v>
      </c>
      <c r="B137" s="27" t="s">
        <v>538</v>
      </c>
      <c r="C137" s="27">
        <v>2022</v>
      </c>
      <c r="D137" s="33">
        <v>3827.455301650803</v>
      </c>
      <c r="E137" s="33">
        <v>3980.8350444900752</v>
      </c>
      <c r="F137" s="33">
        <v>3415.4688569472964</v>
      </c>
    </row>
    <row r="138" spans="1:6" x14ac:dyDescent="0.2">
      <c r="A138" s="27" t="s">
        <v>1075</v>
      </c>
      <c r="B138" s="27" t="s">
        <v>581</v>
      </c>
      <c r="C138" s="27">
        <v>2022</v>
      </c>
      <c r="D138" s="33">
        <v>3804.9031392073584</v>
      </c>
      <c r="E138" s="33">
        <v>11699.104848001418</v>
      </c>
      <c r="F138" s="33">
        <v>14371.798280599132</v>
      </c>
    </row>
    <row r="139" spans="1:6" x14ac:dyDescent="0.2">
      <c r="A139" s="27" t="s">
        <v>1155</v>
      </c>
      <c r="B139" s="27" t="s">
        <v>695</v>
      </c>
      <c r="C139" s="27">
        <v>2022</v>
      </c>
      <c r="D139" s="33">
        <v>3782.3387391130123</v>
      </c>
      <c r="E139" s="33">
        <v>5718.5111803000282</v>
      </c>
      <c r="F139" s="33">
        <v>24285.026889329183</v>
      </c>
    </row>
    <row r="140" spans="1:6" x14ac:dyDescent="0.2">
      <c r="A140" s="27" t="s">
        <v>1183</v>
      </c>
      <c r="B140" s="27" t="s">
        <v>701</v>
      </c>
      <c r="C140" s="27">
        <v>2022</v>
      </c>
      <c r="D140" s="33">
        <v>3743.6112676545513</v>
      </c>
      <c r="E140" s="33">
        <v>8722.2653219550048</v>
      </c>
      <c r="F140" s="33">
        <v>21727.501939487975</v>
      </c>
    </row>
    <row r="141" spans="1:6" x14ac:dyDescent="0.2">
      <c r="A141" s="27" t="s">
        <v>1058</v>
      </c>
      <c r="B141" s="27" t="s">
        <v>723</v>
      </c>
      <c r="C141" s="27">
        <v>2022</v>
      </c>
      <c r="D141" s="33">
        <v>3634.5518830442975</v>
      </c>
      <c r="E141" s="33">
        <v>1960.8749065270804</v>
      </c>
      <c r="F141" s="33">
        <v>10430.482854395897</v>
      </c>
    </row>
    <row r="142" spans="1:6" x14ac:dyDescent="0.2">
      <c r="A142" s="27" t="s">
        <v>1078</v>
      </c>
      <c r="B142" s="27" t="s">
        <v>559</v>
      </c>
      <c r="C142" s="27">
        <v>2022</v>
      </c>
      <c r="D142" s="33">
        <v>3589.86547205442</v>
      </c>
      <c r="E142" s="33">
        <v>6700.7407407407409</v>
      </c>
      <c r="F142" s="33">
        <v>12876.467236467237</v>
      </c>
    </row>
    <row r="143" spans="1:6" x14ac:dyDescent="0.2">
      <c r="A143" s="27" t="s">
        <v>1182</v>
      </c>
      <c r="B143" s="27" t="s">
        <v>526</v>
      </c>
      <c r="C143" s="27">
        <v>2022</v>
      </c>
      <c r="D143" s="33">
        <v>3566.9476147819878</v>
      </c>
      <c r="E143" s="33">
        <v>12931.50917743032</v>
      </c>
      <c r="F143" s="33">
        <v>16032.290958531612</v>
      </c>
    </row>
    <row r="144" spans="1:6" x14ac:dyDescent="0.2">
      <c r="A144" s="27" t="s">
        <v>1136</v>
      </c>
      <c r="B144" s="27" t="s">
        <v>478</v>
      </c>
      <c r="C144" s="27">
        <v>2022</v>
      </c>
      <c r="D144" s="33">
        <v>3561.3824262599032</v>
      </c>
      <c r="E144" s="33">
        <v>4599.5156005128938</v>
      </c>
      <c r="F144" s="33">
        <v>21847.841572873629</v>
      </c>
    </row>
    <row r="145" spans="1:6" x14ac:dyDescent="0.2">
      <c r="A145" s="27" t="s">
        <v>918</v>
      </c>
      <c r="B145" s="27" t="s">
        <v>583</v>
      </c>
      <c r="C145" s="27">
        <v>2022</v>
      </c>
      <c r="D145" s="33">
        <v>3557.1423415477293</v>
      </c>
      <c r="E145" s="33">
        <v>-1963.1078814980435</v>
      </c>
      <c r="F145" s="33">
        <v>9138.9044158747911</v>
      </c>
    </row>
    <row r="146" spans="1:6" x14ac:dyDescent="0.2">
      <c r="A146" s="27" t="s">
        <v>1082</v>
      </c>
      <c r="B146" s="27" t="s">
        <v>793</v>
      </c>
      <c r="C146" s="27">
        <v>2022</v>
      </c>
      <c r="D146" s="33">
        <v>3554.5454545454545</v>
      </c>
      <c r="E146" s="33">
        <v>3564.848484848485</v>
      </c>
      <c r="F146" s="33">
        <v>7195.4978354978357</v>
      </c>
    </row>
    <row r="147" spans="1:6" x14ac:dyDescent="0.2">
      <c r="A147" s="27" t="s">
        <v>1206</v>
      </c>
      <c r="B147" s="27" t="s">
        <v>439</v>
      </c>
      <c r="C147" s="27">
        <v>2022</v>
      </c>
      <c r="D147" s="33">
        <v>3528.8739658152917</v>
      </c>
      <c r="E147" s="33">
        <v>8541.047064234248</v>
      </c>
      <c r="F147" s="33">
        <v>9006.5920588686186</v>
      </c>
    </row>
    <row r="148" spans="1:6" x14ac:dyDescent="0.2">
      <c r="A148" s="27" t="s">
        <v>975</v>
      </c>
      <c r="B148" s="27" t="s">
        <v>596</v>
      </c>
      <c r="C148" s="27">
        <v>2022</v>
      </c>
      <c r="D148" s="33">
        <v>3352.5549278764511</v>
      </c>
      <c r="E148" s="33">
        <v>1514.9521810123629</v>
      </c>
      <c r="F148" s="33">
        <v>4134.2663867506417</v>
      </c>
    </row>
    <row r="149" spans="1:6" x14ac:dyDescent="0.2">
      <c r="A149" s="27" t="s">
        <v>1225</v>
      </c>
      <c r="B149" s="27" t="s">
        <v>609</v>
      </c>
      <c r="C149" s="27">
        <v>2022</v>
      </c>
      <c r="D149" s="33">
        <v>3344.9646464745683</v>
      </c>
      <c r="E149" s="33">
        <v>2339.0896755889971</v>
      </c>
      <c r="F149" s="33">
        <v>22877.019859380784</v>
      </c>
    </row>
    <row r="150" spans="1:6" x14ac:dyDescent="0.2">
      <c r="A150" s="27" t="s">
        <v>1254</v>
      </c>
      <c r="B150" s="27" t="s">
        <v>833</v>
      </c>
      <c r="C150" s="27">
        <v>2022</v>
      </c>
      <c r="D150" s="33">
        <v>3275.2754807276528</v>
      </c>
      <c r="E150" s="33">
        <v>4433.8966202783304</v>
      </c>
      <c r="F150" s="33">
        <v>14605.367793240557</v>
      </c>
    </row>
    <row r="151" spans="1:6" x14ac:dyDescent="0.2">
      <c r="A151" s="27" t="s">
        <v>1186</v>
      </c>
      <c r="B151" s="27" t="s">
        <v>522</v>
      </c>
      <c r="C151" s="27">
        <v>2022</v>
      </c>
      <c r="D151" s="33">
        <v>3273.0464807556395</v>
      </c>
      <c r="E151" s="33">
        <v>6394.984326018809</v>
      </c>
      <c r="F151" s="33">
        <v>14371.203113176955</v>
      </c>
    </row>
    <row r="152" spans="1:6" x14ac:dyDescent="0.2">
      <c r="A152" s="27" t="s">
        <v>1117</v>
      </c>
      <c r="B152" s="27" t="s">
        <v>474</v>
      </c>
      <c r="C152" s="27">
        <v>2022</v>
      </c>
      <c r="D152" s="33">
        <v>3185.0728072393886</v>
      </c>
      <c r="E152" s="33">
        <v>1560.9965635738831</v>
      </c>
      <c r="F152" s="33">
        <v>13854.177970699946</v>
      </c>
    </row>
    <row r="153" spans="1:6" x14ac:dyDescent="0.2">
      <c r="A153" s="27" t="s">
        <v>919</v>
      </c>
      <c r="B153" s="27" t="s">
        <v>432</v>
      </c>
      <c r="C153" s="27">
        <v>2022</v>
      </c>
      <c r="D153" s="33">
        <v>3157.4654371476349</v>
      </c>
      <c r="E153" s="33">
        <v>1981.7795123662515</v>
      </c>
      <c r="F153" s="33">
        <v>9763.396772496053</v>
      </c>
    </row>
    <row r="154" spans="1:6" x14ac:dyDescent="0.2">
      <c r="A154" s="27" t="s">
        <v>1073</v>
      </c>
      <c r="B154" s="27" t="s">
        <v>772</v>
      </c>
      <c r="C154" s="27">
        <v>2022</v>
      </c>
      <c r="D154" s="33">
        <v>3140.7035290686549</v>
      </c>
      <c r="E154" s="33">
        <v>21655.831739961759</v>
      </c>
      <c r="F154" s="33">
        <v>9783.9388145315479</v>
      </c>
    </row>
    <row r="155" spans="1:6" x14ac:dyDescent="0.2">
      <c r="A155" s="27" t="s">
        <v>986</v>
      </c>
      <c r="B155" s="27" t="s">
        <v>618</v>
      </c>
      <c r="C155" s="27">
        <v>2022</v>
      </c>
      <c r="D155" s="33">
        <v>3129.582962701782</v>
      </c>
      <c r="E155" s="33">
        <v>9182.5460368294644</v>
      </c>
      <c r="F155" s="33">
        <v>4907.5260208166537</v>
      </c>
    </row>
    <row r="156" spans="1:6" x14ac:dyDescent="0.2">
      <c r="A156" s="27" t="s">
        <v>1042</v>
      </c>
      <c r="B156" s="27" t="s">
        <v>734</v>
      </c>
      <c r="C156" s="27">
        <v>2022</v>
      </c>
      <c r="D156" s="33">
        <v>3035.5363798610433</v>
      </c>
      <c r="E156" s="33">
        <v>-178.91657061796258</v>
      </c>
      <c r="F156" s="33">
        <v>12879.865236279811</v>
      </c>
    </row>
    <row r="157" spans="1:6" x14ac:dyDescent="0.2">
      <c r="A157" s="27" t="s">
        <v>1019</v>
      </c>
      <c r="B157" s="27" t="s">
        <v>565</v>
      </c>
      <c r="C157" s="27">
        <v>2022</v>
      </c>
      <c r="D157" s="33">
        <v>3000.1382377741243</v>
      </c>
      <c r="E157" s="33">
        <v>-3369.5295140566127</v>
      </c>
      <c r="F157" s="33">
        <v>12948.990435706695</v>
      </c>
    </row>
    <row r="158" spans="1:6" x14ac:dyDescent="0.2">
      <c r="A158" s="27" t="s">
        <v>1171</v>
      </c>
      <c r="B158" s="27" t="s">
        <v>835</v>
      </c>
      <c r="C158" s="27">
        <v>2022</v>
      </c>
      <c r="D158" s="33">
        <v>2988.7395793476758</v>
      </c>
      <c r="E158" s="33">
        <v>1458.9276930644369</v>
      </c>
      <c r="F158" s="33">
        <v>5672.8971962616824</v>
      </c>
    </row>
    <row r="159" spans="1:6" x14ac:dyDescent="0.2">
      <c r="A159" s="27" t="s">
        <v>952</v>
      </c>
      <c r="B159" s="27" t="s">
        <v>589</v>
      </c>
      <c r="C159" s="27">
        <v>2022</v>
      </c>
      <c r="D159" s="33">
        <v>2970.1805938299294</v>
      </c>
      <c r="E159" s="33">
        <v>15708.999543170397</v>
      </c>
      <c r="F159" s="33">
        <v>11973.503883051622</v>
      </c>
    </row>
    <row r="160" spans="1:6" x14ac:dyDescent="0.2">
      <c r="A160" s="27" t="s">
        <v>913</v>
      </c>
      <c r="B160" s="27" t="s">
        <v>665</v>
      </c>
      <c r="C160" s="27">
        <v>2022</v>
      </c>
      <c r="D160" s="33">
        <v>2907.2018611950371</v>
      </c>
      <c r="E160" s="33">
        <v>3381.9580925561977</v>
      </c>
      <c r="F160" s="33">
        <v>15039.903004703099</v>
      </c>
    </row>
    <row r="161" spans="1:6" x14ac:dyDescent="0.2">
      <c r="A161" s="27" t="s">
        <v>1102</v>
      </c>
      <c r="B161" s="27" t="s">
        <v>760</v>
      </c>
      <c r="C161" s="27">
        <v>2022</v>
      </c>
      <c r="D161" s="33">
        <v>2865.4835352814275</v>
      </c>
      <c r="E161" s="33">
        <v>1061.613014884043</v>
      </c>
      <c r="F161" s="33">
        <v>9367.2551055728618</v>
      </c>
    </row>
    <row r="162" spans="1:6" x14ac:dyDescent="0.2">
      <c r="A162" s="27" t="s">
        <v>914</v>
      </c>
      <c r="B162" s="27" t="s">
        <v>480</v>
      </c>
      <c r="C162" s="27">
        <v>2022</v>
      </c>
      <c r="D162" s="33">
        <v>2654.8885781065533</v>
      </c>
      <c r="E162" s="33">
        <v>1731.5542164353096</v>
      </c>
      <c r="F162" s="33">
        <v>8438.8966605688875</v>
      </c>
    </row>
    <row r="163" spans="1:6" x14ac:dyDescent="0.2">
      <c r="A163" s="27" t="s">
        <v>1036</v>
      </c>
      <c r="B163" s="27" t="s">
        <v>704</v>
      </c>
      <c r="C163" s="27">
        <v>2022</v>
      </c>
      <c r="D163" s="33">
        <v>2633.0807423232673</v>
      </c>
      <c r="E163" s="33">
        <v>574.30887549366037</v>
      </c>
      <c r="F163" s="33">
        <v>10422.261484098939</v>
      </c>
    </row>
    <row r="164" spans="1:6" x14ac:dyDescent="0.2">
      <c r="A164" s="27" t="s">
        <v>1275</v>
      </c>
      <c r="B164" s="27" t="s">
        <v>706</v>
      </c>
      <c r="C164" s="27">
        <v>2022</v>
      </c>
      <c r="D164" s="33">
        <v>2618.3981644874989</v>
      </c>
      <c r="E164" s="33">
        <v>-4818.0138568129332</v>
      </c>
      <c r="F164" s="33">
        <v>96919.630484988447</v>
      </c>
    </row>
    <row r="165" spans="1:6" x14ac:dyDescent="0.2">
      <c r="A165" s="27" t="s">
        <v>1130</v>
      </c>
      <c r="B165" s="27" t="s">
        <v>572</v>
      </c>
      <c r="C165" s="27">
        <v>2022</v>
      </c>
      <c r="D165" s="33">
        <v>2618.1349295232972</v>
      </c>
      <c r="E165" s="33">
        <v>1504.2001292347456</v>
      </c>
      <c r="F165" s="33">
        <v>21959.47567617465</v>
      </c>
    </row>
    <row r="166" spans="1:6" x14ac:dyDescent="0.2">
      <c r="A166" s="27" t="s">
        <v>915</v>
      </c>
      <c r="B166" s="27" t="s">
        <v>519</v>
      </c>
      <c r="C166" s="27">
        <v>2022</v>
      </c>
      <c r="D166" s="33">
        <v>2607.1939607521954</v>
      </c>
      <c r="E166" s="33">
        <v>-1.5155912418174196</v>
      </c>
      <c r="F166" s="33">
        <v>15088.839444068233</v>
      </c>
    </row>
    <row r="167" spans="1:6" x14ac:dyDescent="0.2">
      <c r="A167" s="27" t="s">
        <v>1069</v>
      </c>
      <c r="B167" s="27" t="s">
        <v>544</v>
      </c>
      <c r="C167" s="27">
        <v>2022</v>
      </c>
      <c r="D167" s="33">
        <v>2596.3247070059324</v>
      </c>
      <c r="E167" s="33">
        <v>659.40608984021708</v>
      </c>
      <c r="F167" s="33">
        <v>19654.88393126319</v>
      </c>
    </row>
    <row r="168" spans="1:6" x14ac:dyDescent="0.2">
      <c r="A168" s="27" t="s">
        <v>1120</v>
      </c>
      <c r="B168" s="27" t="s">
        <v>525</v>
      </c>
      <c r="C168" s="27">
        <v>2022</v>
      </c>
      <c r="D168" s="33">
        <v>2565.5190242557337</v>
      </c>
      <c r="E168" s="33">
        <v>3058.5531914893618</v>
      </c>
      <c r="F168" s="33">
        <v>8204.7659574468089</v>
      </c>
    </row>
    <row r="169" spans="1:6" x14ac:dyDescent="0.2">
      <c r="A169" s="27" t="s">
        <v>1033</v>
      </c>
      <c r="B169" s="27" t="s">
        <v>679</v>
      </c>
      <c r="C169" s="27">
        <v>2022</v>
      </c>
      <c r="D169" s="33">
        <v>2555.7828624386348</v>
      </c>
      <c r="E169" s="33">
        <v>1986.9256630556592</v>
      </c>
      <c r="F169" s="33">
        <v>11910.764903645433</v>
      </c>
    </row>
    <row r="170" spans="1:6" x14ac:dyDescent="0.2">
      <c r="A170" s="27" t="s">
        <v>1079</v>
      </c>
      <c r="B170" s="27" t="s">
        <v>611</v>
      </c>
      <c r="C170" s="27">
        <v>2022</v>
      </c>
      <c r="D170" s="33">
        <v>2512.3817103951674</v>
      </c>
      <c r="E170" s="33">
        <v>3325.100198654724</v>
      </c>
      <c r="F170" s="33">
        <v>10932.105391558916</v>
      </c>
    </row>
    <row r="171" spans="1:6" x14ac:dyDescent="0.2">
      <c r="A171" s="27" t="s">
        <v>1032</v>
      </c>
      <c r="B171" s="27" t="s">
        <v>595</v>
      </c>
      <c r="C171" s="27">
        <v>2022</v>
      </c>
      <c r="D171" s="33">
        <v>2498.1373961651661</v>
      </c>
      <c r="E171" s="33">
        <v>1410.7090810675772</v>
      </c>
      <c r="F171" s="33">
        <v>5190.4067951867428</v>
      </c>
    </row>
    <row r="172" spans="1:6" x14ac:dyDescent="0.2">
      <c r="A172" s="27" t="s">
        <v>1022</v>
      </c>
      <c r="B172" s="27" t="s">
        <v>612</v>
      </c>
      <c r="C172" s="27">
        <v>2022</v>
      </c>
      <c r="D172" s="33">
        <v>2485.6490768248141</v>
      </c>
      <c r="E172" s="33">
        <v>-794.38276876363977</v>
      </c>
      <c r="F172" s="33">
        <v>2577.8536863079989</v>
      </c>
    </row>
    <row r="173" spans="1:6" x14ac:dyDescent="0.2">
      <c r="A173" s="27" t="s">
        <v>1031</v>
      </c>
      <c r="B173" s="27" t="s">
        <v>634</v>
      </c>
      <c r="C173" s="27">
        <v>2022</v>
      </c>
      <c r="D173" s="33">
        <v>2462.5918930957687</v>
      </c>
      <c r="E173" s="33">
        <v>-262.65775798069785</v>
      </c>
      <c r="F173" s="33">
        <v>13476.466221232367</v>
      </c>
    </row>
    <row r="174" spans="1:6" x14ac:dyDescent="0.2">
      <c r="A174" s="27" t="s">
        <v>1040</v>
      </c>
      <c r="B174" s="27" t="s">
        <v>681</v>
      </c>
      <c r="C174" s="27">
        <v>2022</v>
      </c>
      <c r="D174" s="33">
        <v>2455.6220359771055</v>
      </c>
      <c r="E174" s="33">
        <v>-1133.6058871627147</v>
      </c>
      <c r="F174" s="33">
        <v>34994.930498773509</v>
      </c>
    </row>
    <row r="175" spans="1:6" x14ac:dyDescent="0.2">
      <c r="A175" s="27" t="s">
        <v>980</v>
      </c>
      <c r="B175" s="27" t="s">
        <v>585</v>
      </c>
      <c r="C175" s="27">
        <v>2022</v>
      </c>
      <c r="D175" s="33">
        <v>2425.4894857787654</v>
      </c>
      <c r="E175" s="33">
        <v>2557.8611332801279</v>
      </c>
      <c r="F175" s="33">
        <v>23939.345570630489</v>
      </c>
    </row>
    <row r="176" spans="1:6" x14ac:dyDescent="0.2">
      <c r="A176" s="27" t="s">
        <v>1179</v>
      </c>
      <c r="B176" s="27" t="s">
        <v>764</v>
      </c>
      <c r="C176" s="27">
        <v>2022</v>
      </c>
      <c r="D176" s="33">
        <v>2405.0690968609165</v>
      </c>
      <c r="E176" s="33">
        <v>21601.754385964912</v>
      </c>
      <c r="F176" s="33">
        <v>27526.315789473683</v>
      </c>
    </row>
    <row r="177" spans="1:6" x14ac:dyDescent="0.2">
      <c r="A177" s="27" t="s">
        <v>1251</v>
      </c>
      <c r="B177" s="27" t="s">
        <v>705</v>
      </c>
      <c r="C177" s="27">
        <v>2022</v>
      </c>
      <c r="D177" s="33">
        <v>2343.1925361051381</v>
      </c>
      <c r="E177" s="33">
        <v>18405.231757687012</v>
      </c>
      <c r="F177" s="33">
        <v>4270.7664066085363</v>
      </c>
    </row>
    <row r="178" spans="1:6" x14ac:dyDescent="0.2">
      <c r="A178" s="27" t="s">
        <v>1262</v>
      </c>
      <c r="B178" s="27" t="s">
        <v>694</v>
      </c>
      <c r="C178" s="27">
        <v>2022</v>
      </c>
      <c r="D178" s="33">
        <v>2339.3581386974001</v>
      </c>
      <c r="E178" s="33">
        <v>8712.5645438898446</v>
      </c>
      <c r="F178" s="33">
        <v>31836.488812392428</v>
      </c>
    </row>
    <row r="179" spans="1:6" x14ac:dyDescent="0.2">
      <c r="A179" s="27" t="s">
        <v>961</v>
      </c>
      <c r="B179" s="27" t="s">
        <v>643</v>
      </c>
      <c r="C179" s="27">
        <v>2022</v>
      </c>
      <c r="D179" s="33">
        <v>2306.396457160381</v>
      </c>
      <c r="E179" s="33">
        <v>6120.1839883285438</v>
      </c>
      <c r="F179" s="33">
        <v>23481.373253675552</v>
      </c>
    </row>
    <row r="180" spans="1:6" x14ac:dyDescent="0.2">
      <c r="A180" s="27" t="s">
        <v>1101</v>
      </c>
      <c r="B180" s="27" t="s">
        <v>684</v>
      </c>
      <c r="C180" s="27">
        <v>2022</v>
      </c>
      <c r="D180" s="33">
        <v>2301.2612536819297</v>
      </c>
      <c r="E180" s="33">
        <v>-388.47024634204035</v>
      </c>
      <c r="F180" s="33">
        <v>8903.085189064981</v>
      </c>
    </row>
    <row r="181" spans="1:6" x14ac:dyDescent="0.2">
      <c r="A181" s="27" t="s">
        <v>1065</v>
      </c>
      <c r="B181" s="27" t="s">
        <v>707</v>
      </c>
      <c r="C181" s="27">
        <v>2022</v>
      </c>
      <c r="D181" s="33">
        <v>2277.7184909092944</v>
      </c>
      <c r="E181" s="33">
        <v>4114.297524931535</v>
      </c>
      <c r="F181" s="33">
        <v>11458.791918565597</v>
      </c>
    </row>
    <row r="182" spans="1:6" x14ac:dyDescent="0.2">
      <c r="A182" s="27" t="s">
        <v>1057</v>
      </c>
      <c r="B182" s="27" t="s">
        <v>653</v>
      </c>
      <c r="C182" s="27">
        <v>2022</v>
      </c>
      <c r="D182" s="33">
        <v>2231.264037027735</v>
      </c>
      <c r="E182" s="33">
        <v>6415.5453734994717</v>
      </c>
      <c r="F182" s="33">
        <v>14451.502774725464</v>
      </c>
    </row>
    <row r="183" spans="1:6" x14ac:dyDescent="0.2">
      <c r="A183" s="27" t="s">
        <v>951</v>
      </c>
      <c r="B183" s="27" t="s">
        <v>576</v>
      </c>
      <c r="C183" s="27">
        <v>2022</v>
      </c>
      <c r="D183" s="33">
        <v>2074.8091577408254</v>
      </c>
      <c r="E183" s="33">
        <v>6751.1454753722792</v>
      </c>
      <c r="F183" s="33">
        <v>13400.916380297824</v>
      </c>
    </row>
    <row r="184" spans="1:6" x14ac:dyDescent="0.2">
      <c r="A184" s="27" t="s">
        <v>1067</v>
      </c>
      <c r="B184" s="27" t="s">
        <v>655</v>
      </c>
      <c r="C184" s="27">
        <v>2022</v>
      </c>
      <c r="D184" s="33">
        <v>2060.9583575159604</v>
      </c>
      <c r="E184" s="33">
        <v>8389.4007544979686</v>
      </c>
      <c r="F184" s="33">
        <v>7645.1320371445154</v>
      </c>
    </row>
    <row r="185" spans="1:6" x14ac:dyDescent="0.2">
      <c r="A185" s="27" t="s">
        <v>1276</v>
      </c>
      <c r="B185" s="27" t="s">
        <v>511</v>
      </c>
      <c r="C185" s="27">
        <v>2022</v>
      </c>
      <c r="D185" s="33">
        <v>2059.4094044022549</v>
      </c>
      <c r="E185" s="33">
        <v>-2087.5566750629723</v>
      </c>
      <c r="F185" s="33">
        <v>12072.745591939547</v>
      </c>
    </row>
    <row r="186" spans="1:6" x14ac:dyDescent="0.2">
      <c r="A186" s="27" t="s">
        <v>1068</v>
      </c>
      <c r="B186" s="27" t="s">
        <v>736</v>
      </c>
      <c r="C186" s="27">
        <v>2022</v>
      </c>
      <c r="D186" s="33">
        <v>2009.0848210968124</v>
      </c>
      <c r="E186" s="33">
        <v>1032.2158198009429</v>
      </c>
      <c r="F186" s="33">
        <v>6659.1583726209183</v>
      </c>
    </row>
    <row r="187" spans="1:6" x14ac:dyDescent="0.2">
      <c r="A187" s="27" t="s">
        <v>1080</v>
      </c>
      <c r="B187" s="27" t="s">
        <v>543</v>
      </c>
      <c r="C187" s="27">
        <v>2022</v>
      </c>
      <c r="D187" s="33">
        <v>2003.1994481763725</v>
      </c>
      <c r="E187" s="33">
        <v>2601.1908236530267</v>
      </c>
      <c r="F187" s="33">
        <v>18865.973965326019</v>
      </c>
    </row>
    <row r="188" spans="1:6" x14ac:dyDescent="0.2">
      <c r="A188" s="27" t="s">
        <v>1181</v>
      </c>
      <c r="B188" s="27" t="s">
        <v>575</v>
      </c>
      <c r="C188" s="27">
        <v>2022</v>
      </c>
      <c r="D188" s="33">
        <v>1959.6881055454232</v>
      </c>
      <c r="E188" s="33">
        <v>1344.5802606323871</v>
      </c>
      <c r="F188" s="33">
        <v>9594.4034750984956</v>
      </c>
    </row>
    <row r="189" spans="1:6" x14ac:dyDescent="0.2">
      <c r="A189" s="27" t="s">
        <v>1144</v>
      </c>
      <c r="B189" s="27" t="s">
        <v>631</v>
      </c>
      <c r="C189" s="27">
        <v>2022</v>
      </c>
      <c r="D189" s="33">
        <v>1926.2384844829255</v>
      </c>
      <c r="E189" s="33">
        <v>6407.8014184397161</v>
      </c>
      <c r="F189" s="33">
        <v>8436.7612293144211</v>
      </c>
    </row>
    <row r="190" spans="1:6" x14ac:dyDescent="0.2">
      <c r="A190" s="27" t="s">
        <v>1064</v>
      </c>
      <c r="B190" s="27" t="s">
        <v>788</v>
      </c>
      <c r="C190" s="27">
        <v>2022</v>
      </c>
      <c r="D190" s="33">
        <v>1908.8677280166642</v>
      </c>
      <c r="E190" s="33">
        <v>5856.1721965977285</v>
      </c>
      <c r="F190" s="33">
        <v>10851.262212964341</v>
      </c>
    </row>
    <row r="191" spans="1:6" x14ac:dyDescent="0.2">
      <c r="A191" s="27" t="s">
        <v>1160</v>
      </c>
      <c r="B191" s="27" t="s">
        <v>557</v>
      </c>
      <c r="C191" s="27">
        <v>2022</v>
      </c>
      <c r="D191" s="33">
        <v>1903.8269062381717</v>
      </c>
      <c r="E191" s="33">
        <v>2614.5424836601305</v>
      </c>
      <c r="F191" s="33">
        <v>4706.5359477124184</v>
      </c>
    </row>
    <row r="192" spans="1:6" x14ac:dyDescent="0.2">
      <c r="A192" s="27" t="s">
        <v>1153</v>
      </c>
      <c r="B192" s="27" t="s">
        <v>703</v>
      </c>
      <c r="C192" s="27">
        <v>2022</v>
      </c>
      <c r="D192" s="33">
        <v>1871.0186783179001</v>
      </c>
      <c r="E192" s="33">
        <v>7383.2858499525164</v>
      </c>
      <c r="F192" s="33">
        <v>29425.261158594491</v>
      </c>
    </row>
    <row r="193" spans="1:6" x14ac:dyDescent="0.2">
      <c r="A193" s="27" t="s">
        <v>1063</v>
      </c>
      <c r="B193" s="27" t="s">
        <v>654</v>
      </c>
      <c r="C193" s="27">
        <v>2022</v>
      </c>
      <c r="D193" s="33">
        <v>1831.1901965599088</v>
      </c>
      <c r="E193" s="33">
        <v>6460.976368159204</v>
      </c>
      <c r="F193" s="33">
        <v>11028.710613598674</v>
      </c>
    </row>
    <row r="194" spans="1:6" x14ac:dyDescent="0.2">
      <c r="A194" s="27" t="s">
        <v>1145</v>
      </c>
      <c r="B194" s="27" t="s">
        <v>528</v>
      </c>
      <c r="C194" s="27">
        <v>2022</v>
      </c>
      <c r="D194" s="33">
        <v>1799.2428152678219</v>
      </c>
      <c r="E194" s="33">
        <v>1998.982329540198</v>
      </c>
      <c r="F194" s="33">
        <v>23561.199000832639</v>
      </c>
    </row>
    <row r="195" spans="1:6" x14ac:dyDescent="0.2">
      <c r="A195" s="27" t="s">
        <v>1096</v>
      </c>
      <c r="B195" s="27" t="s">
        <v>721</v>
      </c>
      <c r="C195" s="27">
        <v>2022</v>
      </c>
      <c r="D195" s="33">
        <v>1736.8160994464361</v>
      </c>
      <c r="E195" s="33">
        <v>1237.9329780692765</v>
      </c>
      <c r="F195" s="33">
        <v>5188.9219102275056</v>
      </c>
    </row>
    <row r="196" spans="1:6" x14ac:dyDescent="0.2">
      <c r="A196" s="27" t="s">
        <v>1161</v>
      </c>
      <c r="B196" s="27" t="s">
        <v>541</v>
      </c>
      <c r="C196" s="27">
        <v>2022</v>
      </c>
      <c r="D196" s="33">
        <v>1722.5507784878364</v>
      </c>
      <c r="E196" s="33">
        <v>-712.49196986509378</v>
      </c>
      <c r="F196" s="33">
        <v>16069.380365590141</v>
      </c>
    </row>
    <row r="197" spans="1:6" x14ac:dyDescent="0.2">
      <c r="A197" s="27" t="s">
        <v>1125</v>
      </c>
      <c r="B197" s="27" t="s">
        <v>656</v>
      </c>
      <c r="C197" s="27">
        <v>2022</v>
      </c>
      <c r="D197" s="33">
        <v>1721.6330524904215</v>
      </c>
      <c r="E197" s="33">
        <v>1162.8899835796387</v>
      </c>
      <c r="F197" s="33">
        <v>19221.67487684729</v>
      </c>
    </row>
    <row r="198" spans="1:6" x14ac:dyDescent="0.2">
      <c r="A198" s="27" t="s">
        <v>1184</v>
      </c>
      <c r="B198" s="27" t="s">
        <v>687</v>
      </c>
      <c r="C198" s="27">
        <v>2022</v>
      </c>
      <c r="D198" s="33">
        <v>1721.4438479595951</v>
      </c>
      <c r="E198" s="33">
        <v>1059.1071256388004</v>
      </c>
      <c r="F198" s="33">
        <v>14917.076463214733</v>
      </c>
    </row>
    <row r="199" spans="1:6" x14ac:dyDescent="0.2">
      <c r="A199" s="27" t="s">
        <v>992</v>
      </c>
      <c r="B199" s="27" t="s">
        <v>592</v>
      </c>
      <c r="C199" s="27">
        <v>2022</v>
      </c>
      <c r="D199" s="33">
        <v>1718.0943933548151</v>
      </c>
      <c r="E199" s="33">
        <v>3364.1294521786294</v>
      </c>
      <c r="F199" s="33">
        <v>48788.284216235763</v>
      </c>
    </row>
    <row r="200" spans="1:6" x14ac:dyDescent="0.2">
      <c r="A200" s="27" t="s">
        <v>1115</v>
      </c>
      <c r="B200" s="27" t="s">
        <v>556</v>
      </c>
      <c r="C200" s="27">
        <v>2022</v>
      </c>
      <c r="D200" s="33">
        <v>1701.5483533155709</v>
      </c>
      <c r="E200" s="33">
        <v>451.71128431040324</v>
      </c>
      <c r="F200" s="33">
        <v>19320.23043036259</v>
      </c>
    </row>
    <row r="201" spans="1:6" x14ac:dyDescent="0.2">
      <c r="A201" s="27" t="s">
        <v>1123</v>
      </c>
      <c r="B201" s="27" t="s">
        <v>510</v>
      </c>
      <c r="C201" s="27">
        <v>2022</v>
      </c>
      <c r="D201" s="33">
        <v>1691.6180345903078</v>
      </c>
      <c r="E201" s="33">
        <v>-384.56971439285047</v>
      </c>
      <c r="F201" s="33">
        <v>17958.065120929943</v>
      </c>
    </row>
    <row r="202" spans="1:6" x14ac:dyDescent="0.2">
      <c r="A202" s="27" t="s">
        <v>1199</v>
      </c>
      <c r="B202" s="27" t="s">
        <v>536</v>
      </c>
      <c r="C202" s="27">
        <v>2022</v>
      </c>
      <c r="D202" s="33">
        <v>1665.253271024927</v>
      </c>
      <c r="E202" s="33">
        <v>1391.2189223909922</v>
      </c>
      <c r="F202" s="33">
        <v>10038.011033023502</v>
      </c>
    </row>
    <row r="203" spans="1:6" x14ac:dyDescent="0.2">
      <c r="A203" s="27" t="s">
        <v>1246</v>
      </c>
      <c r="B203" s="27" t="s">
        <v>520</v>
      </c>
      <c r="C203" s="27">
        <v>2022</v>
      </c>
      <c r="D203" s="33">
        <v>1657.7905381166086</v>
      </c>
      <c r="E203" s="33">
        <v>3314.5931201697226</v>
      </c>
      <c r="F203" s="33">
        <v>9240.1879072586762</v>
      </c>
    </row>
    <row r="204" spans="1:6" x14ac:dyDescent="0.2">
      <c r="A204" s="27" t="s">
        <v>1233</v>
      </c>
      <c r="B204" s="27" t="s">
        <v>539</v>
      </c>
      <c r="C204" s="27">
        <v>2022</v>
      </c>
      <c r="D204" s="33">
        <v>1498.1707231718985</v>
      </c>
      <c r="E204" s="33">
        <v>1495.3832662746311</v>
      </c>
      <c r="F204" s="33">
        <v>19168.278654699268</v>
      </c>
    </row>
    <row r="205" spans="1:6" x14ac:dyDescent="0.2">
      <c r="A205" s="27" t="s">
        <v>1273</v>
      </c>
      <c r="B205" s="27" t="s">
        <v>1274</v>
      </c>
      <c r="C205" s="27">
        <v>2022</v>
      </c>
      <c r="D205" s="33">
        <v>1497.5150224482172</v>
      </c>
      <c r="E205" s="33">
        <v>7121.7798594847773</v>
      </c>
      <c r="F205" s="33">
        <v>34834.894613583136</v>
      </c>
    </row>
    <row r="206" spans="1:6" x14ac:dyDescent="0.2">
      <c r="A206" s="27" t="s">
        <v>1187</v>
      </c>
      <c r="B206" s="27" t="s">
        <v>688</v>
      </c>
      <c r="C206" s="27">
        <v>2022</v>
      </c>
      <c r="D206" s="33">
        <v>1493.5368933069462</v>
      </c>
      <c r="E206" s="33">
        <v>7333.7443485408958</v>
      </c>
      <c r="F206" s="33">
        <v>12424.989724619811</v>
      </c>
    </row>
    <row r="207" spans="1:6" x14ac:dyDescent="0.2">
      <c r="A207" s="27" t="s">
        <v>1097</v>
      </c>
      <c r="B207" s="27" t="s">
        <v>794</v>
      </c>
      <c r="C207" s="27">
        <v>2022</v>
      </c>
      <c r="D207" s="33">
        <v>1482.8418312315534</v>
      </c>
      <c r="E207" s="33">
        <v>1663.536356318755</v>
      </c>
      <c r="F207" s="33">
        <v>10516.668902602629</v>
      </c>
    </row>
    <row r="208" spans="1:6" x14ac:dyDescent="0.2">
      <c r="A208" s="27" t="s">
        <v>911</v>
      </c>
      <c r="B208" s="27" t="s">
        <v>591</v>
      </c>
      <c r="C208" s="27">
        <v>2022</v>
      </c>
      <c r="D208" s="33">
        <v>1482.6179704051144</v>
      </c>
      <c r="E208" s="33">
        <v>1486.8516035887387</v>
      </c>
      <c r="F208" s="33">
        <v>11555.945137671444</v>
      </c>
    </row>
    <row r="209" spans="1:6" x14ac:dyDescent="0.2">
      <c r="A209" s="27" t="s">
        <v>1216</v>
      </c>
      <c r="B209" s="27" t="s">
        <v>605</v>
      </c>
      <c r="C209" s="27">
        <v>2022</v>
      </c>
      <c r="D209" s="33">
        <v>1405.2807689196061</v>
      </c>
      <c r="E209" s="33">
        <v>3526.8236202238518</v>
      </c>
      <c r="F209" s="33">
        <v>4394.442300270166</v>
      </c>
    </row>
    <row r="210" spans="1:6" x14ac:dyDescent="0.2">
      <c r="A210" s="27" t="s">
        <v>1193</v>
      </c>
      <c r="B210" s="27" t="s">
        <v>523</v>
      </c>
      <c r="C210" s="27">
        <v>2022</v>
      </c>
      <c r="D210" s="33">
        <v>1370.6078400405222</v>
      </c>
      <c r="E210" s="33">
        <v>2812.1383566928121</v>
      </c>
      <c r="F210" s="33">
        <v>10242.895718143243</v>
      </c>
    </row>
    <row r="211" spans="1:6" x14ac:dyDescent="0.2">
      <c r="A211" s="27" t="s">
        <v>1203</v>
      </c>
      <c r="B211" s="27" t="s">
        <v>766</v>
      </c>
      <c r="C211" s="27">
        <v>2022</v>
      </c>
      <c r="D211" s="33">
        <v>1369.3230964677684</v>
      </c>
      <c r="E211" s="33">
        <v>5166.5449233016798</v>
      </c>
      <c r="F211" s="33">
        <v>7097.1512052593134</v>
      </c>
    </row>
    <row r="212" spans="1:6" x14ac:dyDescent="0.2">
      <c r="A212" s="27" t="s">
        <v>1236</v>
      </c>
      <c r="B212" s="27" t="s">
        <v>756</v>
      </c>
      <c r="C212" s="27">
        <v>2022</v>
      </c>
      <c r="D212" s="33">
        <v>1362.7057155948883</v>
      </c>
      <c r="E212" s="33">
        <v>6930.9435951502373</v>
      </c>
      <c r="F212" s="33">
        <v>18499.209277807066</v>
      </c>
    </row>
    <row r="213" spans="1:6" x14ac:dyDescent="0.2">
      <c r="A213" s="27" t="s">
        <v>955</v>
      </c>
      <c r="B213" s="27" t="s">
        <v>674</v>
      </c>
      <c r="C213" s="27">
        <v>2022</v>
      </c>
      <c r="D213" s="33">
        <v>1320.0675029002321</v>
      </c>
      <c r="E213" s="33">
        <v>1111.296403712297</v>
      </c>
      <c r="F213" s="33">
        <v>9056.8808004640377</v>
      </c>
    </row>
    <row r="214" spans="1:6" x14ac:dyDescent="0.2">
      <c r="A214" s="27" t="s">
        <v>1020</v>
      </c>
      <c r="B214" s="27" t="s">
        <v>571</v>
      </c>
      <c r="C214" s="27">
        <v>2022</v>
      </c>
      <c r="D214" s="33">
        <v>1310.2940389178139</v>
      </c>
      <c r="E214" s="33">
        <v>4426.0933300757388</v>
      </c>
      <c r="F214" s="33">
        <v>19105.790373808941</v>
      </c>
    </row>
    <row r="215" spans="1:6" x14ac:dyDescent="0.2">
      <c r="A215" s="27" t="s">
        <v>1195</v>
      </c>
      <c r="B215" s="27" t="s">
        <v>770</v>
      </c>
      <c r="C215" s="27">
        <v>2022</v>
      </c>
      <c r="D215" s="33">
        <v>1277.3575208723978</v>
      </c>
      <c r="E215" s="33">
        <v>6930.7359307359311</v>
      </c>
      <c r="F215" s="33">
        <v>20701.2987012987</v>
      </c>
    </row>
    <row r="216" spans="1:6" x14ac:dyDescent="0.2">
      <c r="A216" s="27" t="s">
        <v>1178</v>
      </c>
      <c r="B216" s="27" t="s">
        <v>621</v>
      </c>
      <c r="C216" s="27">
        <v>2022</v>
      </c>
      <c r="D216" s="33">
        <v>1259.2763131159415</v>
      </c>
      <c r="E216" s="33">
        <v>31556.766575840145</v>
      </c>
      <c r="F216" s="33">
        <v>19803.81471389646</v>
      </c>
    </row>
    <row r="217" spans="1:6" x14ac:dyDescent="0.2">
      <c r="A217" s="27" t="s">
        <v>1213</v>
      </c>
      <c r="B217" s="27" t="s">
        <v>554</v>
      </c>
      <c r="C217" s="27">
        <v>2022</v>
      </c>
      <c r="D217" s="33">
        <v>1257.6409694458439</v>
      </c>
      <c r="E217" s="33">
        <v>2494.6935239332902</v>
      </c>
      <c r="F217" s="33">
        <v>9505.9562486463074</v>
      </c>
    </row>
    <row r="218" spans="1:6" x14ac:dyDescent="0.2">
      <c r="A218" s="27" t="s">
        <v>1159</v>
      </c>
      <c r="B218" s="27" t="s">
        <v>616</v>
      </c>
      <c r="C218" s="27">
        <v>2022</v>
      </c>
      <c r="D218" s="33">
        <v>1250.1795630351355</v>
      </c>
      <c r="E218" s="33">
        <v>-1937.0199692780338</v>
      </c>
      <c r="F218" s="33">
        <v>21328.725038402459</v>
      </c>
    </row>
    <row r="219" spans="1:6" x14ac:dyDescent="0.2">
      <c r="A219" s="27" t="s">
        <v>1180</v>
      </c>
      <c r="B219" s="27" t="s">
        <v>570</v>
      </c>
      <c r="C219" s="27">
        <v>2022</v>
      </c>
      <c r="D219" s="33">
        <v>1232.5435117558732</v>
      </c>
      <c r="E219" s="33">
        <v>3898.8813659110979</v>
      </c>
      <c r="F219" s="33">
        <v>30719.31115690315</v>
      </c>
    </row>
    <row r="220" spans="1:6" x14ac:dyDescent="0.2">
      <c r="A220" s="27" t="s">
        <v>1034</v>
      </c>
      <c r="B220" s="27" t="s">
        <v>680</v>
      </c>
      <c r="C220" s="27">
        <v>2022</v>
      </c>
      <c r="D220" s="33">
        <v>1212.5893561778471</v>
      </c>
      <c r="E220" s="33">
        <v>-601.91494412548252</v>
      </c>
      <c r="F220" s="33">
        <v>10250.709971249462</v>
      </c>
    </row>
    <row r="221" spans="1:6" x14ac:dyDescent="0.2">
      <c r="A221" s="27" t="s">
        <v>1124</v>
      </c>
      <c r="B221" s="27" t="s">
        <v>642</v>
      </c>
      <c r="C221" s="27">
        <v>2022</v>
      </c>
      <c r="D221" s="33">
        <v>1209.3525353814377</v>
      </c>
      <c r="E221" s="33">
        <v>2790.1034061447685</v>
      </c>
      <c r="F221" s="33">
        <v>12250.886551241172</v>
      </c>
    </row>
    <row r="222" spans="1:6" x14ac:dyDescent="0.2">
      <c r="A222" s="27" t="s">
        <v>1204</v>
      </c>
      <c r="B222" s="27" t="s">
        <v>652</v>
      </c>
      <c r="C222" s="27">
        <v>2022</v>
      </c>
      <c r="D222" s="33">
        <v>1177.4821842418462</v>
      </c>
      <c r="E222" s="33">
        <v>-902.82685512367493</v>
      </c>
      <c r="F222" s="33">
        <v>3279.1519434628976</v>
      </c>
    </row>
    <row r="223" spans="1:6" x14ac:dyDescent="0.2">
      <c r="A223" s="27" t="s">
        <v>1168</v>
      </c>
      <c r="B223" s="27" t="s">
        <v>742</v>
      </c>
      <c r="C223" s="27">
        <v>2022</v>
      </c>
      <c r="D223" s="33">
        <v>1177.0306413407409</v>
      </c>
      <c r="E223" s="33">
        <v>4659.8926380368102</v>
      </c>
      <c r="F223" s="33">
        <v>1791.4110429447853</v>
      </c>
    </row>
    <row r="224" spans="1:6" x14ac:dyDescent="0.2">
      <c r="A224" s="27" t="s">
        <v>909</v>
      </c>
      <c r="B224" s="27" t="s">
        <v>597</v>
      </c>
      <c r="C224" s="27">
        <v>2022</v>
      </c>
      <c r="D224" s="33">
        <v>1168.1509909336776</v>
      </c>
      <c r="E224" s="33">
        <v>1679.9707416359242</v>
      </c>
      <c r="F224" s="33">
        <v>31283.615316117543</v>
      </c>
    </row>
    <row r="225" spans="1:6" x14ac:dyDescent="0.2">
      <c r="A225" s="27" t="s">
        <v>1176</v>
      </c>
      <c r="B225" s="27" t="s">
        <v>644</v>
      </c>
      <c r="C225" s="27">
        <v>2022</v>
      </c>
      <c r="D225" s="33">
        <v>1157.3200270759514</v>
      </c>
      <c r="E225" s="33">
        <v>-927.07460184409058</v>
      </c>
      <c r="F225" s="33">
        <v>6978.2062028499577</v>
      </c>
    </row>
    <row r="226" spans="1:6" x14ac:dyDescent="0.2">
      <c r="A226" s="27" t="s">
        <v>923</v>
      </c>
      <c r="B226" s="27" t="s">
        <v>924</v>
      </c>
      <c r="C226" s="27">
        <v>2022</v>
      </c>
      <c r="D226" s="33">
        <v>1149.0939921117506</v>
      </c>
      <c r="E226" s="33">
        <v>3622.188398444106</v>
      </c>
      <c r="F226" s="33">
        <v>6881.785895484526</v>
      </c>
    </row>
    <row r="227" spans="1:6" x14ac:dyDescent="0.2">
      <c r="A227" s="27" t="s">
        <v>962</v>
      </c>
      <c r="B227" s="27" t="s">
        <v>555</v>
      </c>
      <c r="C227" s="27">
        <v>2022</v>
      </c>
      <c r="D227" s="33">
        <v>1127.1434688403333</v>
      </c>
      <c r="E227" s="33">
        <v>2361.4128920831245</v>
      </c>
      <c r="F227" s="33">
        <v>17201.793971809013</v>
      </c>
    </row>
    <row r="228" spans="1:6" x14ac:dyDescent="0.2">
      <c r="A228" s="27" t="s">
        <v>1127</v>
      </c>
      <c r="B228" s="27" t="s">
        <v>735</v>
      </c>
      <c r="C228" s="27">
        <v>2022</v>
      </c>
      <c r="D228" s="33">
        <v>1103.1336098117513</v>
      </c>
      <c r="E228" s="33">
        <v>-2681.9167142042215</v>
      </c>
      <c r="F228" s="33">
        <v>7936.794067313177</v>
      </c>
    </row>
    <row r="229" spans="1:6" x14ac:dyDescent="0.2">
      <c r="A229" s="27" t="s">
        <v>1194</v>
      </c>
      <c r="B229" s="27" t="s">
        <v>767</v>
      </c>
      <c r="C229" s="27">
        <v>2022</v>
      </c>
      <c r="D229" s="33">
        <v>1099.9583022088548</v>
      </c>
      <c r="E229" s="33">
        <v>5466.3829787234044</v>
      </c>
      <c r="F229" s="33">
        <v>21075.744680851065</v>
      </c>
    </row>
    <row r="230" spans="1:6" x14ac:dyDescent="0.2">
      <c r="A230" s="27" t="s">
        <v>1177</v>
      </c>
      <c r="B230" s="27" t="s">
        <v>636</v>
      </c>
      <c r="C230" s="27">
        <v>2022</v>
      </c>
      <c r="D230" s="33">
        <v>1071.3194511971806</v>
      </c>
      <c r="E230" s="33">
        <v>2542.3107152213779</v>
      </c>
      <c r="F230" s="33">
        <v>15106.890227927692</v>
      </c>
    </row>
    <row r="231" spans="1:6" x14ac:dyDescent="0.2">
      <c r="A231" s="27" t="s">
        <v>968</v>
      </c>
      <c r="B231" s="27" t="s">
        <v>728</v>
      </c>
      <c r="C231" s="27">
        <v>2022</v>
      </c>
      <c r="D231" s="33">
        <v>1070.9017726758425</v>
      </c>
      <c r="E231" s="33">
        <v>2770.9396861410473</v>
      </c>
      <c r="F231" s="33">
        <v>15983.361694082058</v>
      </c>
    </row>
    <row r="232" spans="1:6" x14ac:dyDescent="0.2">
      <c r="A232" s="27" t="s">
        <v>1189</v>
      </c>
      <c r="B232" s="27" t="s">
        <v>548</v>
      </c>
      <c r="C232" s="27">
        <v>2022</v>
      </c>
      <c r="D232" s="33">
        <v>1066.3425127865742</v>
      </c>
      <c r="E232" s="33">
        <v>3943.7910724769426</v>
      </c>
      <c r="F232" s="33">
        <v>9047.8003143760779</v>
      </c>
    </row>
    <row r="233" spans="1:6" x14ac:dyDescent="0.2">
      <c r="A233" s="27" t="s">
        <v>1150</v>
      </c>
      <c r="B233" s="27" t="s">
        <v>515</v>
      </c>
      <c r="C233" s="27">
        <v>2022</v>
      </c>
      <c r="D233" s="33">
        <v>1053.6758738950386</v>
      </c>
      <c r="E233" s="33">
        <v>361.89801699716713</v>
      </c>
      <c r="F233" s="33">
        <v>9049.825029161806</v>
      </c>
    </row>
    <row r="234" spans="1:6" x14ac:dyDescent="0.2">
      <c r="A234" s="27" t="s">
        <v>964</v>
      </c>
      <c r="B234" s="27" t="s">
        <v>489</v>
      </c>
      <c r="C234" s="27">
        <v>2022</v>
      </c>
      <c r="D234" s="33">
        <v>1025.6764885621124</v>
      </c>
      <c r="E234" s="33">
        <v>2311.2752858399294</v>
      </c>
      <c r="F234" s="33">
        <v>11608.900615655233</v>
      </c>
    </row>
    <row r="235" spans="1:6" x14ac:dyDescent="0.2">
      <c r="A235" s="27" t="s">
        <v>1235</v>
      </c>
      <c r="B235" s="27" t="s">
        <v>470</v>
      </c>
      <c r="C235" s="27">
        <v>2022</v>
      </c>
      <c r="D235" s="33">
        <v>1017.085864256171</v>
      </c>
      <c r="E235" s="33">
        <v>3845.7718501702611</v>
      </c>
      <c r="F235" s="33">
        <v>5846.244797578509</v>
      </c>
    </row>
    <row r="236" spans="1:6" x14ac:dyDescent="0.2">
      <c r="A236" s="27" t="s">
        <v>1271</v>
      </c>
      <c r="B236" s="27" t="s">
        <v>1272</v>
      </c>
      <c r="C236" s="27">
        <v>2022</v>
      </c>
      <c r="D236" s="33">
        <v>1008.3525543222152</v>
      </c>
      <c r="E236" s="33">
        <v>649.76958525345617</v>
      </c>
      <c r="F236" s="33">
        <v>12383.197447713577</v>
      </c>
    </row>
    <row r="237" spans="1:6" x14ac:dyDescent="0.2">
      <c r="A237" s="27" t="s">
        <v>1131</v>
      </c>
      <c r="B237" s="27" t="s">
        <v>547</v>
      </c>
      <c r="C237" s="27">
        <v>2022</v>
      </c>
      <c r="D237" s="33">
        <v>996.05380303059451</v>
      </c>
      <c r="E237" s="33">
        <v>2694.4257891202151</v>
      </c>
      <c r="F237" s="33">
        <v>17387.508394895904</v>
      </c>
    </row>
    <row r="238" spans="1:6" x14ac:dyDescent="0.2">
      <c r="A238" s="27" t="s">
        <v>1151</v>
      </c>
      <c r="B238" s="27" t="s">
        <v>1152</v>
      </c>
      <c r="C238" s="27">
        <v>2022</v>
      </c>
      <c r="D238" s="33">
        <v>960.84298814200531</v>
      </c>
      <c r="E238" s="33">
        <v>3205.7196186920874</v>
      </c>
      <c r="F238" s="33">
        <v>11781.881207919472</v>
      </c>
    </row>
    <row r="239" spans="1:6" x14ac:dyDescent="0.2">
      <c r="A239" s="27" t="s">
        <v>1196</v>
      </c>
      <c r="B239" s="27" t="s">
        <v>777</v>
      </c>
      <c r="C239" s="27">
        <v>2022</v>
      </c>
      <c r="D239" s="33">
        <v>938.3452841844844</v>
      </c>
      <c r="E239" s="33">
        <v>15938.082191780823</v>
      </c>
      <c r="F239" s="33">
        <v>26247.671232876713</v>
      </c>
    </row>
    <row r="240" spans="1:6" x14ac:dyDescent="0.2">
      <c r="A240" s="27" t="s">
        <v>944</v>
      </c>
      <c r="B240" s="27" t="s">
        <v>672</v>
      </c>
      <c r="C240" s="27">
        <v>2022</v>
      </c>
      <c r="D240" s="33">
        <v>925.31585607717363</v>
      </c>
      <c r="E240" s="33">
        <v>1106.4295086747338</v>
      </c>
      <c r="F240" s="33">
        <v>3997.0841230500073</v>
      </c>
    </row>
    <row r="241" spans="1:6" x14ac:dyDescent="0.2">
      <c r="A241" s="27" t="s">
        <v>1230</v>
      </c>
      <c r="B241" s="27" t="s">
        <v>633</v>
      </c>
      <c r="C241" s="27">
        <v>2022</v>
      </c>
      <c r="D241" s="33">
        <v>923.73454770681383</v>
      </c>
      <c r="E241" s="33">
        <v>-4322.1784776902887</v>
      </c>
      <c r="F241" s="33">
        <v>10846.019247594051</v>
      </c>
    </row>
    <row r="242" spans="1:6" x14ac:dyDescent="0.2">
      <c r="A242" s="27" t="s">
        <v>1218</v>
      </c>
      <c r="B242" s="27" t="s">
        <v>1219</v>
      </c>
      <c r="C242" s="27">
        <v>2022</v>
      </c>
      <c r="D242" s="33">
        <v>901.48645451202094</v>
      </c>
      <c r="E242" s="33">
        <v>4766.1169415292352</v>
      </c>
      <c r="F242" s="33">
        <v>35544.977511244375</v>
      </c>
    </row>
    <row r="243" spans="1:6" x14ac:dyDescent="0.2">
      <c r="A243" s="27" t="s">
        <v>1237</v>
      </c>
      <c r="B243" s="27" t="s">
        <v>738</v>
      </c>
      <c r="C243" s="27">
        <v>2022</v>
      </c>
      <c r="D243" s="33">
        <v>886.86058413460978</v>
      </c>
      <c r="E243" s="33">
        <v>-4211.5660919540232</v>
      </c>
      <c r="F243" s="33">
        <v>23318.067528735632</v>
      </c>
    </row>
    <row r="244" spans="1:6" x14ac:dyDescent="0.2">
      <c r="A244" s="27" t="s">
        <v>1121</v>
      </c>
      <c r="B244" s="27" t="s">
        <v>561</v>
      </c>
      <c r="C244" s="27">
        <v>2022</v>
      </c>
      <c r="D244" s="33">
        <v>859.362905205836</v>
      </c>
      <c r="E244" s="33">
        <v>1818.0935201887055</v>
      </c>
      <c r="F244" s="33">
        <v>12120.854724573332</v>
      </c>
    </row>
    <row r="245" spans="1:6" x14ac:dyDescent="0.2">
      <c r="A245" s="27" t="s">
        <v>1000</v>
      </c>
      <c r="B245" s="27" t="s">
        <v>676</v>
      </c>
      <c r="C245" s="27">
        <v>2022</v>
      </c>
      <c r="D245" s="33">
        <v>812.69278554652215</v>
      </c>
      <c r="E245" s="33">
        <v>-8035.4110207768745</v>
      </c>
      <c r="F245" s="33">
        <v>13873.351400180669</v>
      </c>
    </row>
    <row r="246" spans="1:6" x14ac:dyDescent="0.2">
      <c r="A246" s="27" t="s">
        <v>959</v>
      </c>
      <c r="B246" s="27" t="s">
        <v>586</v>
      </c>
      <c r="C246" s="27">
        <v>2022</v>
      </c>
      <c r="D246" s="33">
        <v>810.18452422163512</v>
      </c>
      <c r="E246" s="33">
        <v>5331.2101910828023</v>
      </c>
      <c r="F246" s="33">
        <v>7107.7012159814703</v>
      </c>
    </row>
    <row r="247" spans="1:6" x14ac:dyDescent="0.2">
      <c r="A247" s="27" t="s">
        <v>910</v>
      </c>
      <c r="B247" s="27" t="s">
        <v>664</v>
      </c>
      <c r="C247" s="27">
        <v>2022</v>
      </c>
      <c r="D247" s="33">
        <v>807.69661098756808</v>
      </c>
      <c r="E247" s="33">
        <v>4420.4016703121897</v>
      </c>
      <c r="F247" s="33">
        <v>8070.5309206601714</v>
      </c>
    </row>
    <row r="248" spans="1:6" x14ac:dyDescent="0.2">
      <c r="A248" s="27" t="s">
        <v>1258</v>
      </c>
      <c r="B248" s="27" t="s">
        <v>1259</v>
      </c>
      <c r="C248" s="27">
        <v>2022</v>
      </c>
      <c r="D248" s="33">
        <v>805.08324159116319</v>
      </c>
      <c r="E248" s="33">
        <v>2993.0483142161975</v>
      </c>
      <c r="F248" s="33">
        <v>52427.876259993049</v>
      </c>
    </row>
    <row r="249" spans="1:6" x14ac:dyDescent="0.2">
      <c r="A249" s="27" t="s">
        <v>954</v>
      </c>
      <c r="B249" s="27" t="s">
        <v>673</v>
      </c>
      <c r="C249" s="27">
        <v>2022</v>
      </c>
      <c r="D249" s="33">
        <v>789.32984039280245</v>
      </c>
      <c r="E249" s="33">
        <v>1712.8317701057674</v>
      </c>
      <c r="F249" s="33">
        <v>12732.787866693276</v>
      </c>
    </row>
    <row r="250" spans="1:6" x14ac:dyDescent="0.2">
      <c r="A250" s="27" t="s">
        <v>1100</v>
      </c>
      <c r="B250" s="27" t="s">
        <v>599</v>
      </c>
      <c r="C250" s="27">
        <v>2022</v>
      </c>
      <c r="D250" s="33">
        <v>787.54484994739369</v>
      </c>
      <c r="E250" s="33">
        <v>1399.8278194564014</v>
      </c>
      <c r="F250" s="33">
        <v>9433.403025458123</v>
      </c>
    </row>
    <row r="251" spans="1:6" x14ac:dyDescent="0.2">
      <c r="A251" s="27" t="s">
        <v>1192</v>
      </c>
      <c r="B251" s="27" t="s">
        <v>762</v>
      </c>
      <c r="C251" s="27">
        <v>2022</v>
      </c>
      <c r="D251" s="33">
        <v>784.49221338193979</v>
      </c>
      <c r="E251" s="33">
        <v>6235.2347299343764</v>
      </c>
      <c r="F251" s="33">
        <v>15041.898031297325</v>
      </c>
    </row>
    <row r="252" spans="1:6" x14ac:dyDescent="0.2">
      <c r="A252" s="27" t="s">
        <v>1207</v>
      </c>
      <c r="B252" s="27" t="s">
        <v>645</v>
      </c>
      <c r="C252" s="27">
        <v>2022</v>
      </c>
      <c r="D252" s="33">
        <v>751.73994078846931</v>
      </c>
      <c r="E252" s="33">
        <v>48369.181380417336</v>
      </c>
      <c r="F252" s="33">
        <v>20099.518459069022</v>
      </c>
    </row>
    <row r="253" spans="1:6" x14ac:dyDescent="0.2">
      <c r="A253" s="27" t="s">
        <v>966</v>
      </c>
      <c r="B253" s="27" t="s">
        <v>579</v>
      </c>
      <c r="C253" s="27">
        <v>2022</v>
      </c>
      <c r="D253" s="33">
        <v>749.5547693202567</v>
      </c>
      <c r="E253" s="33">
        <v>918.14216063638696</v>
      </c>
      <c r="F253" s="33">
        <v>10037.521740370084</v>
      </c>
    </row>
    <row r="254" spans="1:6" x14ac:dyDescent="0.2">
      <c r="A254" s="27" t="s">
        <v>1170</v>
      </c>
      <c r="B254" s="27" t="s">
        <v>641</v>
      </c>
      <c r="C254" s="27">
        <v>2022</v>
      </c>
      <c r="D254" s="33">
        <v>735.64239362673766</v>
      </c>
      <c r="E254" s="33">
        <v>3784.8211300568373</v>
      </c>
      <c r="F254" s="33">
        <v>8528.9200936141751</v>
      </c>
    </row>
    <row r="255" spans="1:6" x14ac:dyDescent="0.2">
      <c r="A255" s="27" t="s">
        <v>1169</v>
      </c>
      <c r="B255" s="27" t="s">
        <v>625</v>
      </c>
      <c r="C255" s="27">
        <v>2022</v>
      </c>
      <c r="D255" s="33">
        <v>726.52871534833173</v>
      </c>
      <c r="E255" s="33">
        <v>2686.0839819542907</v>
      </c>
      <c r="F255" s="33">
        <v>11492.241336572306</v>
      </c>
    </row>
    <row r="256" spans="1:6" x14ac:dyDescent="0.2">
      <c r="A256" s="27" t="s">
        <v>1198</v>
      </c>
      <c r="B256" s="27" t="s">
        <v>598</v>
      </c>
      <c r="C256" s="27">
        <v>2022</v>
      </c>
      <c r="D256" s="33">
        <v>711.78617696709284</v>
      </c>
      <c r="E256" s="33">
        <v>2934.8692955250331</v>
      </c>
      <c r="F256" s="33">
        <v>26494.018608772709</v>
      </c>
    </row>
    <row r="257" spans="1:6" x14ac:dyDescent="0.2">
      <c r="A257" s="27" t="s">
        <v>1197</v>
      </c>
      <c r="B257" s="27" t="s">
        <v>737</v>
      </c>
      <c r="C257" s="27">
        <v>2022</v>
      </c>
      <c r="D257" s="33">
        <v>696.97790891769262</v>
      </c>
      <c r="E257" s="33">
        <v>3990.1813718805402</v>
      </c>
      <c r="F257" s="33">
        <v>4280.3763807445794</v>
      </c>
    </row>
    <row r="258" spans="1:6" x14ac:dyDescent="0.2">
      <c r="A258" s="27" t="s">
        <v>940</v>
      </c>
      <c r="B258" s="27" t="s">
        <v>508</v>
      </c>
      <c r="C258" s="27">
        <v>2022</v>
      </c>
      <c r="D258" s="33">
        <v>656.29676856827086</v>
      </c>
      <c r="E258" s="33">
        <v>4516.8633358440038</v>
      </c>
      <c r="F258" s="33">
        <v>5607.958825006277</v>
      </c>
    </row>
    <row r="259" spans="1:6" x14ac:dyDescent="0.2">
      <c r="A259" s="27" t="s">
        <v>1208</v>
      </c>
      <c r="B259" s="27" t="s">
        <v>778</v>
      </c>
      <c r="C259" s="27">
        <v>2022</v>
      </c>
      <c r="D259" s="33">
        <v>650.05199999999991</v>
      </c>
      <c r="E259" s="33">
        <v>8782.2222222222226</v>
      </c>
      <c r="F259" s="33">
        <v>116460</v>
      </c>
    </row>
    <row r="260" spans="1:6" x14ac:dyDescent="0.2">
      <c r="A260" s="27" t="s">
        <v>921</v>
      </c>
      <c r="B260" s="27" t="s">
        <v>623</v>
      </c>
      <c r="C260" s="27">
        <v>2022</v>
      </c>
      <c r="D260" s="33">
        <v>647.93935717817646</v>
      </c>
      <c r="E260" s="33">
        <v>-720.28392685274298</v>
      </c>
      <c r="F260" s="33">
        <v>6450.0721847930699</v>
      </c>
    </row>
    <row r="261" spans="1:6" x14ac:dyDescent="0.2">
      <c r="A261" s="27" t="s">
        <v>1129</v>
      </c>
      <c r="B261" s="27" t="s">
        <v>660</v>
      </c>
      <c r="C261" s="27">
        <v>2022</v>
      </c>
      <c r="D261" s="33">
        <v>640.37136168552479</v>
      </c>
      <c r="E261" s="33">
        <v>303.74561061256338</v>
      </c>
      <c r="F261" s="33">
        <v>28447.327350760828</v>
      </c>
    </row>
    <row r="262" spans="1:6" x14ac:dyDescent="0.2">
      <c r="A262" s="27" t="s">
        <v>1140</v>
      </c>
      <c r="B262" s="27" t="s">
        <v>617</v>
      </c>
      <c r="C262" s="27">
        <v>2022</v>
      </c>
      <c r="D262" s="33">
        <v>610.38444197133538</v>
      </c>
      <c r="E262" s="33">
        <v>631.75675675675677</v>
      </c>
      <c r="F262" s="33">
        <v>4305.405405405405</v>
      </c>
    </row>
    <row r="263" spans="1:6" x14ac:dyDescent="0.2">
      <c r="A263" s="27" t="s">
        <v>1238</v>
      </c>
      <c r="B263" s="27" t="s">
        <v>689</v>
      </c>
      <c r="C263" s="27">
        <v>2022</v>
      </c>
      <c r="D263" s="33">
        <v>586.96791767139632</v>
      </c>
      <c r="E263" s="33">
        <v>657.44190172077344</v>
      </c>
      <c r="F263" s="33">
        <v>42045.68032641476</v>
      </c>
    </row>
    <row r="264" spans="1:6" x14ac:dyDescent="0.2">
      <c r="A264" s="27" t="s">
        <v>999</v>
      </c>
      <c r="B264" s="27" t="s">
        <v>587</v>
      </c>
      <c r="C264" s="27">
        <v>2022</v>
      </c>
      <c r="D264" s="33">
        <v>577.76253197027984</v>
      </c>
      <c r="E264" s="33">
        <v>3257.7569133719653</v>
      </c>
      <c r="F264" s="33">
        <v>8394.3372698598996</v>
      </c>
    </row>
    <row r="265" spans="1:6" x14ac:dyDescent="0.2">
      <c r="A265" s="27" t="s">
        <v>1240</v>
      </c>
      <c r="B265" s="27" t="s">
        <v>690</v>
      </c>
      <c r="C265" s="27">
        <v>2022</v>
      </c>
      <c r="D265" s="33">
        <v>559.55568157096275</v>
      </c>
      <c r="E265" s="33">
        <v>146.86979290645084</v>
      </c>
      <c r="F265" s="33">
        <v>6596.2865984289456</v>
      </c>
    </row>
    <row r="266" spans="1:6" x14ac:dyDescent="0.2">
      <c r="A266" s="27" t="s">
        <v>1228</v>
      </c>
      <c r="B266" s="27" t="s">
        <v>1229</v>
      </c>
      <c r="C266" s="27">
        <v>2022</v>
      </c>
      <c r="D266" s="33">
        <v>547.02203017668614</v>
      </c>
      <c r="E266" s="33">
        <v>1256.5915170042033</v>
      </c>
      <c r="F266" s="33">
        <v>12676.824608330149</v>
      </c>
    </row>
    <row r="267" spans="1:6" x14ac:dyDescent="0.2">
      <c r="A267" s="27" t="s">
        <v>1011</v>
      </c>
      <c r="B267" s="27" t="s">
        <v>791</v>
      </c>
      <c r="C267" s="27">
        <v>2022</v>
      </c>
      <c r="D267" s="33">
        <v>545.26409312781982</v>
      </c>
      <c r="E267" s="33">
        <v>3188.873319680335</v>
      </c>
      <c r="F267" s="33">
        <v>10551.806969188365</v>
      </c>
    </row>
    <row r="268" spans="1:6" x14ac:dyDescent="0.2">
      <c r="A268" s="27" t="s">
        <v>1167</v>
      </c>
      <c r="B268" s="27" t="s">
        <v>686</v>
      </c>
      <c r="C268" s="27">
        <v>2022</v>
      </c>
      <c r="D268" s="33">
        <v>541.80722567628777</v>
      </c>
      <c r="E268" s="33">
        <v>879.27697945402895</v>
      </c>
      <c r="F268" s="33">
        <v>19899.699427677358</v>
      </c>
    </row>
    <row r="269" spans="1:6" x14ac:dyDescent="0.2">
      <c r="A269" s="27" t="s">
        <v>1162</v>
      </c>
      <c r="B269" s="27" t="s">
        <v>635</v>
      </c>
      <c r="C269" s="27">
        <v>2022</v>
      </c>
      <c r="D269" s="33">
        <v>540.30421338495591</v>
      </c>
      <c r="E269" s="33">
        <v>917.34449760765551</v>
      </c>
      <c r="F269" s="33">
        <v>10827.153110047846</v>
      </c>
    </row>
    <row r="270" spans="1:6" x14ac:dyDescent="0.2">
      <c r="A270" s="27" t="s">
        <v>1231</v>
      </c>
      <c r="B270" s="27" t="s">
        <v>628</v>
      </c>
      <c r="C270" s="27">
        <v>2022</v>
      </c>
      <c r="D270" s="33">
        <v>529.78078361284724</v>
      </c>
      <c r="E270" s="33">
        <v>-15748.47250509165</v>
      </c>
      <c r="F270" s="33">
        <v>1377.8004073319755</v>
      </c>
    </row>
    <row r="271" spans="1:6" x14ac:dyDescent="0.2">
      <c r="A271" s="27" t="s">
        <v>1094</v>
      </c>
      <c r="B271" s="27" t="s">
        <v>683</v>
      </c>
      <c r="C271" s="27">
        <v>2022</v>
      </c>
      <c r="D271" s="33">
        <v>512.61325823979689</v>
      </c>
      <c r="E271" s="33">
        <v>-3436.2035457898705</v>
      </c>
      <c r="F271" s="33">
        <v>7631.2616507357316</v>
      </c>
    </row>
    <row r="272" spans="1:6" x14ac:dyDescent="0.2">
      <c r="A272" s="27" t="s">
        <v>969</v>
      </c>
      <c r="B272" s="27" t="s">
        <v>649</v>
      </c>
      <c r="C272" s="27">
        <v>2022</v>
      </c>
      <c r="D272" s="33">
        <v>508.51062675243304</v>
      </c>
      <c r="E272" s="33">
        <v>2710.1275917065391</v>
      </c>
      <c r="F272" s="33">
        <v>4539.6730462519936</v>
      </c>
    </row>
    <row r="273" spans="1:6" x14ac:dyDescent="0.2">
      <c r="A273" s="27" t="s">
        <v>1017</v>
      </c>
      <c r="B273" s="27" t="s">
        <v>563</v>
      </c>
      <c r="C273" s="27">
        <v>2022</v>
      </c>
      <c r="D273" s="33">
        <v>497.25416662563362</v>
      </c>
      <c r="E273" s="33">
        <v>293.31630481055771</v>
      </c>
      <c r="F273" s="33">
        <v>4359.7275436355894</v>
      </c>
    </row>
    <row r="274" spans="1:6" x14ac:dyDescent="0.2">
      <c r="A274" s="27" t="s">
        <v>965</v>
      </c>
      <c r="B274" s="27" t="s">
        <v>584</v>
      </c>
      <c r="C274" s="27">
        <v>2022</v>
      </c>
      <c r="D274" s="33">
        <v>495.05315737200749</v>
      </c>
      <c r="E274" s="33">
        <v>-610.7641986321737</v>
      </c>
      <c r="F274" s="33">
        <v>19650.279181947335</v>
      </c>
    </row>
    <row r="275" spans="1:6" x14ac:dyDescent="0.2">
      <c r="A275" s="27" t="s">
        <v>1163</v>
      </c>
      <c r="B275" s="27" t="s">
        <v>732</v>
      </c>
      <c r="C275" s="27">
        <v>2022</v>
      </c>
      <c r="D275" s="33">
        <v>466.75246219549604</v>
      </c>
      <c r="E275" s="33">
        <v>1864.8873483535529</v>
      </c>
      <c r="F275" s="33">
        <v>36116.464471403815</v>
      </c>
    </row>
    <row r="276" spans="1:6" x14ac:dyDescent="0.2">
      <c r="A276" s="27" t="s">
        <v>1264</v>
      </c>
      <c r="B276" s="27" t="s">
        <v>1265</v>
      </c>
      <c r="C276" s="27">
        <v>2022</v>
      </c>
      <c r="D276" s="33">
        <v>464.73367680547784</v>
      </c>
      <c r="E276" s="33">
        <v>3462.8586065573772</v>
      </c>
      <c r="F276" s="33">
        <v>2982.8381147540986</v>
      </c>
    </row>
    <row r="277" spans="1:6" x14ac:dyDescent="0.2">
      <c r="A277" s="27" t="s">
        <v>1222</v>
      </c>
      <c r="B277" s="27" t="s">
        <v>622</v>
      </c>
      <c r="C277" s="27">
        <v>2022</v>
      </c>
      <c r="D277" s="33">
        <v>441.94670337122579</v>
      </c>
      <c r="E277" s="33">
        <v>-2839.6381578947367</v>
      </c>
      <c r="F277" s="33">
        <v>119884.86842105263</v>
      </c>
    </row>
    <row r="278" spans="1:6" x14ac:dyDescent="0.2">
      <c r="A278" s="27" t="s">
        <v>1122</v>
      </c>
      <c r="B278" s="27" t="s">
        <v>725</v>
      </c>
      <c r="C278" s="27">
        <v>2022</v>
      </c>
      <c r="D278" s="33">
        <v>437.49967984732433</v>
      </c>
      <c r="E278" s="33">
        <v>481.82234622912591</v>
      </c>
      <c r="F278" s="33">
        <v>19878.44084454254</v>
      </c>
    </row>
    <row r="279" spans="1:6" x14ac:dyDescent="0.2">
      <c r="A279" s="27" t="s">
        <v>1147</v>
      </c>
      <c r="B279" s="27" t="s">
        <v>663</v>
      </c>
      <c r="C279" s="27">
        <v>2022</v>
      </c>
      <c r="D279" s="33">
        <v>437.26214689924831</v>
      </c>
      <c r="E279" s="33">
        <v>2663.5809437796343</v>
      </c>
      <c r="F279" s="33">
        <v>16405.96071347934</v>
      </c>
    </row>
    <row r="280" spans="1:6" x14ac:dyDescent="0.2">
      <c r="A280" s="27" t="s">
        <v>1138</v>
      </c>
      <c r="B280" s="27" t="s">
        <v>746</v>
      </c>
      <c r="C280" s="27">
        <v>2022</v>
      </c>
      <c r="D280" s="33">
        <v>432.35488171792747</v>
      </c>
      <c r="E280" s="33">
        <v>-1014.2415923129719</v>
      </c>
      <c r="F280" s="33">
        <v>24851.578586135896</v>
      </c>
    </row>
    <row r="281" spans="1:6" x14ac:dyDescent="0.2">
      <c r="A281" s="27" t="s">
        <v>1242</v>
      </c>
      <c r="B281" s="27" t="s">
        <v>606</v>
      </c>
      <c r="C281" s="27">
        <v>2022</v>
      </c>
      <c r="D281" s="33">
        <v>432.10875566866821</v>
      </c>
      <c r="E281" s="33">
        <v>8965.4205607476633</v>
      </c>
      <c r="F281" s="33">
        <v>30722.429906542056</v>
      </c>
    </row>
    <row r="282" spans="1:6" x14ac:dyDescent="0.2">
      <c r="A282" s="27" t="s">
        <v>1256</v>
      </c>
      <c r="B282" s="27" t="s">
        <v>582</v>
      </c>
      <c r="C282" s="27">
        <v>2022</v>
      </c>
      <c r="D282" s="33">
        <v>421.4481051275107</v>
      </c>
      <c r="E282" s="33">
        <v>1509.0602612726507</v>
      </c>
      <c r="F282" s="33">
        <v>11096.713021491783</v>
      </c>
    </row>
    <row r="283" spans="1:6" x14ac:dyDescent="0.2">
      <c r="A283" s="27" t="s">
        <v>997</v>
      </c>
      <c r="B283" s="27" t="s">
        <v>776</v>
      </c>
      <c r="C283" s="27">
        <v>2022</v>
      </c>
      <c r="D283" s="33">
        <v>417.79443697308966</v>
      </c>
      <c r="E283" s="33">
        <v>1689.6877318405611</v>
      </c>
      <c r="F283" s="33">
        <v>7634.2483307479597</v>
      </c>
    </row>
    <row r="284" spans="1:6" x14ac:dyDescent="0.2">
      <c r="A284" s="27" t="s">
        <v>1241</v>
      </c>
      <c r="B284" s="27" t="s">
        <v>640</v>
      </c>
      <c r="C284" s="27">
        <v>2022</v>
      </c>
      <c r="D284" s="33">
        <v>416.81260074419646</v>
      </c>
      <c r="E284" s="33">
        <v>10778.122575640031</v>
      </c>
      <c r="F284" s="33">
        <v>41904.577191621414</v>
      </c>
    </row>
    <row r="285" spans="1:6" x14ac:dyDescent="0.2">
      <c r="A285" s="27" t="s">
        <v>912</v>
      </c>
      <c r="B285" s="27" t="s">
        <v>718</v>
      </c>
      <c r="C285" s="27">
        <v>2022</v>
      </c>
      <c r="D285" s="33">
        <v>416.37089560236774</v>
      </c>
      <c r="E285" s="33">
        <v>828.26729604729894</v>
      </c>
      <c r="F285" s="33">
        <v>10878.462785486101</v>
      </c>
    </row>
    <row r="286" spans="1:6" x14ac:dyDescent="0.2">
      <c r="A286" s="27" t="s">
        <v>1014</v>
      </c>
      <c r="B286" s="27" t="s">
        <v>551</v>
      </c>
      <c r="C286" s="27">
        <v>2022</v>
      </c>
      <c r="D286" s="33">
        <v>394.94777370922264</v>
      </c>
      <c r="E286" s="33">
        <v>2361.8791994667918</v>
      </c>
      <c r="F286" s="33">
        <v>11953.272206510186</v>
      </c>
    </row>
    <row r="287" spans="1:6" x14ac:dyDescent="0.2">
      <c r="A287" s="27" t="s">
        <v>1263</v>
      </c>
      <c r="B287" s="27" t="s">
        <v>614</v>
      </c>
      <c r="C287" s="27">
        <v>2022</v>
      </c>
      <c r="D287" s="33">
        <v>386.55485936096466</v>
      </c>
      <c r="E287" s="33">
        <v>7023.0743128605363</v>
      </c>
      <c r="F287" s="33">
        <v>5461.4862572107231</v>
      </c>
    </row>
    <row r="288" spans="1:6" x14ac:dyDescent="0.2">
      <c r="A288" s="27" t="s">
        <v>1249</v>
      </c>
      <c r="B288" s="27" t="s">
        <v>568</v>
      </c>
      <c r="C288" s="27">
        <v>2022</v>
      </c>
      <c r="D288" s="33">
        <v>370.91796415202754</v>
      </c>
      <c r="E288" s="33">
        <v>6424.2095263943547</v>
      </c>
      <c r="F288" s="33">
        <v>19071.040846790609</v>
      </c>
    </row>
    <row r="289" spans="1:6" x14ac:dyDescent="0.2">
      <c r="A289" s="27" t="s">
        <v>970</v>
      </c>
      <c r="B289" s="27" t="s">
        <v>675</v>
      </c>
      <c r="C289" s="27">
        <v>2022</v>
      </c>
      <c r="D289" s="33">
        <v>368.42215740985887</v>
      </c>
      <c r="E289" s="33">
        <v>3747.3050889947353</v>
      </c>
      <c r="F289" s="33">
        <v>8291.4264226623218</v>
      </c>
    </row>
    <row r="290" spans="1:6" x14ac:dyDescent="0.2">
      <c r="A290" s="27" t="s">
        <v>1255</v>
      </c>
      <c r="B290" s="27" t="s">
        <v>748</v>
      </c>
      <c r="C290" s="27">
        <v>2022</v>
      </c>
      <c r="D290" s="33">
        <v>360.47823210750971</v>
      </c>
      <c r="E290" s="33">
        <v>16487.874465049928</v>
      </c>
      <c r="F290" s="33">
        <v>20454.707560627674</v>
      </c>
    </row>
    <row r="291" spans="1:6" x14ac:dyDescent="0.2">
      <c r="A291" s="27" t="s">
        <v>1260</v>
      </c>
      <c r="B291" s="27" t="s">
        <v>651</v>
      </c>
      <c r="C291" s="27">
        <v>2022</v>
      </c>
      <c r="D291" s="33">
        <v>358.19501949109588</v>
      </c>
      <c r="E291" s="33">
        <v>8920.8381839348076</v>
      </c>
      <c r="F291" s="33">
        <v>21771.827706635624</v>
      </c>
    </row>
    <row r="292" spans="1:6" x14ac:dyDescent="0.2">
      <c r="A292" s="27" t="s">
        <v>932</v>
      </c>
      <c r="B292" s="27" t="s">
        <v>667</v>
      </c>
      <c r="C292" s="27">
        <v>2022</v>
      </c>
      <c r="D292" s="33">
        <v>352.81828585107581</v>
      </c>
      <c r="E292" s="33">
        <v>4676.0729976343355</v>
      </c>
      <c r="F292" s="33">
        <v>10193.026923510195</v>
      </c>
    </row>
    <row r="293" spans="1:6" x14ac:dyDescent="0.2">
      <c r="A293" s="27" t="s">
        <v>936</v>
      </c>
      <c r="B293" s="27" t="s">
        <v>669</v>
      </c>
      <c r="C293" s="27">
        <v>2022</v>
      </c>
      <c r="D293" s="33">
        <v>348.99133049132649</v>
      </c>
      <c r="E293" s="33">
        <v>4044.0092036590158</v>
      </c>
      <c r="F293" s="33">
        <v>11143.902575902126</v>
      </c>
    </row>
    <row r="294" spans="1:6" x14ac:dyDescent="0.2">
      <c r="A294" s="27" t="s">
        <v>1126</v>
      </c>
      <c r="B294" s="27" t="s">
        <v>657</v>
      </c>
      <c r="C294" s="27">
        <v>2022</v>
      </c>
      <c r="D294" s="33">
        <v>335.24336085879435</v>
      </c>
      <c r="E294" s="33">
        <v>-2470.6853839801815</v>
      </c>
      <c r="F294" s="33">
        <v>14466.55656482246</v>
      </c>
    </row>
    <row r="295" spans="1:6" x14ac:dyDescent="0.2">
      <c r="A295" s="27" t="s">
        <v>1074</v>
      </c>
      <c r="B295" s="27" t="s">
        <v>768</v>
      </c>
      <c r="C295" s="27">
        <v>2022</v>
      </c>
      <c r="D295" s="33">
        <v>330.56004294037638</v>
      </c>
      <c r="E295" s="33">
        <v>12507.602339181287</v>
      </c>
      <c r="F295" s="33">
        <v>67291.228070175435</v>
      </c>
    </row>
    <row r="296" spans="1:6" x14ac:dyDescent="0.2">
      <c r="A296" s="27" t="s">
        <v>981</v>
      </c>
      <c r="B296" s="27" t="s">
        <v>594</v>
      </c>
      <c r="C296" s="27">
        <v>2022</v>
      </c>
      <c r="D296" s="33">
        <v>324.06487506288317</v>
      </c>
      <c r="E296" s="33">
        <v>8143.1334622823988</v>
      </c>
      <c r="F296" s="33">
        <v>6954.8678272082525</v>
      </c>
    </row>
    <row r="297" spans="1:6" x14ac:dyDescent="0.2">
      <c r="A297" s="27" t="s">
        <v>1139</v>
      </c>
      <c r="B297" s="27" t="s">
        <v>627</v>
      </c>
      <c r="C297" s="27">
        <v>2022</v>
      </c>
      <c r="D297" s="33">
        <v>320.08817390939635</v>
      </c>
      <c r="E297" s="33">
        <v>2520.0449606594229</v>
      </c>
      <c r="F297" s="33">
        <v>6055.4514799550398</v>
      </c>
    </row>
    <row r="298" spans="1:6" x14ac:dyDescent="0.2">
      <c r="A298" s="27" t="s">
        <v>1261</v>
      </c>
      <c r="B298" s="27" t="s">
        <v>693</v>
      </c>
      <c r="C298" s="27">
        <v>2022</v>
      </c>
      <c r="D298" s="33">
        <v>312.05502821576761</v>
      </c>
      <c r="E298" s="33">
        <v>11476.141078838175</v>
      </c>
      <c r="F298" s="33">
        <v>27486.514522821577</v>
      </c>
    </row>
    <row r="299" spans="1:6" x14ac:dyDescent="0.2">
      <c r="A299" s="27" t="s">
        <v>1148</v>
      </c>
      <c r="B299" s="27" t="s">
        <v>1149</v>
      </c>
      <c r="C299" s="27">
        <v>2022</v>
      </c>
      <c r="D299" s="33">
        <v>304.46739441781972</v>
      </c>
      <c r="E299" s="33">
        <v>1764.1902934022498</v>
      </c>
      <c r="F299" s="33">
        <v>12212.949414715718</v>
      </c>
    </row>
    <row r="300" spans="1:6" x14ac:dyDescent="0.2">
      <c r="A300" s="27" t="s">
        <v>1217</v>
      </c>
      <c r="B300" s="27" t="s">
        <v>759</v>
      </c>
      <c r="C300" s="27">
        <v>2022</v>
      </c>
      <c r="D300" s="33">
        <v>304.38078982384036</v>
      </c>
      <c r="E300" s="33">
        <v>4615.3846153846152</v>
      </c>
      <c r="F300" s="33">
        <v>4583.5020242914979</v>
      </c>
    </row>
    <row r="301" spans="1:6" x14ac:dyDescent="0.2">
      <c r="A301" s="27" t="s">
        <v>1245</v>
      </c>
      <c r="B301" s="27" t="s">
        <v>630</v>
      </c>
      <c r="C301" s="27">
        <v>2022</v>
      </c>
      <c r="D301" s="33">
        <v>300.86697939631887</v>
      </c>
      <c r="E301" s="33">
        <v>4960.7091518926691</v>
      </c>
      <c r="F301" s="33">
        <v>7083.3732630570194</v>
      </c>
    </row>
    <row r="302" spans="1:6" x14ac:dyDescent="0.2">
      <c r="A302" s="27" t="s">
        <v>985</v>
      </c>
      <c r="B302" s="27" t="s">
        <v>763</v>
      </c>
      <c r="C302" s="27">
        <v>2022</v>
      </c>
      <c r="D302" s="33">
        <v>299.69344961107339</v>
      </c>
      <c r="E302" s="33">
        <v>-10094.878706199461</v>
      </c>
      <c r="F302" s="33">
        <v>12398.382749326145</v>
      </c>
    </row>
    <row r="303" spans="1:6" x14ac:dyDescent="0.2">
      <c r="A303" s="27" t="s">
        <v>1252</v>
      </c>
      <c r="B303" s="27" t="s">
        <v>613</v>
      </c>
      <c r="C303" s="27">
        <v>2022</v>
      </c>
      <c r="D303" s="33">
        <v>298.10367169009231</v>
      </c>
      <c r="E303" s="33">
        <v>4196.7753755954564</v>
      </c>
      <c r="F303" s="33">
        <v>19935.141077317698</v>
      </c>
    </row>
    <row r="304" spans="1:6" x14ac:dyDescent="0.2">
      <c r="A304" s="27" t="s">
        <v>1119</v>
      </c>
      <c r="B304" s="27" t="s">
        <v>685</v>
      </c>
      <c r="C304" s="27">
        <v>2022</v>
      </c>
      <c r="D304" s="33">
        <v>282.25444484097835</v>
      </c>
      <c r="E304" s="33">
        <v>2361.6038627059934</v>
      </c>
      <c r="F304" s="33">
        <v>13922.955809803716</v>
      </c>
    </row>
    <row r="305" spans="1:6" x14ac:dyDescent="0.2">
      <c r="A305" s="27" t="s">
        <v>1220</v>
      </c>
      <c r="B305" s="27" t="s">
        <v>774</v>
      </c>
      <c r="C305" s="27">
        <v>2022</v>
      </c>
      <c r="D305" s="33">
        <v>270.14005420794678</v>
      </c>
      <c r="E305" s="33">
        <v>19068.230277185499</v>
      </c>
      <c r="F305" s="33">
        <v>112791.04477611941</v>
      </c>
    </row>
    <row r="306" spans="1:6" x14ac:dyDescent="0.2">
      <c r="A306" s="27" t="s">
        <v>1086</v>
      </c>
      <c r="B306" s="27" t="s">
        <v>639</v>
      </c>
      <c r="C306" s="27">
        <v>2022</v>
      </c>
      <c r="D306" s="33">
        <v>268.16475804879417</v>
      </c>
      <c r="E306" s="33">
        <v>5476.2400277488723</v>
      </c>
      <c r="F306" s="33">
        <v>8850.1560874089482</v>
      </c>
    </row>
    <row r="307" spans="1:6" x14ac:dyDescent="0.2">
      <c r="A307" s="27" t="s">
        <v>941</v>
      </c>
      <c r="B307" s="27" t="s">
        <v>671</v>
      </c>
      <c r="C307" s="27">
        <v>2022</v>
      </c>
      <c r="D307" s="33">
        <v>266.0299852148525</v>
      </c>
      <c r="E307" s="33">
        <v>-396.01736786944156</v>
      </c>
      <c r="F307" s="33">
        <v>18742.513849378651</v>
      </c>
    </row>
    <row r="308" spans="1:6" x14ac:dyDescent="0.2">
      <c r="A308" s="27" t="s">
        <v>1083</v>
      </c>
      <c r="B308" s="27" t="s">
        <v>733</v>
      </c>
      <c r="C308" s="27">
        <v>2022</v>
      </c>
      <c r="D308" s="33">
        <v>260.09436686756879</v>
      </c>
      <c r="E308" s="33">
        <v>-1343.4209435370201</v>
      </c>
      <c r="F308" s="33">
        <v>16551.778459497553</v>
      </c>
    </row>
    <row r="309" spans="1:6" x14ac:dyDescent="0.2">
      <c r="A309" s="27" t="s">
        <v>922</v>
      </c>
      <c r="B309" s="27" t="s">
        <v>740</v>
      </c>
      <c r="C309" s="27">
        <v>2022</v>
      </c>
      <c r="D309" s="33">
        <v>257.38805621236855</v>
      </c>
      <c r="E309" s="33">
        <v>3983.230708764575</v>
      </c>
      <c r="F309" s="33">
        <v>16557.185903314556</v>
      </c>
    </row>
    <row r="310" spans="1:6" x14ac:dyDescent="0.2">
      <c r="A310" s="27" t="s">
        <v>1221</v>
      </c>
      <c r="B310" s="27" t="s">
        <v>771</v>
      </c>
      <c r="C310" s="27">
        <v>2022</v>
      </c>
      <c r="D310" s="33">
        <v>252.57819227679704</v>
      </c>
      <c r="E310" s="33">
        <v>10066.371681415929</v>
      </c>
      <c r="F310" s="33">
        <v>44480.825958702066</v>
      </c>
    </row>
    <row r="311" spans="1:6" x14ac:dyDescent="0.2">
      <c r="A311" s="27" t="s">
        <v>1224</v>
      </c>
      <c r="B311" s="27" t="s">
        <v>629</v>
      </c>
      <c r="C311" s="27">
        <v>2022</v>
      </c>
      <c r="D311" s="33">
        <v>244.43346906736676</v>
      </c>
      <c r="E311" s="33">
        <v>-413.61579596873713</v>
      </c>
      <c r="F311" s="33">
        <v>15031.571369806665</v>
      </c>
    </row>
    <row r="312" spans="1:6" x14ac:dyDescent="0.2">
      <c r="A312" s="27" t="s">
        <v>1250</v>
      </c>
      <c r="B312" s="27" t="s">
        <v>741</v>
      </c>
      <c r="C312" s="27">
        <v>2022</v>
      </c>
      <c r="D312" s="33">
        <v>242.94642249572695</v>
      </c>
      <c r="E312" s="33">
        <v>-430.05738880918221</v>
      </c>
      <c r="F312" s="33">
        <v>13380.021520803444</v>
      </c>
    </row>
    <row r="313" spans="1:6" x14ac:dyDescent="0.2">
      <c r="A313" s="27" t="s">
        <v>1095</v>
      </c>
      <c r="B313" s="27" t="s">
        <v>744</v>
      </c>
      <c r="C313" s="27">
        <v>2022</v>
      </c>
      <c r="D313" s="33">
        <v>235.60111485239435</v>
      </c>
      <c r="E313" s="33">
        <v>5715.502555366269</v>
      </c>
      <c r="F313" s="33">
        <v>10845.353019117925</v>
      </c>
    </row>
    <row r="314" spans="1:6" x14ac:dyDescent="0.2">
      <c r="A314" s="27" t="s">
        <v>1239</v>
      </c>
      <c r="B314" s="27" t="s">
        <v>758</v>
      </c>
      <c r="C314" s="27">
        <v>2022</v>
      </c>
      <c r="D314" s="33">
        <v>235.12176105690418</v>
      </c>
      <c r="E314" s="33">
        <v>7672.6425242022233</v>
      </c>
      <c r="F314" s="33">
        <v>29226.963069200432</v>
      </c>
    </row>
    <row r="315" spans="1:6" x14ac:dyDescent="0.2">
      <c r="A315" s="27" t="s">
        <v>1243</v>
      </c>
      <c r="B315" s="27" t="s">
        <v>838</v>
      </c>
      <c r="C315" s="27">
        <v>2022</v>
      </c>
      <c r="D315" s="33">
        <v>231.08649997947037</v>
      </c>
      <c r="E315" s="33">
        <v>24996.907216494845</v>
      </c>
      <c r="F315" s="33">
        <v>11160.824742268042</v>
      </c>
    </row>
    <row r="316" spans="1:6" x14ac:dyDescent="0.2">
      <c r="A316" s="27" t="s">
        <v>1234</v>
      </c>
      <c r="B316" s="27" t="s">
        <v>610</v>
      </c>
      <c r="C316" s="27">
        <v>2022</v>
      </c>
      <c r="D316" s="33">
        <v>229.27649801713289</v>
      </c>
      <c r="E316" s="33">
        <v>3792.3721980325754</v>
      </c>
      <c r="F316" s="33">
        <v>20318.698597000483</v>
      </c>
    </row>
    <row r="317" spans="1:6" x14ac:dyDescent="0.2">
      <c r="A317" s="27" t="s">
        <v>939</v>
      </c>
      <c r="B317" s="27" t="s">
        <v>719</v>
      </c>
      <c r="C317" s="27">
        <v>2022</v>
      </c>
      <c r="D317" s="33">
        <v>221.74336700328993</v>
      </c>
      <c r="E317" s="33">
        <v>4502.9231324431612</v>
      </c>
      <c r="F317" s="33">
        <v>19333.405509443041</v>
      </c>
    </row>
    <row r="318" spans="1:6" x14ac:dyDescent="0.2">
      <c r="A318" s="27" t="s">
        <v>1223</v>
      </c>
      <c r="B318" s="27" t="s">
        <v>638</v>
      </c>
      <c r="C318" s="27">
        <v>2022</v>
      </c>
      <c r="D318" s="33">
        <v>219.20335195831922</v>
      </c>
      <c r="E318" s="33">
        <v>4043.4030779872037</v>
      </c>
      <c r="F318" s="33">
        <v>14453.311430053605</v>
      </c>
    </row>
    <row r="319" spans="1:6" x14ac:dyDescent="0.2">
      <c r="A319" s="27" t="s">
        <v>998</v>
      </c>
      <c r="B319" s="27" t="s">
        <v>588</v>
      </c>
      <c r="C319" s="27">
        <v>2022</v>
      </c>
      <c r="D319" s="33">
        <v>210.43727469749925</v>
      </c>
      <c r="E319" s="33">
        <v>-3627.3209549071616</v>
      </c>
      <c r="F319" s="33">
        <v>9982.242852932508</v>
      </c>
    </row>
    <row r="320" spans="1:6" x14ac:dyDescent="0.2">
      <c r="A320" s="27" t="s">
        <v>1137</v>
      </c>
      <c r="B320" s="27" t="s">
        <v>755</v>
      </c>
      <c r="C320" s="27">
        <v>2022</v>
      </c>
      <c r="D320" s="33">
        <v>206.97900116982231</v>
      </c>
      <c r="E320" s="33">
        <v>27807.276861853326</v>
      </c>
      <c r="F320" s="33">
        <v>29287.37919272314</v>
      </c>
    </row>
    <row r="321" spans="1:6" x14ac:dyDescent="0.2">
      <c r="A321" s="27" t="s">
        <v>972</v>
      </c>
      <c r="B321" s="27" t="s">
        <v>753</v>
      </c>
      <c r="C321" s="27">
        <v>2022</v>
      </c>
      <c r="D321" s="33">
        <v>203.68646233527363</v>
      </c>
      <c r="E321" s="33">
        <v>-1785.1802990325418</v>
      </c>
      <c r="F321" s="33">
        <v>6733.0694810905889</v>
      </c>
    </row>
    <row r="322" spans="1:6" x14ac:dyDescent="0.2">
      <c r="A322" s="27" t="s">
        <v>963</v>
      </c>
      <c r="B322" s="27" t="s">
        <v>724</v>
      </c>
      <c r="C322" s="27">
        <v>2022</v>
      </c>
      <c r="D322" s="33">
        <v>202.37559882577207</v>
      </c>
      <c r="E322" s="33">
        <v>1045.6576768024001</v>
      </c>
      <c r="F322" s="33">
        <v>11658.614331697865</v>
      </c>
    </row>
    <row r="323" spans="1:6" x14ac:dyDescent="0.2">
      <c r="A323" s="27" t="s">
        <v>925</v>
      </c>
      <c r="B323" s="27" t="s">
        <v>726</v>
      </c>
      <c r="C323" s="27">
        <v>2022</v>
      </c>
      <c r="D323" s="33">
        <v>200.66000603922836</v>
      </c>
      <c r="E323" s="33">
        <v>4574.3087865661264</v>
      </c>
      <c r="F323" s="33">
        <v>35008.877480079151</v>
      </c>
    </row>
    <row r="324" spans="1:6" x14ac:dyDescent="0.2">
      <c r="A324" s="27" t="s">
        <v>1018</v>
      </c>
      <c r="B324" s="27" t="s">
        <v>731</v>
      </c>
      <c r="C324" s="27">
        <v>2022</v>
      </c>
      <c r="D324" s="33">
        <v>192.6089923653856</v>
      </c>
      <c r="E324" s="33">
        <v>-2934.5475241889585</v>
      </c>
      <c r="F324" s="33">
        <v>12998.790552077404</v>
      </c>
    </row>
    <row r="325" spans="1:6" x14ac:dyDescent="0.2">
      <c r="A325" s="27" t="s">
        <v>1135</v>
      </c>
      <c r="B325" s="27" t="s">
        <v>620</v>
      </c>
      <c r="C325" s="27">
        <v>2022</v>
      </c>
      <c r="D325" s="33">
        <v>189.08725247627044</v>
      </c>
      <c r="E325" s="33">
        <v>2922.0011534025375</v>
      </c>
      <c r="F325" s="33">
        <v>3563.1487889273358</v>
      </c>
    </row>
    <row r="326" spans="1:6" x14ac:dyDescent="0.2">
      <c r="A326" s="27" t="s">
        <v>973</v>
      </c>
      <c r="B326" s="27" t="s">
        <v>632</v>
      </c>
      <c r="C326" s="27">
        <v>2022</v>
      </c>
      <c r="D326" s="33">
        <v>186.70586863199847</v>
      </c>
      <c r="E326" s="33">
        <v>-279.71155179586742</v>
      </c>
      <c r="F326" s="33">
        <v>9242.5461101095552</v>
      </c>
    </row>
    <row r="327" spans="1:6" x14ac:dyDescent="0.2">
      <c r="A327" s="27" t="s">
        <v>931</v>
      </c>
      <c r="B327" s="27" t="s">
        <v>784</v>
      </c>
      <c r="C327" s="27">
        <v>2022</v>
      </c>
      <c r="D327" s="33">
        <v>182.90525351760886</v>
      </c>
      <c r="E327" s="33">
        <v>-649.09249854300219</v>
      </c>
      <c r="F327" s="33">
        <v>29795.042044792273</v>
      </c>
    </row>
    <row r="328" spans="1:6" x14ac:dyDescent="0.2">
      <c r="A328" s="27" t="s">
        <v>960</v>
      </c>
      <c r="B328" s="27" t="s">
        <v>739</v>
      </c>
      <c r="C328" s="27">
        <v>2022</v>
      </c>
      <c r="D328" s="33">
        <v>179.75909117100977</v>
      </c>
      <c r="E328" s="33">
        <v>2278.7620297462818</v>
      </c>
      <c r="F328" s="33">
        <v>11478.565179352581</v>
      </c>
    </row>
    <row r="329" spans="1:6" x14ac:dyDescent="0.2">
      <c r="A329" s="27" t="s">
        <v>928</v>
      </c>
      <c r="B329" s="27" t="s">
        <v>730</v>
      </c>
      <c r="C329" s="27">
        <v>2022</v>
      </c>
      <c r="D329" s="33">
        <v>178.83671581682896</v>
      </c>
      <c r="E329" s="33">
        <v>1111.4772444665507</v>
      </c>
      <c r="F329" s="33">
        <v>22657.361352897289</v>
      </c>
    </row>
    <row r="330" spans="1:6" x14ac:dyDescent="0.2">
      <c r="A330" s="27" t="s">
        <v>927</v>
      </c>
      <c r="B330" s="27" t="s">
        <v>727</v>
      </c>
      <c r="C330" s="27">
        <v>2022</v>
      </c>
      <c r="D330" s="33">
        <v>173.86503488881567</v>
      </c>
      <c r="E330" s="33">
        <v>2449.0375360923967</v>
      </c>
      <c r="F330" s="33">
        <v>21026.179018286814</v>
      </c>
    </row>
    <row r="331" spans="1:6" x14ac:dyDescent="0.2">
      <c r="A331" s="27" t="s">
        <v>971</v>
      </c>
      <c r="B331" s="27" t="s">
        <v>747</v>
      </c>
      <c r="C331" s="27">
        <v>2022</v>
      </c>
      <c r="D331" s="33">
        <v>171.72441111708997</v>
      </c>
      <c r="E331" s="33">
        <v>-4521.7175066312993</v>
      </c>
      <c r="F331" s="33">
        <v>17294.098143236075</v>
      </c>
    </row>
    <row r="332" spans="1:6" x14ac:dyDescent="0.2">
      <c r="A332" s="27" t="s">
        <v>1132</v>
      </c>
      <c r="B332" s="27" t="s">
        <v>661</v>
      </c>
      <c r="C332" s="27">
        <v>2022</v>
      </c>
      <c r="D332" s="33">
        <v>170.09341942312781</v>
      </c>
      <c r="E332" s="33">
        <v>2041.0161418364646</v>
      </c>
      <c r="F332" s="33">
        <v>31171.209314633499</v>
      </c>
    </row>
    <row r="333" spans="1:6" x14ac:dyDescent="0.2">
      <c r="A333" s="27" t="s">
        <v>1128</v>
      </c>
      <c r="B333" s="27" t="s">
        <v>659</v>
      </c>
      <c r="C333" s="27">
        <v>2022</v>
      </c>
      <c r="D333" s="33">
        <v>170.00638074091387</v>
      </c>
      <c r="E333" s="33">
        <v>296.83300222040435</v>
      </c>
      <c r="F333" s="33">
        <v>7109.1504031786844</v>
      </c>
    </row>
    <row r="334" spans="1:6" x14ac:dyDescent="0.2">
      <c r="A334" s="27" t="s">
        <v>967</v>
      </c>
      <c r="B334" s="27" t="s">
        <v>743</v>
      </c>
      <c r="C334" s="27">
        <v>2022</v>
      </c>
      <c r="D334" s="33">
        <v>169.18924379603658</v>
      </c>
      <c r="E334" s="33">
        <v>-410.62864549578745</v>
      </c>
      <c r="F334" s="33">
        <v>11929.099157485418</v>
      </c>
    </row>
    <row r="335" spans="1:6" x14ac:dyDescent="0.2">
      <c r="A335" s="27" t="s">
        <v>1013</v>
      </c>
      <c r="B335" s="27" t="s">
        <v>722</v>
      </c>
      <c r="C335" s="27">
        <v>2022</v>
      </c>
      <c r="D335" s="33">
        <v>169.16661869917021</v>
      </c>
      <c r="E335" s="33">
        <v>3983.9722586282219</v>
      </c>
      <c r="F335" s="33">
        <v>14988.368283093054</v>
      </c>
    </row>
    <row r="336" spans="1:6" x14ac:dyDescent="0.2">
      <c r="A336" s="27" t="s">
        <v>1084</v>
      </c>
      <c r="B336" s="27" t="s">
        <v>607</v>
      </c>
      <c r="C336" s="27">
        <v>2022</v>
      </c>
      <c r="D336" s="33">
        <v>168.52243986356925</v>
      </c>
      <c r="E336" s="33">
        <v>585.02034991278606</v>
      </c>
      <c r="F336" s="33">
        <v>22643.427242454676</v>
      </c>
    </row>
    <row r="337" spans="1:6" x14ac:dyDescent="0.2">
      <c r="A337" s="27" t="s">
        <v>935</v>
      </c>
      <c r="B337" s="27" t="s">
        <v>720</v>
      </c>
      <c r="C337" s="27">
        <v>2022</v>
      </c>
      <c r="D337" s="33">
        <v>151.86514357896453</v>
      </c>
      <c r="E337" s="33">
        <v>-0.78312039916765486</v>
      </c>
      <c r="F337" s="33">
        <v>36220.996576645113</v>
      </c>
    </row>
    <row r="338" spans="1:6" x14ac:dyDescent="0.2">
      <c r="A338" s="27" t="s">
        <v>1133</v>
      </c>
      <c r="B338" s="27" t="s">
        <v>662</v>
      </c>
      <c r="C338" s="27">
        <v>2022</v>
      </c>
      <c r="D338" s="33">
        <v>151.81134920225978</v>
      </c>
      <c r="E338" s="33">
        <v>1969.9382004818267</v>
      </c>
      <c r="F338" s="33">
        <v>20025.872001675918</v>
      </c>
    </row>
    <row r="339" spans="1:6" x14ac:dyDescent="0.2">
      <c r="A339" s="27" t="s">
        <v>929</v>
      </c>
      <c r="B339" s="27" t="s">
        <v>729</v>
      </c>
      <c r="C339" s="27">
        <v>2022</v>
      </c>
      <c r="D339" s="33">
        <v>149.98621195180246</v>
      </c>
      <c r="E339" s="33">
        <v>3765.4345754551382</v>
      </c>
      <c r="F339" s="33">
        <v>11165.203871809017</v>
      </c>
    </row>
    <row r="340" spans="1:6" x14ac:dyDescent="0.2">
      <c r="A340" s="27" t="s">
        <v>937</v>
      </c>
      <c r="B340" s="27" t="s">
        <v>648</v>
      </c>
      <c r="C340" s="27">
        <v>2022</v>
      </c>
      <c r="D340" s="33">
        <v>144.99106930002512</v>
      </c>
      <c r="E340" s="33">
        <v>3086.7038120816128</v>
      </c>
      <c r="F340" s="33">
        <v>7868.4010101414997</v>
      </c>
    </row>
    <row r="341" spans="1:6" x14ac:dyDescent="0.2">
      <c r="A341" s="27" t="s">
        <v>1134</v>
      </c>
      <c r="B341" s="27" t="s">
        <v>745</v>
      </c>
      <c r="C341" s="27">
        <v>2022</v>
      </c>
      <c r="D341" s="33">
        <v>140.08434822184441</v>
      </c>
      <c r="E341" s="33">
        <v>3797.8364545771783</v>
      </c>
      <c r="F341" s="33">
        <v>17021.053855996277</v>
      </c>
    </row>
    <row r="342" spans="1:6" x14ac:dyDescent="0.2">
      <c r="A342" s="27" t="s">
        <v>943</v>
      </c>
      <c r="B342" s="27" t="s">
        <v>787</v>
      </c>
      <c r="C342" s="27">
        <v>2022</v>
      </c>
      <c r="D342" s="33">
        <v>117.4787717728055</v>
      </c>
      <c r="E342" s="33">
        <v>3790.7056798623062</v>
      </c>
      <c r="F342" s="33">
        <v>13622.3752151463</v>
      </c>
    </row>
    <row r="343" spans="1:6" x14ac:dyDescent="0.2">
      <c r="A343" s="27" t="s">
        <v>934</v>
      </c>
      <c r="B343" s="27" t="s">
        <v>668</v>
      </c>
      <c r="C343" s="27">
        <v>2022</v>
      </c>
      <c r="D343" s="33">
        <v>99.447854564850203</v>
      </c>
      <c r="E343" s="33">
        <v>234.59863098942128</v>
      </c>
      <c r="F343" s="33">
        <v>10871.633034047471</v>
      </c>
    </row>
    <row r="344" spans="1:6" x14ac:dyDescent="0.2">
      <c r="A344" s="27" t="s">
        <v>916</v>
      </c>
      <c r="B344" s="27" t="s">
        <v>782</v>
      </c>
      <c r="C344" s="27">
        <v>2022</v>
      </c>
      <c r="D344" s="33">
        <v>62.853828306264504</v>
      </c>
      <c r="E344" s="33">
        <v>-322.29487449905082</v>
      </c>
      <c r="F344" s="33">
        <v>11780.847922379246</v>
      </c>
    </row>
    <row r="345" spans="1:6" x14ac:dyDescent="0.2">
      <c r="A345" s="27" t="s">
        <v>933</v>
      </c>
      <c r="B345" s="27" t="s">
        <v>785</v>
      </c>
      <c r="C345" s="27">
        <v>2022</v>
      </c>
      <c r="D345" s="33">
        <v>29.409312920521451</v>
      </c>
      <c r="E345" s="33">
        <v>1684.188393608074</v>
      </c>
      <c r="F345" s="33">
        <v>23730.130361648444</v>
      </c>
    </row>
    <row r="346" spans="1:6" x14ac:dyDescent="0.2">
      <c r="A346" s="27" t="s">
        <v>1016</v>
      </c>
      <c r="B346" s="27" t="s">
        <v>792</v>
      </c>
      <c r="C346" s="27">
        <v>2022</v>
      </c>
      <c r="D346" s="33">
        <v>22.57161789066814</v>
      </c>
      <c r="E346" s="33">
        <v>1962.3044358549605</v>
      </c>
      <c r="F346" s="33">
        <v>13517.062396466041</v>
      </c>
    </row>
    <row r="347" spans="1:6" x14ac:dyDescent="0.2">
      <c r="A347" s="27" t="s">
        <v>1009</v>
      </c>
      <c r="B347" s="27" t="s">
        <v>677</v>
      </c>
      <c r="C347" s="27">
        <v>2022</v>
      </c>
      <c r="D347" s="33">
        <v>17.71593785288735</v>
      </c>
      <c r="E347" s="33">
        <v>2946.3416533624081</v>
      </c>
      <c r="F347" s="33">
        <v>21168.685020053737</v>
      </c>
    </row>
    <row r="348" spans="1:6" x14ac:dyDescent="0.2">
      <c r="A348" s="27" t="s">
        <v>1008</v>
      </c>
      <c r="B348" s="27" t="s">
        <v>789</v>
      </c>
      <c r="C348" s="27">
        <v>2022</v>
      </c>
      <c r="D348" s="33">
        <v>13.193804086975494</v>
      </c>
      <c r="E348" s="33">
        <v>1083.1939495309432</v>
      </c>
      <c r="F348" s="33">
        <v>14548.869173151044</v>
      </c>
    </row>
    <row r="349" spans="1:6" x14ac:dyDescent="0.2">
      <c r="A349" s="27" t="s">
        <v>942</v>
      </c>
      <c r="B349" s="27" t="s">
        <v>786</v>
      </c>
      <c r="C349" s="27">
        <v>2022</v>
      </c>
      <c r="D349" s="33">
        <v>12.34474558843041</v>
      </c>
      <c r="E349" s="33">
        <v>3127.6369908451638</v>
      </c>
      <c r="F349" s="33">
        <v>25859.161470080933</v>
      </c>
    </row>
    <row r="350" spans="1:6" x14ac:dyDescent="0.2">
      <c r="A350" s="27" t="s">
        <v>1010</v>
      </c>
      <c r="B350" s="27" t="s">
        <v>790</v>
      </c>
      <c r="C350" s="27">
        <v>2022</v>
      </c>
      <c r="D350" s="33">
        <v>10.98996435616154</v>
      </c>
      <c r="E350" s="33">
        <v>3019.0850261272794</v>
      </c>
      <c r="F350" s="33">
        <v>14780.115582932483</v>
      </c>
    </row>
    <row r="351" spans="1:6" x14ac:dyDescent="0.2">
      <c r="A351" s="27" t="s">
        <v>1012</v>
      </c>
      <c r="B351" s="27" t="s">
        <v>678</v>
      </c>
      <c r="C351" s="27">
        <v>2022</v>
      </c>
      <c r="D351" s="33">
        <v>8.59221481047366</v>
      </c>
      <c r="E351" s="33">
        <v>-459.71911170646962</v>
      </c>
      <c r="F351" s="33">
        <v>8888.6284195324115</v>
      </c>
    </row>
    <row r="352" spans="1:6" x14ac:dyDescent="0.2">
      <c r="A352" s="27" t="s">
        <v>1227</v>
      </c>
      <c r="B352" s="27" t="s">
        <v>779</v>
      </c>
      <c r="C352" s="27">
        <v>2022</v>
      </c>
      <c r="D352" s="33">
        <v>0</v>
      </c>
      <c r="E352" s="33">
        <v>-25.123373710183937</v>
      </c>
      <c r="F352" s="33">
        <v>15139.075818752804</v>
      </c>
    </row>
    <row r="353" spans="1:6" x14ac:dyDescent="0.2">
      <c r="A353" s="27" t="s">
        <v>926</v>
      </c>
      <c r="B353" s="27" t="s">
        <v>783</v>
      </c>
      <c r="C353" s="27">
        <v>2022</v>
      </c>
      <c r="D353" s="33">
        <v>0</v>
      </c>
      <c r="E353" s="33">
        <v>2870.4450124524838</v>
      </c>
      <c r="F353" s="33">
        <v>11321.585397824092</v>
      </c>
    </row>
    <row r="354" spans="1:6" x14ac:dyDescent="0.2">
      <c r="A354" s="27" t="s">
        <v>930</v>
      </c>
      <c r="B354" s="27" t="s">
        <v>666</v>
      </c>
      <c r="C354" s="27">
        <v>2022</v>
      </c>
      <c r="D354" s="33">
        <v>0</v>
      </c>
      <c r="E354" s="33">
        <v>3468.6778000031013</v>
      </c>
      <c r="F354" s="33">
        <v>18379.34750585353</v>
      </c>
    </row>
    <row r="355" spans="1:6" x14ac:dyDescent="0.2">
      <c r="A355" s="27" t="s">
        <v>938</v>
      </c>
      <c r="B355" s="27" t="s">
        <v>670</v>
      </c>
      <c r="C355" s="27">
        <v>2022</v>
      </c>
      <c r="D355" s="33">
        <v>0</v>
      </c>
      <c r="E355" s="33">
        <v>5604.0921447989695</v>
      </c>
      <c r="F355" s="33">
        <v>6754.9005580197454</v>
      </c>
    </row>
    <row r="356" spans="1:6" x14ac:dyDescent="0.2">
      <c r="A356" s="27" t="s">
        <v>1247</v>
      </c>
      <c r="B356" s="27" t="s">
        <v>691</v>
      </c>
      <c r="C356" s="27">
        <v>2022</v>
      </c>
      <c r="D356" s="33">
        <v>0</v>
      </c>
      <c r="E356" s="33">
        <v>3446.1042765084944</v>
      </c>
      <c r="F356" s="33">
        <v>38368.189806678383</v>
      </c>
    </row>
    <row r="357" spans="1:6" x14ac:dyDescent="0.2">
      <c r="A357" s="27" t="s">
        <v>1248</v>
      </c>
      <c r="B357" s="27" t="s">
        <v>692</v>
      </c>
      <c r="C357" s="27">
        <v>2022</v>
      </c>
      <c r="D357" s="33">
        <v>0</v>
      </c>
      <c r="E357" s="33">
        <v>10441.947565543071</v>
      </c>
      <c r="F357" s="33">
        <v>59862.3595505618</v>
      </c>
    </row>
    <row r="358" spans="1:6" x14ac:dyDescent="0.2">
      <c r="A358" s="27" t="s">
        <v>1266</v>
      </c>
      <c r="B358" s="27" t="s">
        <v>1267</v>
      </c>
      <c r="C358" s="27">
        <v>2022</v>
      </c>
      <c r="D358" s="33">
        <v>0</v>
      </c>
      <c r="E358" s="33">
        <v>2931.8885448916408</v>
      </c>
      <c r="F358" s="33">
        <v>23382.739938080496</v>
      </c>
    </row>
    <row r="359" spans="1:6" x14ac:dyDescent="0.2">
      <c r="A359" s="27" t="s">
        <v>1269</v>
      </c>
      <c r="B359" s="27" t="s">
        <v>781</v>
      </c>
      <c r="C359" s="27">
        <v>2022</v>
      </c>
      <c r="D359" s="33">
        <v>0</v>
      </c>
      <c r="E359" s="33">
        <v>-8146.6414380321667</v>
      </c>
      <c r="F359" s="33">
        <v>4568.5903500473041</v>
      </c>
    </row>
    <row r="360" spans="1:6" x14ac:dyDescent="0.2">
      <c r="A360" s="27" t="s">
        <v>1049</v>
      </c>
      <c r="B360" s="27" t="s">
        <v>431</v>
      </c>
      <c r="C360" s="27">
        <v>2021</v>
      </c>
      <c r="D360" s="33">
        <v>146623.584222581</v>
      </c>
      <c r="E360" s="33">
        <v>50639.572192513369</v>
      </c>
      <c r="F360" s="33">
        <v>46099.465240641708</v>
      </c>
    </row>
    <row r="361" spans="1:6" x14ac:dyDescent="0.2">
      <c r="A361" s="27" t="s">
        <v>1055</v>
      </c>
      <c r="B361" s="27" t="s">
        <v>422</v>
      </c>
      <c r="C361" s="27">
        <v>2021</v>
      </c>
      <c r="D361" s="33">
        <v>111351.27437917837</v>
      </c>
      <c r="E361" s="33">
        <v>20459.668508287294</v>
      </c>
      <c r="F361" s="33">
        <v>62286.187845303866</v>
      </c>
    </row>
    <row r="362" spans="1:6" x14ac:dyDescent="0.2">
      <c r="A362" s="27" t="s">
        <v>1089</v>
      </c>
      <c r="B362" s="27" t="s">
        <v>428</v>
      </c>
      <c r="C362" s="27">
        <v>2021</v>
      </c>
      <c r="D362" s="33">
        <v>92532.009625326944</v>
      </c>
      <c r="E362" s="33">
        <v>32640.34151547492</v>
      </c>
      <c r="F362" s="33">
        <v>34543.223052294554</v>
      </c>
    </row>
    <row r="363" spans="1:6" x14ac:dyDescent="0.2">
      <c r="A363" s="27" t="s">
        <v>1099</v>
      </c>
      <c r="B363" s="27" t="s">
        <v>452</v>
      </c>
      <c r="C363" s="27">
        <v>2021</v>
      </c>
      <c r="D363" s="33">
        <v>89923.342715951672</v>
      </c>
      <c r="E363" s="33">
        <v>21957.671957671959</v>
      </c>
      <c r="F363" s="33">
        <v>137693.12169312171</v>
      </c>
    </row>
    <row r="364" spans="1:6" x14ac:dyDescent="0.2">
      <c r="A364" s="27" t="s">
        <v>1048</v>
      </c>
      <c r="B364" s="27" t="s">
        <v>446</v>
      </c>
      <c r="C364" s="27">
        <v>2021</v>
      </c>
      <c r="D364" s="33">
        <v>62807.493330026104</v>
      </c>
      <c r="E364" s="33">
        <v>-1002.5662959794696</v>
      </c>
      <c r="F364" s="33">
        <v>28514.114627887084</v>
      </c>
    </row>
    <row r="365" spans="1:6" x14ac:dyDescent="0.2">
      <c r="A365" s="27" t="s">
        <v>1051</v>
      </c>
      <c r="B365" s="27" t="s">
        <v>451</v>
      </c>
      <c r="C365" s="27">
        <v>2021</v>
      </c>
      <c r="D365" s="33">
        <v>62363.814625714876</v>
      </c>
      <c r="E365" s="33">
        <v>23913.377192982458</v>
      </c>
      <c r="F365" s="33">
        <v>37377.192982456138</v>
      </c>
    </row>
    <row r="366" spans="1:6" x14ac:dyDescent="0.2">
      <c r="A366" s="27" t="s">
        <v>1111</v>
      </c>
      <c r="B366" s="27" t="s">
        <v>426</v>
      </c>
      <c r="C366" s="27">
        <v>2021</v>
      </c>
      <c r="D366" s="33">
        <v>57298.486483635294</v>
      </c>
      <c r="E366" s="33">
        <v>19109.852774631938</v>
      </c>
      <c r="F366" s="33">
        <v>51386.749716874292</v>
      </c>
    </row>
    <row r="367" spans="1:6" x14ac:dyDescent="0.2">
      <c r="A367" s="27" t="s">
        <v>1071</v>
      </c>
      <c r="B367" s="27" t="s">
        <v>421</v>
      </c>
      <c r="C367" s="27">
        <v>2021</v>
      </c>
      <c r="D367" s="33">
        <v>56453.823387286582</v>
      </c>
      <c r="E367" s="33">
        <v>35863.107822410151</v>
      </c>
      <c r="F367" s="33">
        <v>26706.39534883721</v>
      </c>
    </row>
    <row r="368" spans="1:6" x14ac:dyDescent="0.2">
      <c r="A368" s="27" t="s">
        <v>1030</v>
      </c>
      <c r="B368" s="27" t="s">
        <v>427</v>
      </c>
      <c r="C368" s="27">
        <v>2021</v>
      </c>
      <c r="D368" s="33">
        <v>47443.157774007843</v>
      </c>
      <c r="E368" s="33">
        <v>17279.094540612517</v>
      </c>
      <c r="F368" s="33">
        <v>17227.163781624502</v>
      </c>
    </row>
    <row r="369" spans="1:6" x14ac:dyDescent="0.2">
      <c r="A369" s="27" t="s">
        <v>1165</v>
      </c>
      <c r="B369" s="27" t="s">
        <v>459</v>
      </c>
      <c r="C369" s="27">
        <v>2021</v>
      </c>
      <c r="D369" s="33">
        <v>44651.041502439119</v>
      </c>
      <c r="E369" s="33">
        <v>12581.333333333334</v>
      </c>
      <c r="F369" s="33">
        <v>12130.666666666666</v>
      </c>
    </row>
    <row r="370" spans="1:6" x14ac:dyDescent="0.2">
      <c r="A370" s="27" t="s">
        <v>1173</v>
      </c>
      <c r="B370" s="27" t="s">
        <v>837</v>
      </c>
      <c r="C370" s="27">
        <v>2021</v>
      </c>
      <c r="D370" s="33">
        <v>40854.404410923627</v>
      </c>
      <c r="E370" s="33">
        <v>9866.2131519274371</v>
      </c>
      <c r="F370" s="33">
        <v>4063.4920634920636</v>
      </c>
    </row>
    <row r="371" spans="1:6" x14ac:dyDescent="0.2">
      <c r="A371" s="27" t="s">
        <v>950</v>
      </c>
      <c r="B371" s="27" t="s">
        <v>440</v>
      </c>
      <c r="C371" s="27">
        <v>2021</v>
      </c>
      <c r="D371" s="33">
        <v>39633.767742652621</v>
      </c>
      <c r="E371" s="33">
        <v>14318.383658969804</v>
      </c>
      <c r="F371" s="33">
        <v>25674.28952042629</v>
      </c>
    </row>
    <row r="372" spans="1:6" x14ac:dyDescent="0.2">
      <c r="A372" s="27" t="s">
        <v>1007</v>
      </c>
      <c r="B372" s="27" t="s">
        <v>501</v>
      </c>
      <c r="C372" s="27">
        <v>2021</v>
      </c>
      <c r="D372" s="33">
        <v>38490.886865774803</v>
      </c>
      <c r="E372" s="33">
        <v>26805.923125393823</v>
      </c>
      <c r="F372" s="33">
        <v>11522.999369880277</v>
      </c>
    </row>
    <row r="373" spans="1:6" x14ac:dyDescent="0.2">
      <c r="A373" s="27" t="s">
        <v>1029</v>
      </c>
      <c r="B373" s="27" t="s">
        <v>434</v>
      </c>
      <c r="C373" s="27">
        <v>2021</v>
      </c>
      <c r="D373" s="33">
        <v>38065.644456316229</v>
      </c>
      <c r="E373" s="33">
        <v>12776.168224299065</v>
      </c>
      <c r="F373" s="33">
        <v>13761.214953271028</v>
      </c>
    </row>
    <row r="374" spans="1:6" x14ac:dyDescent="0.2">
      <c r="A374" s="27" t="s">
        <v>1070</v>
      </c>
      <c r="B374" s="27" t="s">
        <v>471</v>
      </c>
      <c r="C374" s="27">
        <v>2021</v>
      </c>
      <c r="D374" s="33">
        <v>36153.65935245021</v>
      </c>
      <c r="E374" s="33">
        <v>11673.638516179954</v>
      </c>
      <c r="F374" s="33">
        <v>7272.691397000789</v>
      </c>
    </row>
    <row r="375" spans="1:6" x14ac:dyDescent="0.2">
      <c r="A375" s="27" t="s">
        <v>958</v>
      </c>
      <c r="B375" s="27" t="s">
        <v>752</v>
      </c>
      <c r="C375" s="27">
        <v>2021</v>
      </c>
      <c r="D375" s="33">
        <v>35900.911327025322</v>
      </c>
      <c r="E375" s="33">
        <v>10571.894093686355</v>
      </c>
      <c r="F375" s="33">
        <v>23032.179226069245</v>
      </c>
    </row>
    <row r="376" spans="1:6" x14ac:dyDescent="0.2">
      <c r="A376" s="27" t="s">
        <v>1215</v>
      </c>
      <c r="B376" s="27" t="s">
        <v>443</v>
      </c>
      <c r="C376" s="27">
        <v>2021</v>
      </c>
      <c r="D376" s="33">
        <v>34889.594349815423</v>
      </c>
      <c r="E376" s="33">
        <v>-6226.859283039058</v>
      </c>
      <c r="F376" s="33">
        <v>6411.985018726592</v>
      </c>
    </row>
    <row r="377" spans="1:6" x14ac:dyDescent="0.2">
      <c r="A377" s="27" t="s">
        <v>1023</v>
      </c>
      <c r="B377" s="27" t="s">
        <v>424</v>
      </c>
      <c r="C377" s="27">
        <v>2021</v>
      </c>
      <c r="D377" s="33">
        <v>33585.717186495815</v>
      </c>
      <c r="E377" s="33">
        <v>14314.586357039187</v>
      </c>
      <c r="F377" s="33">
        <v>14500.544267053701</v>
      </c>
    </row>
    <row r="378" spans="1:6" x14ac:dyDescent="0.2">
      <c r="A378" s="27" t="s">
        <v>1088</v>
      </c>
      <c r="B378" s="27" t="s">
        <v>423</v>
      </c>
      <c r="C378" s="27">
        <v>2021</v>
      </c>
      <c r="D378" s="33">
        <v>32141.494002538086</v>
      </c>
      <c r="E378" s="33">
        <v>5318.4449958643509</v>
      </c>
      <c r="F378" s="33">
        <v>17872.070581748001</v>
      </c>
    </row>
    <row r="379" spans="1:6" x14ac:dyDescent="0.2">
      <c r="A379" s="27" t="s">
        <v>1028</v>
      </c>
      <c r="B379" s="27" t="s">
        <v>491</v>
      </c>
      <c r="C379" s="27">
        <v>2021</v>
      </c>
      <c r="D379" s="33">
        <v>31640.988518615704</v>
      </c>
      <c r="E379" s="33">
        <v>9488.3138564273795</v>
      </c>
      <c r="F379" s="33">
        <v>4621.035058430718</v>
      </c>
    </row>
    <row r="380" spans="1:6" x14ac:dyDescent="0.2">
      <c r="A380" s="27" t="s">
        <v>1047</v>
      </c>
      <c r="B380" s="27" t="s">
        <v>512</v>
      </c>
      <c r="C380" s="27">
        <v>2021</v>
      </c>
      <c r="D380" s="33">
        <v>31453.611121972768</v>
      </c>
      <c r="E380" s="33">
        <v>1335.9788359788361</v>
      </c>
      <c r="F380" s="33">
        <v>5768.9594356261023</v>
      </c>
    </row>
    <row r="381" spans="1:6" x14ac:dyDescent="0.2">
      <c r="A381" s="27" t="s">
        <v>1104</v>
      </c>
      <c r="B381" s="27" t="s">
        <v>454</v>
      </c>
      <c r="C381" s="27">
        <v>2021</v>
      </c>
      <c r="D381" s="33">
        <v>30833.771582830104</v>
      </c>
      <c r="E381" s="33">
        <v>23209.944751381216</v>
      </c>
      <c r="F381" s="33">
        <v>5402.7010435850216</v>
      </c>
    </row>
    <row r="382" spans="1:6" x14ac:dyDescent="0.2">
      <c r="A382" s="27" t="s">
        <v>1174</v>
      </c>
      <c r="B382" s="27" t="s">
        <v>467</v>
      </c>
      <c r="C382" s="27">
        <v>2021</v>
      </c>
      <c r="D382" s="33">
        <v>29543.098752186179</v>
      </c>
      <c r="E382" s="33">
        <v>10520.78239608802</v>
      </c>
      <c r="F382" s="33">
        <v>10210.268948655257</v>
      </c>
    </row>
    <row r="383" spans="1:6" x14ac:dyDescent="0.2">
      <c r="A383" s="27" t="s">
        <v>1112</v>
      </c>
      <c r="B383" s="27" t="s">
        <v>449</v>
      </c>
      <c r="C383" s="27">
        <v>2021</v>
      </c>
      <c r="D383" s="33">
        <v>27891.560090166557</v>
      </c>
      <c r="E383" s="33">
        <v>13228.625413320737</v>
      </c>
      <c r="F383" s="33">
        <v>15458.667926310818</v>
      </c>
    </row>
    <row r="384" spans="1:6" x14ac:dyDescent="0.2">
      <c r="A384" s="27" t="s">
        <v>1090</v>
      </c>
      <c r="B384" s="27" t="s">
        <v>499</v>
      </c>
      <c r="C384" s="27">
        <v>2021</v>
      </c>
      <c r="D384" s="33">
        <v>27468.495264796962</v>
      </c>
      <c r="E384" s="33">
        <v>6636.5366317792577</v>
      </c>
      <c r="F384" s="33">
        <v>10077.069457659372</v>
      </c>
    </row>
    <row r="385" spans="1:6" x14ac:dyDescent="0.2">
      <c r="A385" s="27" t="s">
        <v>1108</v>
      </c>
      <c r="B385" s="27" t="s">
        <v>448</v>
      </c>
      <c r="C385" s="27">
        <v>2021</v>
      </c>
      <c r="D385" s="33">
        <v>27298.401345257749</v>
      </c>
      <c r="E385" s="33">
        <v>323.58133669609077</v>
      </c>
      <c r="F385" s="33">
        <v>23091.298865069355</v>
      </c>
    </row>
    <row r="386" spans="1:6" x14ac:dyDescent="0.2">
      <c r="A386" s="27" t="s">
        <v>1114</v>
      </c>
      <c r="B386" s="27" t="s">
        <v>425</v>
      </c>
      <c r="C386" s="27">
        <v>2021</v>
      </c>
      <c r="D386" s="33">
        <v>26189.896378418227</v>
      </c>
      <c r="E386" s="33">
        <v>16624.285169653071</v>
      </c>
      <c r="F386" s="33">
        <v>11373.427373236751</v>
      </c>
    </row>
    <row r="387" spans="1:6" x14ac:dyDescent="0.2">
      <c r="A387" s="27" t="s">
        <v>1109</v>
      </c>
      <c r="B387" s="27" t="s">
        <v>458</v>
      </c>
      <c r="C387" s="27">
        <v>2021</v>
      </c>
      <c r="D387" s="33">
        <v>24428.563659111736</v>
      </c>
      <c r="E387" s="33">
        <v>6760.546875</v>
      </c>
      <c r="F387" s="33">
        <v>17132.8125</v>
      </c>
    </row>
    <row r="388" spans="1:6" x14ac:dyDescent="0.2">
      <c r="A388" s="27" t="s">
        <v>1072</v>
      </c>
      <c r="B388" s="27" t="s">
        <v>444</v>
      </c>
      <c r="C388" s="27">
        <v>2021</v>
      </c>
      <c r="D388" s="33">
        <v>23751.676645643489</v>
      </c>
      <c r="E388" s="33">
        <v>3693.7016574585637</v>
      </c>
      <c r="F388" s="33">
        <v>11644.198895027625</v>
      </c>
    </row>
    <row r="389" spans="1:6" x14ac:dyDescent="0.2">
      <c r="A389" s="27" t="s">
        <v>988</v>
      </c>
      <c r="B389" s="27" t="s">
        <v>465</v>
      </c>
      <c r="C389" s="27">
        <v>2021</v>
      </c>
      <c r="D389" s="33">
        <v>21629.183164513845</v>
      </c>
      <c r="E389" s="33">
        <v>12469.549046954904</v>
      </c>
      <c r="F389" s="33">
        <v>5445.3742445374246</v>
      </c>
    </row>
    <row r="390" spans="1:6" x14ac:dyDescent="0.2">
      <c r="A390" s="27" t="s">
        <v>1054</v>
      </c>
      <c r="B390" s="27" t="s">
        <v>455</v>
      </c>
      <c r="C390" s="27">
        <v>2021</v>
      </c>
      <c r="D390" s="33">
        <v>21541.739004774965</v>
      </c>
      <c r="E390" s="33">
        <v>5408.4650688424272</v>
      </c>
      <c r="F390" s="33">
        <v>10165.391806901242</v>
      </c>
    </row>
    <row r="391" spans="1:6" x14ac:dyDescent="0.2">
      <c r="A391" s="27" t="s">
        <v>1205</v>
      </c>
      <c r="B391" s="27" t="s">
        <v>429</v>
      </c>
      <c r="C391" s="27">
        <v>2021</v>
      </c>
      <c r="D391" s="33">
        <v>20589.160711519944</v>
      </c>
      <c r="E391" s="33">
        <v>3054.2986425339368</v>
      </c>
      <c r="F391" s="33">
        <v>9699.0950226244349</v>
      </c>
    </row>
    <row r="392" spans="1:6" x14ac:dyDescent="0.2">
      <c r="A392" s="27" t="s">
        <v>949</v>
      </c>
      <c r="B392" s="27" t="s">
        <v>456</v>
      </c>
      <c r="C392" s="27">
        <v>2021</v>
      </c>
      <c r="D392" s="33">
        <v>20212.197413964252</v>
      </c>
      <c r="E392" s="33">
        <v>2283.4408602150538</v>
      </c>
      <c r="F392" s="33">
        <v>9399.5698924731187</v>
      </c>
    </row>
    <row r="393" spans="1:6" x14ac:dyDescent="0.2">
      <c r="A393" s="27" t="s">
        <v>1027</v>
      </c>
      <c r="B393" s="27" t="s">
        <v>487</v>
      </c>
      <c r="C393" s="27">
        <v>2021</v>
      </c>
      <c r="D393" s="33">
        <v>20145.622394606424</v>
      </c>
      <c r="E393" s="33">
        <v>6130.8345120226304</v>
      </c>
      <c r="F393" s="33">
        <v>39415.841584158414</v>
      </c>
    </row>
    <row r="394" spans="1:6" x14ac:dyDescent="0.2">
      <c r="A394" s="27" t="s">
        <v>1201</v>
      </c>
      <c r="B394" s="27" t="s">
        <v>1202</v>
      </c>
      <c r="C394" s="27">
        <v>2021</v>
      </c>
      <c r="D394" s="33">
        <v>19802.422374294412</v>
      </c>
      <c r="E394" s="33">
        <v>6370.7776904948942</v>
      </c>
      <c r="F394" s="33">
        <v>447.76119402985074</v>
      </c>
    </row>
    <row r="395" spans="1:6" x14ac:dyDescent="0.2">
      <c r="A395" s="27" t="s">
        <v>1212</v>
      </c>
      <c r="B395" s="27" t="s">
        <v>483</v>
      </c>
      <c r="C395" s="27">
        <v>2021</v>
      </c>
      <c r="D395" s="33">
        <v>19776.869486523188</v>
      </c>
      <c r="E395" s="33">
        <v>12192.687747035574</v>
      </c>
      <c r="F395" s="33">
        <v>56448.616600790512</v>
      </c>
    </row>
    <row r="396" spans="1:6" x14ac:dyDescent="0.2">
      <c r="A396" s="27" t="s">
        <v>1098</v>
      </c>
      <c r="B396" s="27" t="s">
        <v>447</v>
      </c>
      <c r="C396" s="27">
        <v>2021</v>
      </c>
      <c r="D396" s="33">
        <v>19765.877122172009</v>
      </c>
      <c r="E396" s="33">
        <v>4032.3247995862425</v>
      </c>
      <c r="F396" s="33">
        <v>25925.523661753297</v>
      </c>
    </row>
    <row r="397" spans="1:6" x14ac:dyDescent="0.2">
      <c r="A397" s="27" t="s">
        <v>1024</v>
      </c>
      <c r="B397" s="27" t="s">
        <v>488</v>
      </c>
      <c r="C397" s="27">
        <v>2021</v>
      </c>
      <c r="D397" s="33">
        <v>19490.425601663454</v>
      </c>
      <c r="E397" s="33">
        <v>-5510.8834827144683</v>
      </c>
      <c r="F397" s="33">
        <v>7672.2151088348273</v>
      </c>
    </row>
    <row r="398" spans="1:6" x14ac:dyDescent="0.2">
      <c r="A398" s="27" t="s">
        <v>1113</v>
      </c>
      <c r="B398" s="27" t="s">
        <v>436</v>
      </c>
      <c r="C398" s="27">
        <v>2021</v>
      </c>
      <c r="D398" s="33">
        <v>18862.307172128421</v>
      </c>
      <c r="E398" s="33">
        <v>677.74788624135283</v>
      </c>
      <c r="F398" s="33">
        <v>7805.1498847040739</v>
      </c>
    </row>
    <row r="399" spans="1:6" x14ac:dyDescent="0.2">
      <c r="A399" s="27" t="s">
        <v>1045</v>
      </c>
      <c r="B399" s="27" t="s">
        <v>497</v>
      </c>
      <c r="C399" s="27">
        <v>2021</v>
      </c>
      <c r="D399" s="33">
        <v>18661.36831730113</v>
      </c>
      <c r="E399" s="33">
        <v>7184.4293272864697</v>
      </c>
      <c r="F399" s="33">
        <v>18047.619047619046</v>
      </c>
    </row>
    <row r="400" spans="1:6" x14ac:dyDescent="0.2">
      <c r="A400" s="27" t="s">
        <v>1118</v>
      </c>
      <c r="B400" s="27" t="s">
        <v>450</v>
      </c>
      <c r="C400" s="27">
        <v>2021</v>
      </c>
      <c r="D400" s="33">
        <v>17663.409536920426</v>
      </c>
      <c r="E400" s="33">
        <v>5201.9312695257031</v>
      </c>
      <c r="F400" s="33">
        <v>8222.6640159045728</v>
      </c>
    </row>
    <row r="401" spans="1:6" x14ac:dyDescent="0.2">
      <c r="A401" s="27" t="s">
        <v>1210</v>
      </c>
      <c r="B401" s="27" t="s">
        <v>438</v>
      </c>
      <c r="C401" s="27">
        <v>2021</v>
      </c>
      <c r="D401" s="33">
        <v>16611.390234265378</v>
      </c>
      <c r="E401" s="33">
        <v>-3595.7515288059221</v>
      </c>
      <c r="F401" s="33">
        <v>10371.741229481815</v>
      </c>
    </row>
    <row r="402" spans="1:6" x14ac:dyDescent="0.2">
      <c r="A402" s="27" t="s">
        <v>1146</v>
      </c>
      <c r="B402" s="27" t="s">
        <v>466</v>
      </c>
      <c r="C402" s="27">
        <v>2021</v>
      </c>
      <c r="D402" s="33">
        <v>15678.921972016382</v>
      </c>
      <c r="E402" s="33">
        <v>-2548.7755921316739</v>
      </c>
      <c r="F402" s="33">
        <v>11265.756724207145</v>
      </c>
    </row>
    <row r="403" spans="1:6" x14ac:dyDescent="0.2">
      <c r="A403" s="27" t="s">
        <v>1191</v>
      </c>
      <c r="B403" s="27" t="s">
        <v>479</v>
      </c>
      <c r="C403" s="27">
        <v>2021</v>
      </c>
      <c r="D403" s="33">
        <v>15572.551432733584</v>
      </c>
      <c r="E403" s="33">
        <v>8093.8833570412517</v>
      </c>
      <c r="F403" s="33">
        <v>59810.099573257467</v>
      </c>
    </row>
    <row r="404" spans="1:6" x14ac:dyDescent="0.2">
      <c r="A404" s="27" t="s">
        <v>1044</v>
      </c>
      <c r="B404" s="27" t="s">
        <v>503</v>
      </c>
      <c r="C404" s="27">
        <v>2021</v>
      </c>
      <c r="D404" s="33">
        <v>14404.774561644159</v>
      </c>
      <c r="E404" s="33">
        <v>8832.3153803442528</v>
      </c>
      <c r="F404" s="33">
        <v>9831.7601332593003</v>
      </c>
    </row>
    <row r="405" spans="1:6" x14ac:dyDescent="0.2">
      <c r="A405" s="27" t="s">
        <v>991</v>
      </c>
      <c r="B405" s="27" t="s">
        <v>441</v>
      </c>
      <c r="C405" s="27">
        <v>2021</v>
      </c>
      <c r="D405" s="33">
        <v>14035.015055958773</v>
      </c>
      <c r="E405" s="33">
        <v>8692.7860696517419</v>
      </c>
      <c r="F405" s="33">
        <v>17374.555792466239</v>
      </c>
    </row>
    <row r="406" spans="1:6" x14ac:dyDescent="0.2">
      <c r="A406" s="27" t="s">
        <v>1087</v>
      </c>
      <c r="B406" s="27" t="s">
        <v>430</v>
      </c>
      <c r="C406" s="27">
        <v>2021</v>
      </c>
      <c r="D406" s="33">
        <v>13555.912291398272</v>
      </c>
      <c r="E406" s="33">
        <v>15691.24990397173</v>
      </c>
      <c r="F406" s="33">
        <v>11406.391641699316</v>
      </c>
    </row>
    <row r="407" spans="1:6" x14ac:dyDescent="0.2">
      <c r="A407" s="27" t="s">
        <v>1166</v>
      </c>
      <c r="B407" s="27" t="s">
        <v>475</v>
      </c>
      <c r="C407" s="27">
        <v>2021</v>
      </c>
      <c r="D407" s="33">
        <v>13448.301858445324</v>
      </c>
      <c r="E407" s="33">
        <v>4008.3368070029178</v>
      </c>
      <c r="F407" s="33">
        <v>11774.489370571071</v>
      </c>
    </row>
    <row r="408" spans="1:6" x14ac:dyDescent="0.2">
      <c r="A408" s="27" t="s">
        <v>1185</v>
      </c>
      <c r="B408" s="27" t="s">
        <v>560</v>
      </c>
      <c r="C408" s="27">
        <v>2021</v>
      </c>
      <c r="D408" s="33">
        <v>13288.424302841231</v>
      </c>
      <c r="E408" s="33">
        <v>2450.6114769520227</v>
      </c>
      <c r="F408" s="33">
        <v>80342.427093132646</v>
      </c>
    </row>
    <row r="409" spans="1:6" x14ac:dyDescent="0.2">
      <c r="A409" s="27" t="s">
        <v>987</v>
      </c>
      <c r="B409" s="27" t="s">
        <v>573</v>
      </c>
      <c r="C409" s="27">
        <v>2021</v>
      </c>
      <c r="D409" s="33">
        <v>12791.199952784871</v>
      </c>
      <c r="E409" s="33">
        <v>9444.6122860020132</v>
      </c>
      <c r="F409" s="33">
        <v>7297.0795568982876</v>
      </c>
    </row>
    <row r="410" spans="1:6" x14ac:dyDescent="0.2">
      <c r="A410" s="27" t="s">
        <v>1025</v>
      </c>
      <c r="B410" s="27" t="s">
        <v>495</v>
      </c>
      <c r="C410" s="27">
        <v>2021</v>
      </c>
      <c r="D410" s="33">
        <v>12427.049718418944</v>
      </c>
      <c r="E410" s="33">
        <v>2298.0269989615786</v>
      </c>
      <c r="F410" s="33">
        <v>13285.21979923849</v>
      </c>
    </row>
    <row r="411" spans="1:6" x14ac:dyDescent="0.2">
      <c r="A411" s="27" t="s">
        <v>979</v>
      </c>
      <c r="B411" s="27" t="s">
        <v>468</v>
      </c>
      <c r="C411" s="27">
        <v>2021</v>
      </c>
      <c r="D411" s="33">
        <v>12355.559692023971</v>
      </c>
      <c r="E411" s="33">
        <v>9494.1927990708482</v>
      </c>
      <c r="F411" s="33">
        <v>13956.445993031359</v>
      </c>
    </row>
    <row r="412" spans="1:6" x14ac:dyDescent="0.2">
      <c r="A412" s="27" t="s">
        <v>948</v>
      </c>
      <c r="B412" s="27" t="s">
        <v>496</v>
      </c>
      <c r="C412" s="27">
        <v>2021</v>
      </c>
      <c r="D412" s="33">
        <v>12240.270658693791</v>
      </c>
      <c r="E412" s="33">
        <v>17360.398314821909</v>
      </c>
      <c r="F412" s="33">
        <v>58313.672922252008</v>
      </c>
    </row>
    <row r="413" spans="1:6" x14ac:dyDescent="0.2">
      <c r="A413" s="27" t="s">
        <v>1232</v>
      </c>
      <c r="B413" s="27" t="s">
        <v>828</v>
      </c>
      <c r="C413" s="27">
        <v>2021</v>
      </c>
      <c r="D413" s="33">
        <v>11657.430865807879</v>
      </c>
      <c r="E413" s="33">
        <v>6315.7311669128512</v>
      </c>
      <c r="F413" s="33">
        <v>4403.6189069423926</v>
      </c>
    </row>
    <row r="414" spans="1:6" x14ac:dyDescent="0.2">
      <c r="A414" s="27" t="s">
        <v>989</v>
      </c>
      <c r="B414" s="27" t="s">
        <v>532</v>
      </c>
      <c r="C414" s="27">
        <v>2021</v>
      </c>
      <c r="D414" s="33">
        <v>11473.091733944717</v>
      </c>
      <c r="E414" s="33">
        <v>9569.4255992763447</v>
      </c>
      <c r="F414" s="33">
        <v>3580.7327001356853</v>
      </c>
    </row>
    <row r="415" spans="1:6" x14ac:dyDescent="0.2">
      <c r="A415" s="27" t="s">
        <v>1209</v>
      </c>
      <c r="B415" s="27" t="s">
        <v>477</v>
      </c>
      <c r="C415" s="27">
        <v>2021</v>
      </c>
      <c r="D415" s="33">
        <v>10829.636790037841</v>
      </c>
      <c r="E415" s="33">
        <v>2470.0780572419776</v>
      </c>
      <c r="F415" s="33">
        <v>5018.2133564614051</v>
      </c>
    </row>
    <row r="416" spans="1:6" x14ac:dyDescent="0.2">
      <c r="A416" s="27" t="s">
        <v>1268</v>
      </c>
      <c r="B416" s="27" t="s">
        <v>535</v>
      </c>
      <c r="C416" s="27">
        <v>2021</v>
      </c>
      <c r="D416" s="33">
        <v>10820.161894953782</v>
      </c>
      <c r="E416" s="33">
        <v>3588.0425880425882</v>
      </c>
      <c r="F416" s="33">
        <v>48398.034398034397</v>
      </c>
    </row>
    <row r="417" spans="1:6" x14ac:dyDescent="0.2">
      <c r="A417" s="27" t="s">
        <v>1244</v>
      </c>
      <c r="B417" s="27" t="s">
        <v>460</v>
      </c>
      <c r="C417" s="27">
        <v>2021</v>
      </c>
      <c r="D417" s="33">
        <v>10656.204584446339</v>
      </c>
      <c r="E417" s="33">
        <v>-3290.2579514149761</v>
      </c>
      <c r="F417" s="33">
        <v>89822.439268720263</v>
      </c>
    </row>
    <row r="418" spans="1:6" x14ac:dyDescent="0.2">
      <c r="A418" s="27" t="s">
        <v>1211</v>
      </c>
      <c r="B418" s="27" t="s">
        <v>750</v>
      </c>
      <c r="C418" s="27">
        <v>2021</v>
      </c>
      <c r="D418" s="33">
        <v>10425.131335141752</v>
      </c>
      <c r="E418" s="33">
        <v>5901.7951425554384</v>
      </c>
      <c r="F418" s="33">
        <v>15970.960929250265</v>
      </c>
    </row>
    <row r="419" spans="1:6" x14ac:dyDescent="0.2">
      <c r="A419" s="27" t="s">
        <v>1257</v>
      </c>
      <c r="B419" s="27" t="s">
        <v>542</v>
      </c>
      <c r="C419" s="27">
        <v>2021</v>
      </c>
      <c r="D419" s="33">
        <v>10017.033661901674</v>
      </c>
      <c r="E419" s="33">
        <v>6148.4037963761866</v>
      </c>
      <c r="F419" s="33">
        <v>4349.4391716997416</v>
      </c>
    </row>
    <row r="420" spans="1:6" x14ac:dyDescent="0.2">
      <c r="A420" s="27" t="s">
        <v>977</v>
      </c>
      <c r="B420" s="27" t="s">
        <v>490</v>
      </c>
      <c r="C420" s="27">
        <v>2021</v>
      </c>
      <c r="D420" s="33">
        <v>9554.5036967676679</v>
      </c>
      <c r="E420" s="33">
        <v>4511.0846245530392</v>
      </c>
      <c r="F420" s="33">
        <v>4530.1549463647198</v>
      </c>
    </row>
    <row r="421" spans="1:6" x14ac:dyDescent="0.2">
      <c r="A421" s="27" t="s">
        <v>957</v>
      </c>
      <c r="B421" s="27" t="s">
        <v>514</v>
      </c>
      <c r="C421" s="27">
        <v>2021</v>
      </c>
      <c r="D421" s="33">
        <v>9518.2660678638586</v>
      </c>
      <c r="E421" s="33">
        <v>4789.7810218978102</v>
      </c>
      <c r="F421" s="33">
        <v>9025.5474452554736</v>
      </c>
    </row>
    <row r="422" spans="1:6" x14ac:dyDescent="0.2">
      <c r="A422" s="27" t="s">
        <v>1253</v>
      </c>
      <c r="B422" s="27" t="s">
        <v>832</v>
      </c>
      <c r="C422" s="27">
        <v>2021</v>
      </c>
      <c r="D422" s="33">
        <v>9325.7535017632636</v>
      </c>
      <c r="E422" s="33">
        <v>-2889.9782135076252</v>
      </c>
      <c r="F422" s="33">
        <v>17563.725490196077</v>
      </c>
    </row>
    <row r="423" spans="1:6" x14ac:dyDescent="0.2">
      <c r="A423" s="27" t="s">
        <v>1172</v>
      </c>
      <c r="B423" s="27" t="s">
        <v>531</v>
      </c>
      <c r="C423" s="27">
        <v>2021</v>
      </c>
      <c r="D423" s="33">
        <v>8550.2230992278073</v>
      </c>
      <c r="E423" s="33">
        <v>3343.773873185638</v>
      </c>
      <c r="F423" s="33">
        <v>8996.9442322383493</v>
      </c>
    </row>
    <row r="424" spans="1:6" x14ac:dyDescent="0.2">
      <c r="A424" s="27" t="s">
        <v>1093</v>
      </c>
      <c r="B424" s="27" t="s">
        <v>509</v>
      </c>
      <c r="C424" s="27">
        <v>2021</v>
      </c>
      <c r="D424" s="33">
        <v>8480.7786933182724</v>
      </c>
      <c r="E424" s="33">
        <v>5217.1131547381046</v>
      </c>
      <c r="F424" s="33">
        <v>5484.206317473011</v>
      </c>
    </row>
    <row r="425" spans="1:6" x14ac:dyDescent="0.2">
      <c r="A425" s="27" t="s">
        <v>1092</v>
      </c>
      <c r="B425" s="27" t="s">
        <v>473</v>
      </c>
      <c r="C425" s="27">
        <v>2021</v>
      </c>
      <c r="D425" s="33">
        <v>8448.241355351498</v>
      </c>
      <c r="E425" s="33">
        <v>8537.0130634341531</v>
      </c>
      <c r="F425" s="33">
        <v>10741.202777450864</v>
      </c>
    </row>
    <row r="426" spans="1:6" x14ac:dyDescent="0.2">
      <c r="A426" s="27" t="s">
        <v>1141</v>
      </c>
      <c r="B426" s="27" t="s">
        <v>437</v>
      </c>
      <c r="C426" s="27">
        <v>2021</v>
      </c>
      <c r="D426" s="33">
        <v>8404.4775139719986</v>
      </c>
      <c r="E426" s="33">
        <v>4703.8372763993075</v>
      </c>
      <c r="F426" s="33">
        <v>7638.4881708020775</v>
      </c>
    </row>
    <row r="427" spans="1:6" x14ac:dyDescent="0.2">
      <c r="A427" s="27" t="s">
        <v>1164</v>
      </c>
      <c r="B427" s="27" t="s">
        <v>493</v>
      </c>
      <c r="C427" s="27">
        <v>2021</v>
      </c>
      <c r="D427" s="33">
        <v>8391.1181191164815</v>
      </c>
      <c r="E427" s="33">
        <v>5640.8312958435208</v>
      </c>
      <c r="F427" s="33">
        <v>44287.286063569685</v>
      </c>
    </row>
    <row r="428" spans="1:6" x14ac:dyDescent="0.2">
      <c r="A428" s="27" t="s">
        <v>1006</v>
      </c>
      <c r="B428" s="27" t="s">
        <v>550</v>
      </c>
      <c r="C428" s="27">
        <v>2021</v>
      </c>
      <c r="D428" s="33">
        <v>8124.3825717566988</v>
      </c>
      <c r="E428" s="33">
        <v>8369.0036900368996</v>
      </c>
      <c r="F428" s="33">
        <v>31209.102091020912</v>
      </c>
    </row>
    <row r="429" spans="1:6" x14ac:dyDescent="0.2">
      <c r="A429" s="27" t="s">
        <v>1156</v>
      </c>
      <c r="B429" s="27" t="s">
        <v>486</v>
      </c>
      <c r="C429" s="27">
        <v>2021</v>
      </c>
      <c r="D429" s="33">
        <v>7949.4322064598864</v>
      </c>
      <c r="E429" s="33">
        <v>2313.548915268113</v>
      </c>
      <c r="F429" s="33">
        <v>25491.19934506754</v>
      </c>
    </row>
    <row r="430" spans="1:6" x14ac:dyDescent="0.2">
      <c r="A430" s="27" t="s">
        <v>946</v>
      </c>
      <c r="B430" s="27" t="s">
        <v>463</v>
      </c>
      <c r="C430" s="27">
        <v>2021</v>
      </c>
      <c r="D430" s="33">
        <v>7701.462221431093</v>
      </c>
      <c r="E430" s="33">
        <v>5639.4744882370915</v>
      </c>
      <c r="F430" s="33">
        <v>19098.686220592728</v>
      </c>
    </row>
    <row r="431" spans="1:6" x14ac:dyDescent="0.2">
      <c r="A431" s="27" t="s">
        <v>1026</v>
      </c>
      <c r="B431" s="27" t="s">
        <v>534</v>
      </c>
      <c r="C431" s="27">
        <v>2021</v>
      </c>
      <c r="D431" s="33">
        <v>7253.5258304683221</v>
      </c>
      <c r="E431" s="33">
        <v>2898.8580750407832</v>
      </c>
      <c r="F431" s="33">
        <v>7646.003262642741</v>
      </c>
    </row>
    <row r="432" spans="1:6" x14ac:dyDescent="0.2">
      <c r="A432" s="27" t="s">
        <v>1005</v>
      </c>
      <c r="B432" s="27" t="s">
        <v>530</v>
      </c>
      <c r="C432" s="27">
        <v>2021</v>
      </c>
      <c r="D432" s="33">
        <v>7203.9684577617036</v>
      </c>
      <c r="E432" s="33">
        <v>18108.479393652298</v>
      </c>
      <c r="F432" s="33">
        <v>22731.406916153483</v>
      </c>
    </row>
    <row r="433" spans="1:6" x14ac:dyDescent="0.2">
      <c r="A433" s="27" t="s">
        <v>947</v>
      </c>
      <c r="B433" s="27" t="s">
        <v>492</v>
      </c>
      <c r="C433" s="27">
        <v>2021</v>
      </c>
      <c r="D433" s="33">
        <v>7165.7019703181531</v>
      </c>
      <c r="E433" s="33">
        <v>348.83222626955217</v>
      </c>
      <c r="F433" s="33">
        <v>11214.484679665738</v>
      </c>
    </row>
    <row r="434" spans="1:6" x14ac:dyDescent="0.2">
      <c r="A434" s="27" t="s">
        <v>1270</v>
      </c>
      <c r="B434" s="27" t="s">
        <v>702</v>
      </c>
      <c r="C434" s="27">
        <v>2021</v>
      </c>
      <c r="D434" s="33">
        <v>6954.7585553418858</v>
      </c>
      <c r="E434" s="33">
        <v>-6384.1059602649011</v>
      </c>
      <c r="F434" s="33">
        <v>57459.161147902872</v>
      </c>
    </row>
    <row r="435" spans="1:6" x14ac:dyDescent="0.2">
      <c r="A435" s="27" t="s">
        <v>1001</v>
      </c>
      <c r="B435" s="27" t="s">
        <v>481</v>
      </c>
      <c r="C435" s="27">
        <v>2021</v>
      </c>
      <c r="D435" s="33">
        <v>6854.5438985250021</v>
      </c>
      <c r="E435" s="33">
        <v>7788.8094876083323</v>
      </c>
      <c r="F435" s="33">
        <v>25918.503877147636</v>
      </c>
    </row>
    <row r="436" spans="1:6" x14ac:dyDescent="0.2">
      <c r="A436" s="27" t="s">
        <v>993</v>
      </c>
      <c r="B436" s="27" t="s">
        <v>485</v>
      </c>
      <c r="C436" s="27">
        <v>2021</v>
      </c>
      <c r="D436" s="33">
        <v>6730.0334313058902</v>
      </c>
      <c r="E436" s="33">
        <v>6469.9738903394255</v>
      </c>
      <c r="F436" s="33">
        <v>17970.626631853786</v>
      </c>
    </row>
    <row r="437" spans="1:6" x14ac:dyDescent="0.2">
      <c r="A437" s="27" t="s">
        <v>1175</v>
      </c>
      <c r="B437" s="27" t="s">
        <v>504</v>
      </c>
      <c r="C437" s="27">
        <v>2021</v>
      </c>
      <c r="D437" s="33">
        <v>6429.8701571477977</v>
      </c>
      <c r="E437" s="33">
        <v>-970.26672496720596</v>
      </c>
      <c r="F437" s="33">
        <v>21741.145605596852</v>
      </c>
    </row>
    <row r="438" spans="1:6" x14ac:dyDescent="0.2">
      <c r="A438" s="27" t="s">
        <v>1062</v>
      </c>
      <c r="B438" s="27" t="s">
        <v>580</v>
      </c>
      <c r="C438" s="27">
        <v>2021</v>
      </c>
      <c r="D438" s="33">
        <v>6286.4080869880654</v>
      </c>
      <c r="E438" s="33">
        <v>8799.2111868053071</v>
      </c>
      <c r="F438" s="33">
        <v>5688.7773395482254</v>
      </c>
    </row>
    <row r="439" spans="1:6" x14ac:dyDescent="0.2">
      <c r="A439" s="27" t="s">
        <v>1214</v>
      </c>
      <c r="B439" s="27" t="s">
        <v>826</v>
      </c>
      <c r="C439" s="27">
        <v>2021</v>
      </c>
      <c r="D439" s="33">
        <v>6267.1432551722874</v>
      </c>
      <c r="E439" s="33">
        <v>1782.0472768926377</v>
      </c>
      <c r="F439" s="33">
        <v>12994.585025512861</v>
      </c>
    </row>
    <row r="440" spans="1:6" x14ac:dyDescent="0.2">
      <c r="A440" s="27" t="s">
        <v>1142</v>
      </c>
      <c r="B440" s="27" t="s">
        <v>472</v>
      </c>
      <c r="C440" s="27">
        <v>2021</v>
      </c>
      <c r="D440" s="33">
        <v>6261.2644175505193</v>
      </c>
      <c r="E440" s="33">
        <v>2763.7202940673619</v>
      </c>
      <c r="F440" s="33">
        <v>35016.242092665416</v>
      </c>
    </row>
    <row r="441" spans="1:6" x14ac:dyDescent="0.2">
      <c r="A441" s="27" t="s">
        <v>1077</v>
      </c>
      <c r="B441" s="27" t="s">
        <v>710</v>
      </c>
      <c r="C441" s="27">
        <v>2021</v>
      </c>
      <c r="D441" s="33">
        <v>6220.4499426570255</v>
      </c>
      <c r="E441" s="33">
        <v>22914.893617021276</v>
      </c>
      <c r="F441" s="33">
        <v>24840.425531914894</v>
      </c>
    </row>
    <row r="442" spans="1:6" x14ac:dyDescent="0.2">
      <c r="A442" s="27" t="s">
        <v>1053</v>
      </c>
      <c r="B442" s="27" t="s">
        <v>682</v>
      </c>
      <c r="C442" s="27">
        <v>2021</v>
      </c>
      <c r="D442" s="33">
        <v>6112.8691842722992</v>
      </c>
      <c r="E442" s="33">
        <v>1416.0798122065728</v>
      </c>
      <c r="F442" s="33">
        <v>3687.7934272300467</v>
      </c>
    </row>
    <row r="443" spans="1:6" x14ac:dyDescent="0.2">
      <c r="A443" s="27" t="s">
        <v>1188</v>
      </c>
      <c r="B443" s="27" t="s">
        <v>517</v>
      </c>
      <c r="C443" s="27">
        <v>2021</v>
      </c>
      <c r="D443" s="33">
        <v>6069.76530168093</v>
      </c>
      <c r="E443" s="33">
        <v>-1105.0505050505051</v>
      </c>
      <c r="F443" s="33">
        <v>1694.9494949494949</v>
      </c>
    </row>
    <row r="444" spans="1:6" x14ac:dyDescent="0.2">
      <c r="A444" s="27" t="s">
        <v>1091</v>
      </c>
      <c r="B444" s="27" t="s">
        <v>445</v>
      </c>
      <c r="C444" s="27">
        <v>2021</v>
      </c>
      <c r="D444" s="33">
        <v>5943.1915631971369</v>
      </c>
      <c r="E444" s="33">
        <v>2948.535433070866</v>
      </c>
      <c r="F444" s="33">
        <v>5160.8818897637793</v>
      </c>
    </row>
    <row r="445" spans="1:6" x14ac:dyDescent="0.2">
      <c r="A445" s="27" t="s">
        <v>1200</v>
      </c>
      <c r="B445" s="27" t="s">
        <v>538</v>
      </c>
      <c r="C445" s="27">
        <v>2021</v>
      </c>
      <c r="D445" s="33">
        <v>5785.3177206769378</v>
      </c>
      <c r="E445" s="33">
        <v>8568.7885010266946</v>
      </c>
      <c r="F445" s="33">
        <v>10423.682409308693</v>
      </c>
    </row>
    <row r="446" spans="1:6" x14ac:dyDescent="0.2">
      <c r="A446" s="27" t="s">
        <v>1002</v>
      </c>
      <c r="B446" s="27" t="s">
        <v>498</v>
      </c>
      <c r="C446" s="27">
        <v>2021</v>
      </c>
      <c r="D446" s="33">
        <v>5742.6177173191263</v>
      </c>
      <c r="E446" s="33">
        <v>4377.6393215645548</v>
      </c>
      <c r="F446" s="33">
        <v>8541.3637937002422</v>
      </c>
    </row>
    <row r="447" spans="1:6" x14ac:dyDescent="0.2">
      <c r="A447" s="27" t="s">
        <v>983</v>
      </c>
      <c r="B447" s="27" t="s">
        <v>502</v>
      </c>
      <c r="C447" s="27">
        <v>2021</v>
      </c>
      <c r="D447" s="33">
        <v>5735.0488572534159</v>
      </c>
      <c r="E447" s="33">
        <v>4002.8629856850716</v>
      </c>
      <c r="F447" s="33">
        <v>4379.959100204499</v>
      </c>
    </row>
    <row r="448" spans="1:6" x14ac:dyDescent="0.2">
      <c r="A448" s="27" t="s">
        <v>1254</v>
      </c>
      <c r="B448" s="27" t="s">
        <v>833</v>
      </c>
      <c r="C448" s="27">
        <v>2021</v>
      </c>
      <c r="D448" s="33">
        <v>5731.386204931724</v>
      </c>
      <c r="E448" s="33">
        <v>2942.8429423459243</v>
      </c>
      <c r="F448" s="33">
        <v>5700.2982107355865</v>
      </c>
    </row>
    <row r="449" spans="1:6" x14ac:dyDescent="0.2">
      <c r="A449" s="27" t="s">
        <v>1041</v>
      </c>
      <c r="B449" s="27" t="s">
        <v>494</v>
      </c>
      <c r="C449" s="27">
        <v>2021</v>
      </c>
      <c r="D449" s="33">
        <v>5605.7880706923925</v>
      </c>
      <c r="E449" s="33">
        <v>341.58740570678913</v>
      </c>
      <c r="F449" s="33">
        <v>8569.8589701541496</v>
      </c>
    </row>
    <row r="450" spans="1:6" x14ac:dyDescent="0.2">
      <c r="A450" s="27" t="s">
        <v>1080</v>
      </c>
      <c r="B450" s="27" t="s">
        <v>543</v>
      </c>
      <c r="C450" s="27">
        <v>2021</v>
      </c>
      <c r="D450" s="33">
        <v>5541.9896068434527</v>
      </c>
      <c r="E450" s="33">
        <v>2293.1527639950964</v>
      </c>
      <c r="F450" s="33">
        <v>20796.625999649757</v>
      </c>
    </row>
    <row r="451" spans="1:6" x14ac:dyDescent="0.2">
      <c r="A451" s="27" t="s">
        <v>1143</v>
      </c>
      <c r="B451" s="27" t="s">
        <v>700</v>
      </c>
      <c r="C451" s="27">
        <v>2021</v>
      </c>
      <c r="D451" s="33">
        <v>5534.2820506045737</v>
      </c>
      <c r="E451" s="33">
        <v>3747.6415094339623</v>
      </c>
      <c r="F451" s="33">
        <v>43637.264150943396</v>
      </c>
    </row>
    <row r="452" spans="1:6" x14ac:dyDescent="0.2">
      <c r="A452" s="27" t="s">
        <v>984</v>
      </c>
      <c r="B452" s="27" t="s">
        <v>558</v>
      </c>
      <c r="C452" s="27">
        <v>2021</v>
      </c>
      <c r="D452" s="33">
        <v>5532.2563059534114</v>
      </c>
      <c r="E452" s="33">
        <v>1526.1437908496732</v>
      </c>
      <c r="F452" s="33">
        <v>9113.0718954248368</v>
      </c>
    </row>
    <row r="453" spans="1:6" x14ac:dyDescent="0.2">
      <c r="A453" s="27" t="s">
        <v>990</v>
      </c>
      <c r="B453" s="27" t="s">
        <v>521</v>
      </c>
      <c r="C453" s="27">
        <v>2021</v>
      </c>
      <c r="D453" s="33">
        <v>5462.7976082310161</v>
      </c>
      <c r="E453" s="33">
        <v>4907.2681704260649</v>
      </c>
      <c r="F453" s="33">
        <v>11842.383737120579</v>
      </c>
    </row>
    <row r="454" spans="1:6" x14ac:dyDescent="0.2">
      <c r="A454" s="27" t="s">
        <v>1060</v>
      </c>
      <c r="B454" s="27" t="s">
        <v>604</v>
      </c>
      <c r="C454" s="27">
        <v>2021</v>
      </c>
      <c r="D454" s="33">
        <v>5354.0376668793506</v>
      </c>
      <c r="E454" s="33">
        <v>2680.5851874428527</v>
      </c>
      <c r="F454" s="33">
        <v>13618.713806766229</v>
      </c>
    </row>
    <row r="455" spans="1:6" x14ac:dyDescent="0.2">
      <c r="A455" s="27" t="s">
        <v>1081</v>
      </c>
      <c r="B455" s="27" t="s">
        <v>484</v>
      </c>
      <c r="C455" s="27">
        <v>2021</v>
      </c>
      <c r="D455" s="33">
        <v>5328.2074061615222</v>
      </c>
      <c r="E455" s="33">
        <v>2647.0442740539202</v>
      </c>
      <c r="F455" s="33">
        <v>6757.1110561464257</v>
      </c>
    </row>
    <row r="456" spans="1:6" x14ac:dyDescent="0.2">
      <c r="A456" s="27" t="s">
        <v>920</v>
      </c>
      <c r="B456" s="27" t="s">
        <v>461</v>
      </c>
      <c r="C456" s="27">
        <v>2021</v>
      </c>
      <c r="D456" s="33">
        <v>5237.2423156987761</v>
      </c>
      <c r="E456" s="33">
        <v>2752.7301092043681</v>
      </c>
      <c r="F456" s="33">
        <v>12590.74362974519</v>
      </c>
    </row>
    <row r="457" spans="1:6" x14ac:dyDescent="0.2">
      <c r="A457" s="27" t="s">
        <v>1206</v>
      </c>
      <c r="B457" s="27" t="s">
        <v>439</v>
      </c>
      <c r="C457" s="27">
        <v>2021</v>
      </c>
      <c r="D457" s="33">
        <v>5222.2242587403252</v>
      </c>
      <c r="E457" s="33">
        <v>5230.7987122489649</v>
      </c>
      <c r="F457" s="33">
        <v>17092.135520466043</v>
      </c>
    </row>
    <row r="458" spans="1:6" x14ac:dyDescent="0.2">
      <c r="A458" s="27" t="s">
        <v>1190</v>
      </c>
      <c r="B458" s="27" t="s">
        <v>442</v>
      </c>
      <c r="C458" s="27">
        <v>2021</v>
      </c>
      <c r="D458" s="33">
        <v>5095.552937495715</v>
      </c>
      <c r="E458" s="33">
        <v>1156.2470970738505</v>
      </c>
      <c r="F458" s="33">
        <v>17919.879238272177</v>
      </c>
    </row>
    <row r="459" spans="1:6" x14ac:dyDescent="0.2">
      <c r="A459" s="27" t="s">
        <v>1046</v>
      </c>
      <c r="B459" s="27" t="s">
        <v>754</v>
      </c>
      <c r="C459" s="27">
        <v>2021</v>
      </c>
      <c r="D459" s="33">
        <v>4912.5225818011058</v>
      </c>
      <c r="E459" s="33">
        <v>595.67478784560637</v>
      </c>
      <c r="F459" s="33">
        <v>8363.5368190528334</v>
      </c>
    </row>
    <row r="460" spans="1:6" x14ac:dyDescent="0.2">
      <c r="A460" s="27" t="s">
        <v>1004</v>
      </c>
      <c r="B460" s="27" t="s">
        <v>476</v>
      </c>
      <c r="C460" s="27">
        <v>2021</v>
      </c>
      <c r="D460" s="33">
        <v>4771.1267112261858</v>
      </c>
      <c r="E460" s="33">
        <v>4722.3796033994331</v>
      </c>
      <c r="F460" s="33">
        <v>15038.086244885111</v>
      </c>
    </row>
    <row r="461" spans="1:6" x14ac:dyDescent="0.2">
      <c r="A461" s="27" t="s">
        <v>982</v>
      </c>
      <c r="B461" s="27" t="s">
        <v>506</v>
      </c>
      <c r="C461" s="27">
        <v>2021</v>
      </c>
      <c r="D461" s="33">
        <v>4552.2973125412882</v>
      </c>
      <c r="E461" s="33">
        <v>3019.3513707220927</v>
      </c>
      <c r="F461" s="33">
        <v>10236.337573911485</v>
      </c>
    </row>
    <row r="462" spans="1:6" x14ac:dyDescent="0.2">
      <c r="A462" s="27" t="s">
        <v>1061</v>
      </c>
      <c r="B462" s="27" t="s">
        <v>545</v>
      </c>
      <c r="C462" s="27">
        <v>2021</v>
      </c>
      <c r="D462" s="33">
        <v>4445.5552087319511</v>
      </c>
      <c r="E462" s="33">
        <v>4906.2303335431088</v>
      </c>
      <c r="F462" s="33">
        <v>11915.670232850849</v>
      </c>
    </row>
    <row r="463" spans="1:6" x14ac:dyDescent="0.2">
      <c r="A463" s="27" t="s">
        <v>1021</v>
      </c>
      <c r="B463" s="27" t="s">
        <v>516</v>
      </c>
      <c r="C463" s="27">
        <v>2021</v>
      </c>
      <c r="D463" s="33">
        <v>4289.1001351706855</v>
      </c>
      <c r="E463" s="33">
        <v>5642.9011395133966</v>
      </c>
      <c r="F463" s="33">
        <v>6130.7360640591314</v>
      </c>
    </row>
    <row r="464" spans="1:6" x14ac:dyDescent="0.2">
      <c r="A464" s="27" t="s">
        <v>1037</v>
      </c>
      <c r="B464" s="27" t="s">
        <v>482</v>
      </c>
      <c r="C464" s="27">
        <v>2021</v>
      </c>
      <c r="D464" s="33">
        <v>4071.1571157000085</v>
      </c>
      <c r="E464" s="33">
        <v>2680.371352785146</v>
      </c>
      <c r="F464" s="33">
        <v>15085.654288240496</v>
      </c>
    </row>
    <row r="465" spans="1:6" x14ac:dyDescent="0.2">
      <c r="A465" s="27" t="s">
        <v>953</v>
      </c>
      <c r="B465" s="27" t="s">
        <v>453</v>
      </c>
      <c r="C465" s="27">
        <v>2021</v>
      </c>
      <c r="D465" s="33">
        <v>4069.5289598524369</v>
      </c>
      <c r="E465" s="33">
        <v>2914.2436768724165</v>
      </c>
      <c r="F465" s="33">
        <v>10660.1975758425</v>
      </c>
    </row>
    <row r="466" spans="1:6" x14ac:dyDescent="0.2">
      <c r="A466" s="27" t="s">
        <v>1155</v>
      </c>
      <c r="B466" s="27" t="s">
        <v>695</v>
      </c>
      <c r="C466" s="27">
        <v>2021</v>
      </c>
      <c r="D466" s="33">
        <v>4016.0724801263154</v>
      </c>
      <c r="E466" s="33">
        <v>5454.2881403906031</v>
      </c>
      <c r="F466" s="33">
        <v>6746.6742145485423</v>
      </c>
    </row>
    <row r="467" spans="1:6" x14ac:dyDescent="0.2">
      <c r="A467" s="27" t="s">
        <v>1107</v>
      </c>
      <c r="B467" s="27" t="s">
        <v>569</v>
      </c>
      <c r="C467" s="27">
        <v>2021</v>
      </c>
      <c r="D467" s="33">
        <v>3986.3941228716308</v>
      </c>
      <c r="E467" s="33">
        <v>64.341085271317823</v>
      </c>
      <c r="F467" s="33">
        <v>27933.333333333332</v>
      </c>
    </row>
    <row r="468" spans="1:6" x14ac:dyDescent="0.2">
      <c r="A468" s="27" t="s">
        <v>1105</v>
      </c>
      <c r="B468" s="27" t="s">
        <v>549</v>
      </c>
      <c r="C468" s="27">
        <v>2021</v>
      </c>
      <c r="D468" s="33">
        <v>3828.8243526304391</v>
      </c>
      <c r="E468" s="33">
        <v>7214.7982062780266</v>
      </c>
      <c r="F468" s="33">
        <v>7060.538116591928</v>
      </c>
    </row>
    <row r="469" spans="1:6" x14ac:dyDescent="0.2">
      <c r="A469" s="27" t="s">
        <v>995</v>
      </c>
      <c r="B469" s="27" t="s">
        <v>527</v>
      </c>
      <c r="C469" s="27">
        <v>2021</v>
      </c>
      <c r="D469" s="33">
        <v>3749.6302914753114</v>
      </c>
      <c r="E469" s="33">
        <v>3559.2286501377412</v>
      </c>
      <c r="F469" s="33">
        <v>8084.8091302636758</v>
      </c>
    </row>
    <row r="470" spans="1:6" x14ac:dyDescent="0.2">
      <c r="A470" s="27" t="s">
        <v>1136</v>
      </c>
      <c r="B470" s="27" t="s">
        <v>478</v>
      </c>
      <c r="C470" s="27">
        <v>2021</v>
      </c>
      <c r="D470" s="33">
        <v>3704.8532551529083</v>
      </c>
      <c r="E470" s="33">
        <v>-21.655506482404903</v>
      </c>
      <c r="F470" s="33">
        <v>22143.752671320701</v>
      </c>
    </row>
    <row r="471" spans="1:6" x14ac:dyDescent="0.2">
      <c r="A471" s="27" t="s">
        <v>945</v>
      </c>
      <c r="B471" s="27" t="s">
        <v>566</v>
      </c>
      <c r="C471" s="27">
        <v>2021</v>
      </c>
      <c r="D471" s="33">
        <v>3698.0300576707405</v>
      </c>
      <c r="E471" s="33">
        <v>11752.128666035951</v>
      </c>
      <c r="F471" s="33">
        <v>43466.414380321665</v>
      </c>
    </row>
    <row r="472" spans="1:6" x14ac:dyDescent="0.2">
      <c r="A472" s="27" t="s">
        <v>1203</v>
      </c>
      <c r="B472" s="27" t="s">
        <v>766</v>
      </c>
      <c r="C472" s="27">
        <v>2021</v>
      </c>
      <c r="D472" s="33">
        <v>3618.5410803976442</v>
      </c>
      <c r="E472" s="33">
        <v>4274.6530314097881</v>
      </c>
      <c r="F472" s="33">
        <v>5704.1636230825416</v>
      </c>
    </row>
    <row r="473" spans="1:6" x14ac:dyDescent="0.2">
      <c r="A473" s="27" t="s">
        <v>1157</v>
      </c>
      <c r="B473" s="27" t="s">
        <v>1158</v>
      </c>
      <c r="C473" s="27">
        <v>2021</v>
      </c>
      <c r="D473" s="33">
        <v>3523.9231301765958</v>
      </c>
      <c r="E473" s="33">
        <v>2106.4249820531227</v>
      </c>
      <c r="F473" s="33">
        <v>33473.618090452263</v>
      </c>
    </row>
    <row r="474" spans="1:6" x14ac:dyDescent="0.2">
      <c r="A474" s="27" t="s">
        <v>1183</v>
      </c>
      <c r="B474" s="27" t="s">
        <v>701</v>
      </c>
      <c r="C474" s="27">
        <v>2021</v>
      </c>
      <c r="D474" s="33">
        <v>3330.0141885234411</v>
      </c>
      <c r="E474" s="33">
        <v>1431.5360744763382</v>
      </c>
      <c r="F474" s="33">
        <v>20035.492629945693</v>
      </c>
    </row>
    <row r="475" spans="1:6" x14ac:dyDescent="0.2">
      <c r="A475" s="27" t="s">
        <v>1050</v>
      </c>
      <c r="B475" s="27" t="s">
        <v>469</v>
      </c>
      <c r="C475" s="27">
        <v>2021</v>
      </c>
      <c r="D475" s="33">
        <v>3256.6380302361977</v>
      </c>
      <c r="E475" s="33">
        <v>1579.4485221186274</v>
      </c>
      <c r="F475" s="33">
        <v>10668.121404483238</v>
      </c>
    </row>
    <row r="476" spans="1:6" x14ac:dyDescent="0.2">
      <c r="A476" s="27" t="s">
        <v>1273</v>
      </c>
      <c r="B476" s="27" t="s">
        <v>1274</v>
      </c>
      <c r="C476" s="27">
        <v>2021</v>
      </c>
      <c r="D476" s="33">
        <v>3244.3237578112148</v>
      </c>
      <c r="E476" s="33">
        <v>1316.1592505854801</v>
      </c>
      <c r="F476" s="33">
        <v>42299.765807962533</v>
      </c>
    </row>
    <row r="477" spans="1:6" x14ac:dyDescent="0.2">
      <c r="A477" s="27" t="s">
        <v>1276</v>
      </c>
      <c r="B477" s="27" t="s">
        <v>511</v>
      </c>
      <c r="C477" s="27">
        <v>2021</v>
      </c>
      <c r="D477" s="33">
        <v>3237.5340871226576</v>
      </c>
      <c r="E477" s="33">
        <v>-4778.4382871536527</v>
      </c>
      <c r="F477" s="33">
        <v>4672.4433249370277</v>
      </c>
    </row>
    <row r="478" spans="1:6" x14ac:dyDescent="0.2">
      <c r="A478" s="27" t="s">
        <v>1171</v>
      </c>
      <c r="B478" s="27" t="s">
        <v>835</v>
      </c>
      <c r="C478" s="27">
        <v>2021</v>
      </c>
      <c r="D478" s="33">
        <v>3213.3522468341494</v>
      </c>
      <c r="E478" s="33">
        <v>7142.1544515494343</v>
      </c>
      <c r="F478" s="33">
        <v>21148.057058534185</v>
      </c>
    </row>
    <row r="479" spans="1:6" x14ac:dyDescent="0.2">
      <c r="A479" s="27" t="s">
        <v>1085</v>
      </c>
      <c r="B479" s="27" t="s">
        <v>626</v>
      </c>
      <c r="C479" s="27">
        <v>2021</v>
      </c>
      <c r="D479" s="33">
        <v>3186.1054063696765</v>
      </c>
      <c r="E479" s="33">
        <v>1033.6862367661213</v>
      </c>
      <c r="F479" s="33">
        <v>11559.512351620147</v>
      </c>
    </row>
    <row r="480" spans="1:6" x14ac:dyDescent="0.2">
      <c r="A480" s="27" t="s">
        <v>1056</v>
      </c>
      <c r="B480" s="27" t="s">
        <v>553</v>
      </c>
      <c r="C480" s="27">
        <v>2021</v>
      </c>
      <c r="D480" s="33">
        <v>3166.0391964542982</v>
      </c>
      <c r="E480" s="33">
        <v>2929.2732166890983</v>
      </c>
      <c r="F480" s="33">
        <v>17249.259757738895</v>
      </c>
    </row>
    <row r="481" spans="1:6" x14ac:dyDescent="0.2">
      <c r="A481" s="27" t="s">
        <v>1195</v>
      </c>
      <c r="B481" s="27" t="s">
        <v>770</v>
      </c>
      <c r="C481" s="27">
        <v>2021</v>
      </c>
      <c r="D481" s="33">
        <v>3156.7283000931766</v>
      </c>
      <c r="E481" s="33">
        <v>6214.2857142857147</v>
      </c>
      <c r="F481" s="33">
        <v>41852.813852813852</v>
      </c>
    </row>
    <row r="482" spans="1:6" x14ac:dyDescent="0.2">
      <c r="A482" s="27" t="s">
        <v>1275</v>
      </c>
      <c r="B482" s="27" t="s">
        <v>706</v>
      </c>
      <c r="C482" s="27">
        <v>2021</v>
      </c>
      <c r="D482" s="33">
        <v>3155.3243076745662</v>
      </c>
      <c r="E482" s="33">
        <v>-727.48267898383369</v>
      </c>
      <c r="F482" s="33">
        <v>77779.214780600465</v>
      </c>
    </row>
    <row r="483" spans="1:6" x14ac:dyDescent="0.2">
      <c r="A483" s="27" t="s">
        <v>1204</v>
      </c>
      <c r="B483" s="27" t="s">
        <v>652</v>
      </c>
      <c r="C483" s="27">
        <v>2021</v>
      </c>
      <c r="D483" s="33">
        <v>3084.0212066211157</v>
      </c>
      <c r="E483" s="33">
        <v>-516.48998822143699</v>
      </c>
      <c r="F483" s="33">
        <v>4857.4793875147234</v>
      </c>
    </row>
    <row r="484" spans="1:6" x14ac:dyDescent="0.2">
      <c r="A484" s="27" t="s">
        <v>1073</v>
      </c>
      <c r="B484" s="27" t="s">
        <v>772</v>
      </c>
      <c r="C484" s="27">
        <v>2021</v>
      </c>
      <c r="D484" s="33">
        <v>3051.6021906365322</v>
      </c>
      <c r="E484" s="33">
        <v>10571.7017208413</v>
      </c>
      <c r="F484" s="33">
        <v>19405.353728489485</v>
      </c>
    </row>
    <row r="485" spans="1:6" x14ac:dyDescent="0.2">
      <c r="A485" s="27" t="s">
        <v>961</v>
      </c>
      <c r="B485" s="27" t="s">
        <v>643</v>
      </c>
      <c r="C485" s="27">
        <v>2021</v>
      </c>
      <c r="D485" s="33">
        <v>3009.7528539360605</v>
      </c>
      <c r="E485" s="33">
        <v>5011.4113916725137</v>
      </c>
      <c r="F485" s="33">
        <v>20191.613070087322</v>
      </c>
    </row>
    <row r="486" spans="1:6" x14ac:dyDescent="0.2">
      <c r="A486" s="27" t="s">
        <v>1015</v>
      </c>
      <c r="B486" s="27" t="s">
        <v>464</v>
      </c>
      <c r="C486" s="27">
        <v>2021</v>
      </c>
      <c r="D486" s="33">
        <v>2954.4441535893702</v>
      </c>
      <c r="E486" s="33">
        <v>2573.1061478240849</v>
      </c>
      <c r="F486" s="33">
        <v>6842.5819326118663</v>
      </c>
    </row>
    <row r="487" spans="1:6" x14ac:dyDescent="0.2">
      <c r="A487" s="27" t="s">
        <v>956</v>
      </c>
      <c r="B487" s="27" t="s">
        <v>546</v>
      </c>
      <c r="C487" s="27">
        <v>2021</v>
      </c>
      <c r="D487" s="33">
        <v>2934.5963893097587</v>
      </c>
      <c r="E487" s="33">
        <v>1416.1764705882354</v>
      </c>
      <c r="F487" s="33">
        <v>7674.2647058823532</v>
      </c>
    </row>
    <row r="488" spans="1:6" x14ac:dyDescent="0.2">
      <c r="A488" s="27" t="s">
        <v>1182</v>
      </c>
      <c r="B488" s="27" t="s">
        <v>526</v>
      </c>
      <c r="C488" s="27">
        <v>2021</v>
      </c>
      <c r="D488" s="33">
        <v>2897.9892410566313</v>
      </c>
      <c r="E488" s="33">
        <v>-1294.3575798776342</v>
      </c>
      <c r="F488" s="33">
        <v>14261.726716519375</v>
      </c>
    </row>
    <row r="489" spans="1:6" x14ac:dyDescent="0.2">
      <c r="A489" s="27" t="s">
        <v>1106</v>
      </c>
      <c r="B489" s="27" t="s">
        <v>795</v>
      </c>
      <c r="C489" s="27">
        <v>2021</v>
      </c>
      <c r="D489" s="33">
        <v>2886.3541666666665</v>
      </c>
      <c r="E489" s="33">
        <v>4312.5</v>
      </c>
      <c r="F489" s="33">
        <v>38928.385416666664</v>
      </c>
    </row>
    <row r="490" spans="1:6" x14ac:dyDescent="0.2">
      <c r="A490" s="27" t="s">
        <v>1076</v>
      </c>
      <c r="B490" s="27" t="s">
        <v>709</v>
      </c>
      <c r="C490" s="27">
        <v>2021</v>
      </c>
      <c r="D490" s="33">
        <v>2866.7685394613477</v>
      </c>
      <c r="E490" s="33">
        <v>5347.8761665217089</v>
      </c>
      <c r="F490" s="33">
        <v>10375.590606708822</v>
      </c>
    </row>
    <row r="491" spans="1:6" x14ac:dyDescent="0.2">
      <c r="A491" s="27" t="s">
        <v>1039</v>
      </c>
      <c r="B491" s="27" t="s">
        <v>775</v>
      </c>
      <c r="C491" s="27">
        <v>2021</v>
      </c>
      <c r="D491" s="33">
        <v>2866.2365086813702</v>
      </c>
      <c r="E491" s="33">
        <v>2191.9286719849838</v>
      </c>
      <c r="F491" s="33">
        <v>8212.1069920225254</v>
      </c>
    </row>
    <row r="492" spans="1:6" x14ac:dyDescent="0.2">
      <c r="A492" s="27" t="s">
        <v>1236</v>
      </c>
      <c r="B492" s="27" t="s">
        <v>756</v>
      </c>
      <c r="C492" s="27">
        <v>2021</v>
      </c>
      <c r="D492" s="33">
        <v>2845.3098273502915</v>
      </c>
      <c r="E492" s="33">
        <v>6518.7137585661567</v>
      </c>
      <c r="F492" s="33">
        <v>15742.751713231419</v>
      </c>
    </row>
    <row r="493" spans="1:6" x14ac:dyDescent="0.2">
      <c r="A493" s="27" t="s">
        <v>1186</v>
      </c>
      <c r="B493" s="27" t="s">
        <v>522</v>
      </c>
      <c r="C493" s="27">
        <v>2021</v>
      </c>
      <c r="D493" s="33">
        <v>2817.4771971106284</v>
      </c>
      <c r="E493" s="33">
        <v>5405.145389687601</v>
      </c>
      <c r="F493" s="33">
        <v>20966.165819911363</v>
      </c>
    </row>
    <row r="494" spans="1:6" x14ac:dyDescent="0.2">
      <c r="A494" s="27" t="s">
        <v>1194</v>
      </c>
      <c r="B494" s="27" t="s">
        <v>767</v>
      </c>
      <c r="C494" s="27">
        <v>2021</v>
      </c>
      <c r="D494" s="33">
        <v>2813.3670851875777</v>
      </c>
      <c r="E494" s="33">
        <v>3251.0638297872342</v>
      </c>
      <c r="F494" s="33">
        <v>5354.0425531914898</v>
      </c>
    </row>
    <row r="495" spans="1:6" x14ac:dyDescent="0.2">
      <c r="A495" s="27" t="s">
        <v>986</v>
      </c>
      <c r="B495" s="27" t="s">
        <v>618</v>
      </c>
      <c r="C495" s="27">
        <v>2021</v>
      </c>
      <c r="D495" s="33">
        <v>2729.4006369472818</v>
      </c>
      <c r="E495" s="33">
        <v>7321.8574859887913</v>
      </c>
      <c r="F495" s="33">
        <v>10282.2257806245</v>
      </c>
    </row>
    <row r="496" spans="1:6" x14ac:dyDescent="0.2">
      <c r="A496" s="27" t="s">
        <v>978</v>
      </c>
      <c r="B496" s="27" t="s">
        <v>574</v>
      </c>
      <c r="C496" s="27">
        <v>2021</v>
      </c>
      <c r="D496" s="33">
        <v>2691.8354145060139</v>
      </c>
      <c r="E496" s="33">
        <v>-1311.90681622088</v>
      </c>
      <c r="F496" s="33">
        <v>10119.499568593616</v>
      </c>
    </row>
    <row r="497" spans="1:6" x14ac:dyDescent="0.2">
      <c r="A497" s="27" t="s">
        <v>1059</v>
      </c>
      <c r="B497" s="27" t="s">
        <v>433</v>
      </c>
      <c r="C497" s="27">
        <v>2021</v>
      </c>
      <c r="D497" s="33">
        <v>2667.5256028577628</v>
      </c>
      <c r="E497" s="33">
        <v>5401.3898284238358</v>
      </c>
      <c r="F497" s="33">
        <v>13223.88536990345</v>
      </c>
    </row>
    <row r="498" spans="1:6" x14ac:dyDescent="0.2">
      <c r="A498" s="27" t="s">
        <v>1154</v>
      </c>
      <c r="B498" s="27" t="s">
        <v>650</v>
      </c>
      <c r="C498" s="27">
        <v>2021</v>
      </c>
      <c r="D498" s="33">
        <v>2569.3567514422671</v>
      </c>
      <c r="E498" s="33">
        <v>4652.6548672566369</v>
      </c>
      <c r="F498" s="33">
        <v>17262.16814159292</v>
      </c>
    </row>
    <row r="499" spans="1:6" x14ac:dyDescent="0.2">
      <c r="A499" s="27" t="s">
        <v>1199</v>
      </c>
      <c r="B499" s="27" t="s">
        <v>536</v>
      </c>
      <c r="C499" s="27">
        <v>2021</v>
      </c>
      <c r="D499" s="33">
        <v>2567.5417241345763</v>
      </c>
      <c r="E499" s="33">
        <v>2812.6653064308925</v>
      </c>
      <c r="F499" s="33">
        <v>8295.171163001587</v>
      </c>
    </row>
    <row r="500" spans="1:6" x14ac:dyDescent="0.2">
      <c r="A500" s="27" t="s">
        <v>1130</v>
      </c>
      <c r="B500" s="27" t="s">
        <v>572</v>
      </c>
      <c r="C500" s="27">
        <v>2021</v>
      </c>
      <c r="D500" s="33">
        <v>2532.1764770170666</v>
      </c>
      <c r="E500" s="33">
        <v>987.90732022523775</v>
      </c>
      <c r="F500" s="33">
        <v>23610.63417335918</v>
      </c>
    </row>
    <row r="501" spans="1:6" x14ac:dyDescent="0.2">
      <c r="A501" s="27" t="s">
        <v>1110</v>
      </c>
      <c r="B501" s="27" t="s">
        <v>462</v>
      </c>
      <c r="C501" s="27">
        <v>2021</v>
      </c>
      <c r="D501" s="33">
        <v>2499.6196326424601</v>
      </c>
      <c r="E501" s="33">
        <v>4889.1460692733735</v>
      </c>
      <c r="F501" s="33">
        <v>7700.5869223774489</v>
      </c>
    </row>
    <row r="502" spans="1:6" x14ac:dyDescent="0.2">
      <c r="A502" s="27" t="s">
        <v>917</v>
      </c>
      <c r="B502" s="27" t="s">
        <v>647</v>
      </c>
      <c r="C502" s="27">
        <v>2021</v>
      </c>
      <c r="D502" s="33">
        <v>2482.0274104963573</v>
      </c>
      <c r="E502" s="33">
        <v>8180.9885931558938</v>
      </c>
      <c r="F502" s="33">
        <v>25085.931558935361</v>
      </c>
    </row>
    <row r="503" spans="1:6" x14ac:dyDescent="0.2">
      <c r="A503" s="27" t="s">
        <v>1035</v>
      </c>
      <c r="B503" s="27" t="s">
        <v>518</v>
      </c>
      <c r="C503" s="27">
        <v>2021</v>
      </c>
      <c r="D503" s="33">
        <v>2470.5726872710234</v>
      </c>
      <c r="E503" s="33">
        <v>2229.1873676934374</v>
      </c>
      <c r="F503" s="33">
        <v>5229.8786019786585</v>
      </c>
    </row>
    <row r="504" spans="1:6" x14ac:dyDescent="0.2">
      <c r="A504" s="27" t="s">
        <v>1075</v>
      </c>
      <c r="B504" s="27" t="s">
        <v>581</v>
      </c>
      <c r="C504" s="27">
        <v>2021</v>
      </c>
      <c r="D504" s="33">
        <v>2410.1260054663326</v>
      </c>
      <c r="E504" s="33">
        <v>7758.7521049366305</v>
      </c>
      <c r="F504" s="33">
        <v>17598.067889745635</v>
      </c>
    </row>
    <row r="505" spans="1:6" x14ac:dyDescent="0.2">
      <c r="A505" s="27" t="s">
        <v>1052</v>
      </c>
      <c r="B505" s="27" t="s">
        <v>564</v>
      </c>
      <c r="C505" s="27">
        <v>2021</v>
      </c>
      <c r="D505" s="33">
        <v>2396.1897659852939</v>
      </c>
      <c r="E505" s="33">
        <v>1329.0076335877864</v>
      </c>
      <c r="F505" s="33">
        <v>10066.507633587786</v>
      </c>
    </row>
    <row r="506" spans="1:6" x14ac:dyDescent="0.2">
      <c r="A506" s="27" t="s">
        <v>1078</v>
      </c>
      <c r="B506" s="27" t="s">
        <v>559</v>
      </c>
      <c r="C506" s="27">
        <v>2021</v>
      </c>
      <c r="D506" s="33">
        <v>2387.8528954162434</v>
      </c>
      <c r="E506" s="33">
        <v>5117.4928774928776</v>
      </c>
      <c r="F506" s="33">
        <v>10186.438746438747</v>
      </c>
    </row>
    <row r="507" spans="1:6" x14ac:dyDescent="0.2">
      <c r="A507" s="27" t="s">
        <v>1103</v>
      </c>
      <c r="B507" s="27" t="s">
        <v>773</v>
      </c>
      <c r="C507" s="27">
        <v>2021</v>
      </c>
      <c r="D507" s="33">
        <v>2371.8086567786982</v>
      </c>
      <c r="E507" s="33">
        <v>-2386.4541832669324</v>
      </c>
      <c r="F507" s="33">
        <v>5089.6414342629478</v>
      </c>
    </row>
    <row r="508" spans="1:6" x14ac:dyDescent="0.2">
      <c r="A508" s="27" t="s">
        <v>1116</v>
      </c>
      <c r="B508" s="27" t="s">
        <v>567</v>
      </c>
      <c r="C508" s="27">
        <v>2021</v>
      </c>
      <c r="D508" s="33">
        <v>2362.8555658244995</v>
      </c>
      <c r="E508" s="33">
        <v>1445.0189589796621</v>
      </c>
      <c r="F508" s="33">
        <v>37708.376421923473</v>
      </c>
    </row>
    <row r="509" spans="1:6" x14ac:dyDescent="0.2">
      <c r="A509" s="27" t="s">
        <v>1067</v>
      </c>
      <c r="B509" s="27" t="s">
        <v>655</v>
      </c>
      <c r="C509" s="27">
        <v>2021</v>
      </c>
      <c r="D509" s="33">
        <v>2360.2836622170635</v>
      </c>
      <c r="E509" s="33">
        <v>4432.312826465467</v>
      </c>
      <c r="F509" s="33">
        <v>13080.999709808473</v>
      </c>
    </row>
    <row r="510" spans="1:6" x14ac:dyDescent="0.2">
      <c r="A510" s="27" t="s">
        <v>1058</v>
      </c>
      <c r="B510" s="27" t="s">
        <v>723</v>
      </c>
      <c r="C510" s="27">
        <v>2021</v>
      </c>
      <c r="D510" s="33">
        <v>2345.3146220679064</v>
      </c>
      <c r="E510" s="33">
        <v>3028.8697788697787</v>
      </c>
      <c r="F510" s="33">
        <v>7190.3108642239076</v>
      </c>
    </row>
    <row r="511" spans="1:6" x14ac:dyDescent="0.2">
      <c r="A511" s="27" t="s">
        <v>1160</v>
      </c>
      <c r="B511" s="27" t="s">
        <v>557</v>
      </c>
      <c r="C511" s="27">
        <v>2021</v>
      </c>
      <c r="D511" s="33">
        <v>2334.4802667279077</v>
      </c>
      <c r="E511" s="33">
        <v>4983.0065359477121</v>
      </c>
      <c r="F511" s="33">
        <v>2762.2549019607845</v>
      </c>
    </row>
    <row r="512" spans="1:6" x14ac:dyDescent="0.2">
      <c r="A512" s="27" t="s">
        <v>1038</v>
      </c>
      <c r="B512" s="27" t="s">
        <v>646</v>
      </c>
      <c r="C512" s="27">
        <v>2021</v>
      </c>
      <c r="D512" s="33">
        <v>2332.3412981124561</v>
      </c>
      <c r="E512" s="33">
        <v>3845.0762257931601</v>
      </c>
      <c r="F512" s="33">
        <v>16140.914709517923</v>
      </c>
    </row>
    <row r="513" spans="1:6" x14ac:dyDescent="0.2">
      <c r="A513" s="27" t="s">
        <v>1043</v>
      </c>
      <c r="B513" s="27" t="s">
        <v>601</v>
      </c>
      <c r="C513" s="27">
        <v>2021</v>
      </c>
      <c r="D513" s="33">
        <v>2316.7768460146631</v>
      </c>
      <c r="E513" s="33">
        <v>-798.20292025458627</v>
      </c>
      <c r="F513" s="33">
        <v>11424.372894047174</v>
      </c>
    </row>
    <row r="514" spans="1:6" x14ac:dyDescent="0.2">
      <c r="A514" s="27" t="s">
        <v>1181</v>
      </c>
      <c r="B514" s="27" t="s">
        <v>575</v>
      </c>
      <c r="C514" s="27">
        <v>2021</v>
      </c>
      <c r="D514" s="33">
        <v>2304.1532576009022</v>
      </c>
      <c r="E514" s="33">
        <v>1161.1273866047075</v>
      </c>
      <c r="F514" s="33">
        <v>9605.7177492676019</v>
      </c>
    </row>
    <row r="515" spans="1:6" x14ac:dyDescent="0.2">
      <c r="A515" s="27" t="s">
        <v>1193</v>
      </c>
      <c r="B515" s="27" t="s">
        <v>523</v>
      </c>
      <c r="C515" s="27">
        <v>2021</v>
      </c>
      <c r="D515" s="33">
        <v>2286.0441422818126</v>
      </c>
      <c r="E515" s="33">
        <v>2913.9771119969141</v>
      </c>
      <c r="F515" s="33">
        <v>23033.174746046032</v>
      </c>
    </row>
    <row r="516" spans="1:6" x14ac:dyDescent="0.2">
      <c r="A516" s="27" t="s">
        <v>976</v>
      </c>
      <c r="B516" s="27" t="s">
        <v>600</v>
      </c>
      <c r="C516" s="27">
        <v>2021</v>
      </c>
      <c r="D516" s="33">
        <v>2282.0195007746006</v>
      </c>
      <c r="E516" s="33">
        <v>4912.3125851885507</v>
      </c>
      <c r="F516" s="33">
        <v>9824.322277752537</v>
      </c>
    </row>
    <row r="517" spans="1:6" x14ac:dyDescent="0.2">
      <c r="A517" s="27" t="s">
        <v>1022</v>
      </c>
      <c r="B517" s="27" t="s">
        <v>612</v>
      </c>
      <c r="C517" s="27">
        <v>2021</v>
      </c>
      <c r="D517" s="33">
        <v>2240.3577278495786</v>
      </c>
      <c r="E517" s="33">
        <v>1886.9911756333618</v>
      </c>
      <c r="F517" s="33">
        <v>6859.0947907771133</v>
      </c>
    </row>
    <row r="518" spans="1:6" x14ac:dyDescent="0.2">
      <c r="A518" s="27" t="s">
        <v>918</v>
      </c>
      <c r="B518" s="27" t="s">
        <v>583</v>
      </c>
      <c r="C518" s="27">
        <v>2021</v>
      </c>
      <c r="D518" s="33">
        <v>2239.4525547953544</v>
      </c>
      <c r="E518" s="33">
        <v>6612.3532699832313</v>
      </c>
      <c r="F518" s="33">
        <v>12841.531581889323</v>
      </c>
    </row>
    <row r="519" spans="1:6" x14ac:dyDescent="0.2">
      <c r="A519" s="27" t="s">
        <v>1082</v>
      </c>
      <c r="B519" s="27" t="s">
        <v>793</v>
      </c>
      <c r="C519" s="27">
        <v>2021</v>
      </c>
      <c r="D519" s="33">
        <v>2234.2857142857147</v>
      </c>
      <c r="E519" s="33">
        <v>3832.5541125541126</v>
      </c>
      <c r="F519" s="33">
        <v>10221.991341991343</v>
      </c>
    </row>
    <row r="520" spans="1:6" x14ac:dyDescent="0.2">
      <c r="A520" s="27" t="s">
        <v>994</v>
      </c>
      <c r="B520" s="27" t="s">
        <v>608</v>
      </c>
      <c r="C520" s="27">
        <v>2021</v>
      </c>
      <c r="D520" s="33">
        <v>2233.7349634427692</v>
      </c>
      <c r="E520" s="33">
        <v>3899.2018244013684</v>
      </c>
      <c r="F520" s="33">
        <v>18476.396807297606</v>
      </c>
    </row>
    <row r="521" spans="1:6" x14ac:dyDescent="0.2">
      <c r="A521" s="27" t="s">
        <v>1189</v>
      </c>
      <c r="B521" s="27" t="s">
        <v>548</v>
      </c>
      <c r="C521" s="27">
        <v>2021</v>
      </c>
      <c r="D521" s="33">
        <v>2179.5340483659388</v>
      </c>
      <c r="E521" s="33">
        <v>960.55148381720733</v>
      </c>
      <c r="F521" s="33">
        <v>14333.693161373407</v>
      </c>
    </row>
    <row r="522" spans="1:6" x14ac:dyDescent="0.2">
      <c r="A522" s="27" t="s">
        <v>1117</v>
      </c>
      <c r="B522" s="27" t="s">
        <v>474</v>
      </c>
      <c r="C522" s="27">
        <v>2021</v>
      </c>
      <c r="D522" s="33">
        <v>2176.3964926617073</v>
      </c>
      <c r="E522" s="33">
        <v>2680.186290468439</v>
      </c>
      <c r="F522" s="33">
        <v>15148.399348887684</v>
      </c>
    </row>
    <row r="523" spans="1:6" x14ac:dyDescent="0.2">
      <c r="A523" s="27" t="s">
        <v>1057</v>
      </c>
      <c r="B523" s="27" t="s">
        <v>653</v>
      </c>
      <c r="C523" s="27">
        <v>2021</v>
      </c>
      <c r="D523" s="33">
        <v>2168.0500548993164</v>
      </c>
      <c r="E523" s="33">
        <v>7437.3838105308259</v>
      </c>
      <c r="F523" s="33">
        <v>11439.719693985446</v>
      </c>
    </row>
    <row r="524" spans="1:6" x14ac:dyDescent="0.2">
      <c r="A524" s="27" t="s">
        <v>1179</v>
      </c>
      <c r="B524" s="27" t="s">
        <v>764</v>
      </c>
      <c r="C524" s="27">
        <v>2021</v>
      </c>
      <c r="D524" s="33">
        <v>2136.2094477381097</v>
      </c>
      <c r="E524" s="33">
        <v>-18470.175438596492</v>
      </c>
      <c r="F524" s="33">
        <v>7761.4035087719294</v>
      </c>
    </row>
    <row r="525" spans="1:6" x14ac:dyDescent="0.2">
      <c r="A525" s="27" t="s">
        <v>1161</v>
      </c>
      <c r="B525" s="27" t="s">
        <v>541</v>
      </c>
      <c r="C525" s="27">
        <v>2021</v>
      </c>
      <c r="D525" s="33">
        <v>2120.6214127067533</v>
      </c>
      <c r="E525" s="33">
        <v>3438.6497693161245</v>
      </c>
      <c r="F525" s="33">
        <v>19658.646265257255</v>
      </c>
    </row>
    <row r="526" spans="1:6" x14ac:dyDescent="0.2">
      <c r="A526" s="27" t="s">
        <v>1065</v>
      </c>
      <c r="B526" s="27" t="s">
        <v>707</v>
      </c>
      <c r="C526" s="27">
        <v>2021</v>
      </c>
      <c r="D526" s="33">
        <v>2111.5208048559693</v>
      </c>
      <c r="E526" s="33">
        <v>5790.6784477858728</v>
      </c>
      <c r="F526" s="33">
        <v>10109.698754715031</v>
      </c>
    </row>
    <row r="527" spans="1:6" x14ac:dyDescent="0.2">
      <c r="A527" s="27" t="s">
        <v>996</v>
      </c>
      <c r="B527" s="27" t="s">
        <v>562</v>
      </c>
      <c r="C527" s="27">
        <v>2021</v>
      </c>
      <c r="D527" s="33">
        <v>2101.8025315103296</v>
      </c>
      <c r="E527" s="33">
        <v>10037.670669518013</v>
      </c>
      <c r="F527" s="33">
        <v>17260.240171080768</v>
      </c>
    </row>
    <row r="528" spans="1:6" x14ac:dyDescent="0.2">
      <c r="A528" s="27" t="s">
        <v>1251</v>
      </c>
      <c r="B528" s="27" t="s">
        <v>705</v>
      </c>
      <c r="C528" s="27">
        <v>2021</v>
      </c>
      <c r="D528" s="33">
        <v>2091.9107371147752</v>
      </c>
      <c r="E528" s="33">
        <v>-374.02478201009637</v>
      </c>
      <c r="F528" s="33">
        <v>16726.021110601192</v>
      </c>
    </row>
    <row r="529" spans="1:6" x14ac:dyDescent="0.2">
      <c r="A529" s="27" t="s">
        <v>1246</v>
      </c>
      <c r="B529" s="27" t="s">
        <v>520</v>
      </c>
      <c r="C529" s="27">
        <v>2021</v>
      </c>
      <c r="D529" s="33">
        <v>2049.465794670632</v>
      </c>
      <c r="E529" s="33">
        <v>2125.4735565994847</v>
      </c>
      <c r="F529" s="33">
        <v>9106.9859069555987</v>
      </c>
    </row>
    <row r="530" spans="1:6" x14ac:dyDescent="0.2">
      <c r="A530" s="27" t="s">
        <v>1184</v>
      </c>
      <c r="B530" s="27" t="s">
        <v>687</v>
      </c>
      <c r="C530" s="27">
        <v>2021</v>
      </c>
      <c r="D530" s="33">
        <v>2044.8746646600098</v>
      </c>
      <c r="E530" s="33">
        <v>5566.1941953524247</v>
      </c>
      <c r="F530" s="33">
        <v>12238.164111464661</v>
      </c>
    </row>
    <row r="531" spans="1:6" x14ac:dyDescent="0.2">
      <c r="A531" s="27" t="s">
        <v>1003</v>
      </c>
      <c r="B531" s="27" t="s">
        <v>761</v>
      </c>
      <c r="C531" s="27">
        <v>2021</v>
      </c>
      <c r="D531" s="33">
        <v>2027.8307999280437</v>
      </c>
      <c r="E531" s="33">
        <v>6761.1464968152868</v>
      </c>
      <c r="F531" s="33">
        <v>23851.910828025477</v>
      </c>
    </row>
    <row r="532" spans="1:6" x14ac:dyDescent="0.2">
      <c r="A532" s="27" t="s">
        <v>1271</v>
      </c>
      <c r="B532" s="27" t="s">
        <v>1272</v>
      </c>
      <c r="C532" s="27">
        <v>2021</v>
      </c>
      <c r="D532" s="33">
        <v>2011.7577241201591</v>
      </c>
      <c r="E532" s="33">
        <v>-1793.335696561503</v>
      </c>
      <c r="F532" s="33">
        <v>16342.786246012052</v>
      </c>
    </row>
    <row r="533" spans="1:6" x14ac:dyDescent="0.2">
      <c r="A533" s="27" t="s">
        <v>1066</v>
      </c>
      <c r="B533" s="27" t="s">
        <v>540</v>
      </c>
      <c r="C533" s="27">
        <v>2021</v>
      </c>
      <c r="D533" s="33">
        <v>2001.0001973493279</v>
      </c>
      <c r="E533" s="33">
        <v>7084.9064380512737</v>
      </c>
      <c r="F533" s="33">
        <v>8814.4423378122174</v>
      </c>
    </row>
    <row r="534" spans="1:6" x14ac:dyDescent="0.2">
      <c r="A534" s="27" t="s">
        <v>1068</v>
      </c>
      <c r="B534" s="27" t="s">
        <v>736</v>
      </c>
      <c r="C534" s="27">
        <v>2021</v>
      </c>
      <c r="D534" s="33">
        <v>1951.8297137107465</v>
      </c>
      <c r="E534" s="33">
        <v>1757.3773354286711</v>
      </c>
      <c r="F534" s="33">
        <v>9470.7525755194692</v>
      </c>
    </row>
    <row r="535" spans="1:6" x14ac:dyDescent="0.2">
      <c r="A535" s="27" t="s">
        <v>1192</v>
      </c>
      <c r="B535" s="27" t="s">
        <v>762</v>
      </c>
      <c r="C535" s="27">
        <v>2021</v>
      </c>
      <c r="D535" s="33">
        <v>1920.5048736545291</v>
      </c>
      <c r="E535" s="33">
        <v>8883.3922261484095</v>
      </c>
      <c r="F535" s="33">
        <v>8625.4416961130737</v>
      </c>
    </row>
    <row r="536" spans="1:6" x14ac:dyDescent="0.2">
      <c r="A536" s="27" t="s">
        <v>919</v>
      </c>
      <c r="B536" s="27" t="s">
        <v>432</v>
      </c>
      <c r="C536" s="27">
        <v>2021</v>
      </c>
      <c r="D536" s="33">
        <v>1912.7901893402329</v>
      </c>
      <c r="E536" s="33">
        <v>4594.983336256797</v>
      </c>
      <c r="F536" s="33">
        <v>7494.1019119452731</v>
      </c>
    </row>
    <row r="537" spans="1:6" x14ac:dyDescent="0.2">
      <c r="A537" s="27" t="s">
        <v>1262</v>
      </c>
      <c r="B537" s="27" t="s">
        <v>694</v>
      </c>
      <c r="C537" s="27">
        <v>2021</v>
      </c>
      <c r="D537" s="33">
        <v>1883.6100750140952</v>
      </c>
      <c r="E537" s="33">
        <v>3275.3872633390706</v>
      </c>
      <c r="F537" s="33">
        <v>22876.936316695352</v>
      </c>
    </row>
    <row r="538" spans="1:6" x14ac:dyDescent="0.2">
      <c r="A538" s="27" t="s">
        <v>1120</v>
      </c>
      <c r="B538" s="27" t="s">
        <v>525</v>
      </c>
      <c r="C538" s="27">
        <v>2021</v>
      </c>
      <c r="D538" s="33">
        <v>1880.509167489776</v>
      </c>
      <c r="E538" s="33">
        <v>4854.6382978723404</v>
      </c>
      <c r="F538" s="33">
        <v>8430.1276595744675</v>
      </c>
    </row>
    <row r="539" spans="1:6" x14ac:dyDescent="0.2">
      <c r="A539" s="27" t="s">
        <v>1064</v>
      </c>
      <c r="B539" s="27" t="s">
        <v>788</v>
      </c>
      <c r="C539" s="27">
        <v>2021</v>
      </c>
      <c r="D539" s="33">
        <v>1866.9196052174775</v>
      </c>
      <c r="E539" s="33">
        <v>7322.8190249466843</v>
      </c>
      <c r="F539" s="33">
        <v>18302.980707236027</v>
      </c>
    </row>
    <row r="540" spans="1:6" x14ac:dyDescent="0.2">
      <c r="A540" s="27" t="s">
        <v>1069</v>
      </c>
      <c r="B540" s="27" t="s">
        <v>544</v>
      </c>
      <c r="C540" s="27">
        <v>2021</v>
      </c>
      <c r="D540" s="33">
        <v>1858.5643681529471</v>
      </c>
      <c r="E540" s="33">
        <v>2084.036780223093</v>
      </c>
      <c r="F540" s="33">
        <v>26263.717214350316</v>
      </c>
    </row>
    <row r="541" spans="1:6" x14ac:dyDescent="0.2">
      <c r="A541" s="27" t="s">
        <v>1237</v>
      </c>
      <c r="B541" s="27" t="s">
        <v>738</v>
      </c>
      <c r="C541" s="27">
        <v>2021</v>
      </c>
      <c r="D541" s="33">
        <v>1770.8180194794372</v>
      </c>
      <c r="E541" s="33">
        <v>-3884.1594827586205</v>
      </c>
      <c r="F541" s="33">
        <v>23742.636494252874</v>
      </c>
    </row>
    <row r="542" spans="1:6" x14ac:dyDescent="0.2">
      <c r="A542" s="27" t="s">
        <v>1198</v>
      </c>
      <c r="B542" s="27" t="s">
        <v>598</v>
      </c>
      <c r="C542" s="27">
        <v>2021</v>
      </c>
      <c r="D542" s="33">
        <v>1726.3949673968671</v>
      </c>
      <c r="E542" s="33">
        <v>905.18387239698711</v>
      </c>
      <c r="F542" s="33">
        <v>8164.8205582631808</v>
      </c>
    </row>
    <row r="543" spans="1:6" x14ac:dyDescent="0.2">
      <c r="A543" s="27" t="s">
        <v>1213</v>
      </c>
      <c r="B543" s="27" t="s">
        <v>554</v>
      </c>
      <c r="C543" s="27">
        <v>2021</v>
      </c>
      <c r="D543" s="33">
        <v>1723.2562934657701</v>
      </c>
      <c r="E543" s="33">
        <v>4027.2904483430798</v>
      </c>
      <c r="F543" s="33">
        <v>2836.9070825211174</v>
      </c>
    </row>
    <row r="544" spans="1:6" x14ac:dyDescent="0.2">
      <c r="A544" s="27" t="s">
        <v>1042</v>
      </c>
      <c r="B544" s="27" t="s">
        <v>734</v>
      </c>
      <c r="C544" s="27">
        <v>2021</v>
      </c>
      <c r="D544" s="33">
        <v>1701.3108013523108</v>
      </c>
      <c r="E544" s="33">
        <v>1582.8530898129268</v>
      </c>
      <c r="F544" s="33">
        <v>5903.8035286816203</v>
      </c>
    </row>
    <row r="545" spans="1:6" x14ac:dyDescent="0.2">
      <c r="A545" s="27" t="s">
        <v>1123</v>
      </c>
      <c r="B545" s="27" t="s">
        <v>510</v>
      </c>
      <c r="C545" s="27">
        <v>2021</v>
      </c>
      <c r="D545" s="33">
        <v>1700.3143648196685</v>
      </c>
      <c r="E545" s="33">
        <v>2658.5525904630958</v>
      </c>
      <c r="F545" s="33">
        <v>17206.299606274606</v>
      </c>
    </row>
    <row r="546" spans="1:6" x14ac:dyDescent="0.2">
      <c r="A546" s="27" t="s">
        <v>1197</v>
      </c>
      <c r="B546" s="27" t="s">
        <v>737</v>
      </c>
      <c r="C546" s="27">
        <v>2021</v>
      </c>
      <c r="D546" s="33">
        <v>1671.4667852302523</v>
      </c>
      <c r="E546" s="33">
        <v>6664.6665757534429</v>
      </c>
      <c r="F546" s="33">
        <v>8858.7208509477696</v>
      </c>
    </row>
    <row r="547" spans="1:6" x14ac:dyDescent="0.2">
      <c r="A547" s="27" t="s">
        <v>1063</v>
      </c>
      <c r="B547" s="27" t="s">
        <v>654</v>
      </c>
      <c r="C547" s="27">
        <v>2021</v>
      </c>
      <c r="D547" s="33">
        <v>1650.3679519071311</v>
      </c>
      <c r="E547" s="33">
        <v>7681.0219734660031</v>
      </c>
      <c r="F547" s="33">
        <v>11143.190298507463</v>
      </c>
    </row>
    <row r="548" spans="1:6" x14ac:dyDescent="0.2">
      <c r="A548" s="27" t="s">
        <v>1216</v>
      </c>
      <c r="B548" s="27" t="s">
        <v>605</v>
      </c>
      <c r="C548" s="27">
        <v>2021</v>
      </c>
      <c r="D548" s="33">
        <v>1648.1589974028172</v>
      </c>
      <c r="E548" s="33">
        <v>255.11385565418757</v>
      </c>
      <c r="F548" s="33">
        <v>15115.785411038209</v>
      </c>
    </row>
    <row r="549" spans="1:6" x14ac:dyDescent="0.2">
      <c r="A549" s="27" t="s">
        <v>1036</v>
      </c>
      <c r="B549" s="27" t="s">
        <v>704</v>
      </c>
      <c r="C549" s="27">
        <v>2021</v>
      </c>
      <c r="D549" s="33">
        <v>1614.6439246138516</v>
      </c>
      <c r="E549" s="33">
        <v>5425.6911245063393</v>
      </c>
      <c r="F549" s="33">
        <v>9086.6763666597381</v>
      </c>
    </row>
    <row r="550" spans="1:6" x14ac:dyDescent="0.2">
      <c r="A550" s="27" t="s">
        <v>1159</v>
      </c>
      <c r="B550" s="27" t="s">
        <v>616</v>
      </c>
      <c r="C550" s="27">
        <v>2021</v>
      </c>
      <c r="D550" s="33">
        <v>1593.2415190003173</v>
      </c>
      <c r="E550" s="33">
        <v>-1976.4464925755249</v>
      </c>
      <c r="F550" s="33">
        <v>14861.751152073733</v>
      </c>
    </row>
    <row r="551" spans="1:6" x14ac:dyDescent="0.2">
      <c r="A551" s="27" t="s">
        <v>1125</v>
      </c>
      <c r="B551" s="27" t="s">
        <v>656</v>
      </c>
      <c r="C551" s="27">
        <v>2021</v>
      </c>
      <c r="D551" s="33">
        <v>1583.3295313952683</v>
      </c>
      <c r="E551" s="33">
        <v>1548.768472906404</v>
      </c>
      <c r="F551" s="33">
        <v>4016.4203612479473</v>
      </c>
    </row>
    <row r="552" spans="1:6" x14ac:dyDescent="0.2">
      <c r="A552" s="27" t="s">
        <v>1102</v>
      </c>
      <c r="B552" s="27" t="s">
        <v>760</v>
      </c>
      <c r="C552" s="27">
        <v>2021</v>
      </c>
      <c r="D552" s="33">
        <v>1568.5488658456366</v>
      </c>
      <c r="E552" s="33">
        <v>2312.5649013499483</v>
      </c>
      <c r="F552" s="33">
        <v>7046.0366908965043</v>
      </c>
    </row>
    <row r="553" spans="1:6" x14ac:dyDescent="0.2">
      <c r="A553" s="27" t="s">
        <v>915</v>
      </c>
      <c r="B553" s="27" t="s">
        <v>519</v>
      </c>
      <c r="C553" s="27">
        <v>2021</v>
      </c>
      <c r="D553" s="33">
        <v>1562.838211695409</v>
      </c>
      <c r="E553" s="33">
        <v>1175.744090806488</v>
      </c>
      <c r="F553" s="33">
        <v>13371.83580019993</v>
      </c>
    </row>
    <row r="554" spans="1:6" x14ac:dyDescent="0.2">
      <c r="A554" s="27" t="s">
        <v>1131</v>
      </c>
      <c r="B554" s="27" t="s">
        <v>547</v>
      </c>
      <c r="C554" s="27">
        <v>2021</v>
      </c>
      <c r="D554" s="33">
        <v>1544.2370623311933</v>
      </c>
      <c r="E554" s="33">
        <v>-100.29102305798075</v>
      </c>
      <c r="F554" s="33">
        <v>17031.340944705618</v>
      </c>
    </row>
    <row r="555" spans="1:6" x14ac:dyDescent="0.2">
      <c r="A555" s="27" t="s">
        <v>992</v>
      </c>
      <c r="B555" s="27" t="s">
        <v>592</v>
      </c>
      <c r="C555" s="27">
        <v>2021</v>
      </c>
      <c r="D555" s="33">
        <v>1533.8524772456124</v>
      </c>
      <c r="E555" s="33">
        <v>6779.6058578918819</v>
      </c>
      <c r="F555" s="33">
        <v>26140.480925691558</v>
      </c>
    </row>
    <row r="556" spans="1:6" x14ac:dyDescent="0.2">
      <c r="A556" s="27" t="s">
        <v>1145</v>
      </c>
      <c r="B556" s="27" t="s">
        <v>528</v>
      </c>
      <c r="C556" s="27">
        <v>2021</v>
      </c>
      <c r="D556" s="33">
        <v>1533.4338306898946</v>
      </c>
      <c r="E556" s="33">
        <v>1819.0396891479322</v>
      </c>
      <c r="F556" s="33">
        <v>17452.955870108242</v>
      </c>
    </row>
    <row r="557" spans="1:6" x14ac:dyDescent="0.2">
      <c r="A557" s="27" t="s">
        <v>1260</v>
      </c>
      <c r="B557" s="27" t="s">
        <v>651</v>
      </c>
      <c r="C557" s="27">
        <v>2021</v>
      </c>
      <c r="D557" s="33">
        <v>1522.2928076168237</v>
      </c>
      <c r="E557" s="33">
        <v>-655.41327124563441</v>
      </c>
      <c r="F557" s="33">
        <v>28669.383003492432</v>
      </c>
    </row>
    <row r="558" spans="1:6" x14ac:dyDescent="0.2">
      <c r="A558" s="27" t="s">
        <v>1079</v>
      </c>
      <c r="B558" s="27" t="s">
        <v>611</v>
      </c>
      <c r="C558" s="27">
        <v>2021</v>
      </c>
      <c r="D558" s="33">
        <v>1373.7985441873814</v>
      </c>
      <c r="E558" s="33">
        <v>4113.8361272784305</v>
      </c>
      <c r="F558" s="33">
        <v>12513.578224654097</v>
      </c>
    </row>
    <row r="559" spans="1:6" x14ac:dyDescent="0.2">
      <c r="A559" s="27" t="s">
        <v>1033</v>
      </c>
      <c r="B559" s="27" t="s">
        <v>679</v>
      </c>
      <c r="C559" s="27">
        <v>2021</v>
      </c>
      <c r="D559" s="33">
        <v>1368.3343042258807</v>
      </c>
      <c r="E559" s="33">
        <v>3906.1943791337976</v>
      </c>
      <c r="F559" s="33">
        <v>14726.186029137094</v>
      </c>
    </row>
    <row r="560" spans="1:6" x14ac:dyDescent="0.2">
      <c r="A560" s="27" t="s">
        <v>1019</v>
      </c>
      <c r="B560" s="27" t="s">
        <v>565</v>
      </c>
      <c r="C560" s="27">
        <v>2021</v>
      </c>
      <c r="D560" s="33">
        <v>1334.9817482562032</v>
      </c>
      <c r="E560" s="33">
        <v>1749.9758477441794</v>
      </c>
      <c r="F560" s="33">
        <v>7375.6158825234279</v>
      </c>
    </row>
    <row r="561" spans="1:6" x14ac:dyDescent="0.2">
      <c r="A561" s="27" t="s">
        <v>974</v>
      </c>
      <c r="B561" s="27" t="s">
        <v>603</v>
      </c>
      <c r="C561" s="27">
        <v>2021</v>
      </c>
      <c r="D561" s="33">
        <v>1329.0424129050982</v>
      </c>
      <c r="E561" s="33">
        <v>1271.8932443703086</v>
      </c>
      <c r="F561" s="33">
        <v>32402.001668056713</v>
      </c>
    </row>
    <row r="562" spans="1:6" x14ac:dyDescent="0.2">
      <c r="A562" s="27" t="s">
        <v>1031</v>
      </c>
      <c r="B562" s="27" t="s">
        <v>634</v>
      </c>
      <c r="C562" s="27">
        <v>2021</v>
      </c>
      <c r="D562" s="33">
        <v>1311.5812917594656</v>
      </c>
      <c r="E562" s="33">
        <v>2786.1915367483298</v>
      </c>
      <c r="F562" s="33">
        <v>13755.753526354863</v>
      </c>
    </row>
    <row r="563" spans="1:6" x14ac:dyDescent="0.2">
      <c r="A563" s="27" t="s">
        <v>1040</v>
      </c>
      <c r="B563" s="27" t="s">
        <v>681</v>
      </c>
      <c r="C563" s="27">
        <v>2021</v>
      </c>
      <c r="D563" s="33">
        <v>1307.5143090760428</v>
      </c>
      <c r="E563" s="33">
        <v>674.08013082583807</v>
      </c>
      <c r="F563" s="33">
        <v>17805.723630417007</v>
      </c>
    </row>
    <row r="564" spans="1:6" x14ac:dyDescent="0.2">
      <c r="A564" s="27" t="s">
        <v>1233</v>
      </c>
      <c r="B564" s="27" t="s">
        <v>539</v>
      </c>
      <c r="C564" s="27">
        <v>2021</v>
      </c>
      <c r="D564" s="33">
        <v>1301.5598934107306</v>
      </c>
      <c r="E564" s="33">
        <v>2714.574950995564</v>
      </c>
      <c r="F564" s="33">
        <v>10694.766842050965</v>
      </c>
    </row>
    <row r="565" spans="1:6" x14ac:dyDescent="0.2">
      <c r="A565" s="27" t="s">
        <v>952</v>
      </c>
      <c r="B565" s="27" t="s">
        <v>589</v>
      </c>
      <c r="C565" s="27">
        <v>2021</v>
      </c>
      <c r="D565" s="33">
        <v>1296.2292470962607</v>
      </c>
      <c r="E565" s="33">
        <v>10711.283691183189</v>
      </c>
      <c r="F565" s="33">
        <v>24935.13019643673</v>
      </c>
    </row>
    <row r="566" spans="1:6" x14ac:dyDescent="0.2">
      <c r="A566" s="27" t="s">
        <v>1127</v>
      </c>
      <c r="B566" s="27" t="s">
        <v>735</v>
      </c>
      <c r="C566" s="27">
        <v>2021</v>
      </c>
      <c r="D566" s="33">
        <v>1295.4988967484312</v>
      </c>
      <c r="E566" s="33">
        <v>9.3553907586993716</v>
      </c>
      <c r="F566" s="33">
        <v>17764.175698802053</v>
      </c>
    </row>
    <row r="567" spans="1:6" x14ac:dyDescent="0.2">
      <c r="A567" s="27" t="s">
        <v>1032</v>
      </c>
      <c r="B567" s="27" t="s">
        <v>595</v>
      </c>
      <c r="C567" s="27">
        <v>2021</v>
      </c>
      <c r="D567" s="33">
        <v>1287.2697259009894</v>
      </c>
      <c r="E567" s="33">
        <v>3598.3261856185204</v>
      </c>
      <c r="F567" s="33">
        <v>6773.1190406795185</v>
      </c>
    </row>
    <row r="568" spans="1:6" x14ac:dyDescent="0.2">
      <c r="A568" s="27" t="s">
        <v>1187</v>
      </c>
      <c r="B568" s="27" t="s">
        <v>688</v>
      </c>
      <c r="C568" s="27">
        <v>2021</v>
      </c>
      <c r="D568" s="33">
        <v>1263.2042685638305</v>
      </c>
      <c r="E568" s="33">
        <v>4798.7053020961775</v>
      </c>
      <c r="F568" s="33">
        <v>25935.57336621455</v>
      </c>
    </row>
    <row r="569" spans="1:6" x14ac:dyDescent="0.2">
      <c r="A569" s="27" t="s">
        <v>1101</v>
      </c>
      <c r="B569" s="27" t="s">
        <v>684</v>
      </c>
      <c r="C569" s="27">
        <v>2021</v>
      </c>
      <c r="D569" s="33">
        <v>1255.7476687125115</v>
      </c>
      <c r="E569" s="33">
        <v>3074.6460311560168</v>
      </c>
      <c r="F569" s="33">
        <v>14651.741966005475</v>
      </c>
    </row>
    <row r="570" spans="1:6" x14ac:dyDescent="0.2">
      <c r="A570" s="27" t="s">
        <v>914</v>
      </c>
      <c r="B570" s="27" t="s">
        <v>480</v>
      </c>
      <c r="C570" s="27">
        <v>2021</v>
      </c>
      <c r="D570" s="33">
        <v>1229.4145735810446</v>
      </c>
      <c r="E570" s="33">
        <v>234.01126295778184</v>
      </c>
      <c r="F570" s="33">
        <v>13263.818644858136</v>
      </c>
    </row>
    <row r="571" spans="1:6" x14ac:dyDescent="0.2">
      <c r="A571" s="27" t="s">
        <v>1150</v>
      </c>
      <c r="B571" s="27" t="s">
        <v>515</v>
      </c>
      <c r="C571" s="27">
        <v>2021</v>
      </c>
      <c r="D571" s="33">
        <v>1187.6283626469133</v>
      </c>
      <c r="E571" s="33">
        <v>4156.9738376937175</v>
      </c>
      <c r="F571" s="33">
        <v>23209.423429428429</v>
      </c>
    </row>
    <row r="572" spans="1:6" x14ac:dyDescent="0.2">
      <c r="A572" s="27" t="s">
        <v>1153</v>
      </c>
      <c r="B572" s="27" t="s">
        <v>703</v>
      </c>
      <c r="C572" s="27">
        <v>2021</v>
      </c>
      <c r="D572" s="33">
        <v>1169.7315701640543</v>
      </c>
      <c r="E572" s="33">
        <v>17032.0987654321</v>
      </c>
      <c r="F572" s="33">
        <v>61318.518518518518</v>
      </c>
    </row>
    <row r="573" spans="1:6" x14ac:dyDescent="0.2">
      <c r="A573" s="27" t="s">
        <v>1218</v>
      </c>
      <c r="B573" s="27" t="s">
        <v>1219</v>
      </c>
      <c r="C573" s="27">
        <v>2021</v>
      </c>
      <c r="D573" s="33">
        <v>1165.2576241261575</v>
      </c>
      <c r="E573" s="33">
        <v>5635.6821589205401</v>
      </c>
      <c r="F573" s="33">
        <v>82028.485757121438</v>
      </c>
    </row>
    <row r="574" spans="1:6" x14ac:dyDescent="0.2">
      <c r="A574" s="27" t="s">
        <v>1180</v>
      </c>
      <c r="B574" s="27" t="s">
        <v>570</v>
      </c>
      <c r="C574" s="27">
        <v>2021</v>
      </c>
      <c r="D574" s="33">
        <v>1128.9611880143366</v>
      </c>
      <c r="E574" s="33">
        <v>5491.3158669414188</v>
      </c>
      <c r="F574" s="33">
        <v>59125.846335001472</v>
      </c>
    </row>
    <row r="575" spans="1:6" x14ac:dyDescent="0.2">
      <c r="A575" s="27" t="s">
        <v>1258</v>
      </c>
      <c r="B575" s="27" t="s">
        <v>1259</v>
      </c>
      <c r="C575" s="27">
        <v>2021</v>
      </c>
      <c r="D575" s="33">
        <v>1118.5712812157722</v>
      </c>
      <c r="E575" s="33">
        <v>8063.2603406326034</v>
      </c>
      <c r="F575" s="33">
        <v>61783.802572123743</v>
      </c>
    </row>
    <row r="576" spans="1:6" x14ac:dyDescent="0.2">
      <c r="A576" s="27" t="s">
        <v>1178</v>
      </c>
      <c r="B576" s="27" t="s">
        <v>621</v>
      </c>
      <c r="C576" s="27">
        <v>2021</v>
      </c>
      <c r="D576" s="33">
        <v>1114.5170033975039</v>
      </c>
      <c r="E576" s="33">
        <v>3712.9881925522254</v>
      </c>
      <c r="F576" s="33">
        <v>19564.032697547686</v>
      </c>
    </row>
    <row r="577" spans="1:6" x14ac:dyDescent="0.2">
      <c r="A577" s="27" t="s">
        <v>975</v>
      </c>
      <c r="B577" s="27" t="s">
        <v>596</v>
      </c>
      <c r="C577" s="27">
        <v>2021</v>
      </c>
      <c r="D577" s="33">
        <v>1087.9067079091083</v>
      </c>
      <c r="E577" s="33">
        <v>3016.7016561698156</v>
      </c>
      <c r="F577" s="33">
        <v>6001.9127595054815</v>
      </c>
    </row>
    <row r="578" spans="1:6" x14ac:dyDescent="0.2">
      <c r="A578" s="27" t="s">
        <v>1255</v>
      </c>
      <c r="B578" s="27" t="s">
        <v>748</v>
      </c>
      <c r="C578" s="27">
        <v>2021</v>
      </c>
      <c r="D578" s="33">
        <v>1073.7592592116468</v>
      </c>
      <c r="E578" s="33">
        <v>4574.8930099857344</v>
      </c>
      <c r="F578" s="33">
        <v>12521.041369472183</v>
      </c>
    </row>
    <row r="579" spans="1:6" x14ac:dyDescent="0.2">
      <c r="A579" s="27" t="s">
        <v>980</v>
      </c>
      <c r="B579" s="27" t="s">
        <v>585</v>
      </c>
      <c r="C579" s="27">
        <v>2021</v>
      </c>
      <c r="D579" s="33">
        <v>1070.7669231291245</v>
      </c>
      <c r="E579" s="33">
        <v>3264.9640861931366</v>
      </c>
      <c r="F579" s="33">
        <v>11881.883479648843</v>
      </c>
    </row>
    <row r="580" spans="1:6" x14ac:dyDescent="0.2">
      <c r="A580" s="27" t="s">
        <v>1168</v>
      </c>
      <c r="B580" s="27" t="s">
        <v>742</v>
      </c>
      <c r="C580" s="27">
        <v>2021</v>
      </c>
      <c r="D580" s="33">
        <v>1067.6754841321522</v>
      </c>
      <c r="E580" s="33">
        <v>4586.2730061349694</v>
      </c>
      <c r="F580" s="33">
        <v>1333.5889570552147</v>
      </c>
    </row>
    <row r="581" spans="1:6" x14ac:dyDescent="0.2">
      <c r="A581" s="27" t="s">
        <v>913</v>
      </c>
      <c r="B581" s="27" t="s">
        <v>665</v>
      </c>
      <c r="C581" s="27">
        <v>2021</v>
      </c>
      <c r="D581" s="33">
        <v>1042.6804907453579</v>
      </c>
      <c r="E581" s="33">
        <v>3277.7077038905672</v>
      </c>
      <c r="F581" s="33">
        <v>9245.9886773635262</v>
      </c>
    </row>
    <row r="582" spans="1:6" x14ac:dyDescent="0.2">
      <c r="A582" s="27" t="s">
        <v>1235</v>
      </c>
      <c r="B582" s="27" t="s">
        <v>470</v>
      </c>
      <c r="C582" s="27">
        <v>2021</v>
      </c>
      <c r="D582" s="33">
        <v>1031.3307647480362</v>
      </c>
      <c r="E582" s="33">
        <v>-353.0552402572834</v>
      </c>
      <c r="F582" s="33">
        <v>8569.8070374574345</v>
      </c>
    </row>
    <row r="583" spans="1:6" x14ac:dyDescent="0.2">
      <c r="A583" s="27" t="s">
        <v>1115</v>
      </c>
      <c r="B583" s="27" t="s">
        <v>556</v>
      </c>
      <c r="C583" s="27">
        <v>2021</v>
      </c>
      <c r="D583" s="33">
        <v>1012.5163506046254</v>
      </c>
      <c r="E583" s="33">
        <v>348.01762114537445</v>
      </c>
      <c r="F583" s="33">
        <v>22192.138258217554</v>
      </c>
    </row>
    <row r="584" spans="1:6" x14ac:dyDescent="0.2">
      <c r="A584" s="27" t="s">
        <v>1176</v>
      </c>
      <c r="B584" s="27" t="s">
        <v>644</v>
      </c>
      <c r="C584" s="27">
        <v>2021</v>
      </c>
      <c r="D584" s="33">
        <v>1012.0344025998409</v>
      </c>
      <c r="E584" s="33">
        <v>1932.9421626152557</v>
      </c>
      <c r="F584" s="33">
        <v>5528.9186923721709</v>
      </c>
    </row>
    <row r="585" spans="1:6" x14ac:dyDescent="0.2">
      <c r="A585" s="27" t="s">
        <v>1096</v>
      </c>
      <c r="B585" s="27" t="s">
        <v>721</v>
      </c>
      <c r="C585" s="27">
        <v>2021</v>
      </c>
      <c r="D585" s="33">
        <v>977.06551172354204</v>
      </c>
      <c r="E585" s="33">
        <v>-99.328755892600938</v>
      </c>
      <c r="F585" s="33">
        <v>4587.6716540274647</v>
      </c>
    </row>
    <row r="586" spans="1:6" x14ac:dyDescent="0.2">
      <c r="A586" s="27" t="s">
        <v>1177</v>
      </c>
      <c r="B586" s="27" t="s">
        <v>636</v>
      </c>
      <c r="C586" s="27">
        <v>2021</v>
      </c>
      <c r="D586" s="33">
        <v>963.60817794593618</v>
      </c>
      <c r="E586" s="33">
        <v>2331.6740895991616</v>
      </c>
      <c r="F586" s="33">
        <v>31072.046109510087</v>
      </c>
    </row>
    <row r="587" spans="1:6" x14ac:dyDescent="0.2">
      <c r="A587" s="27" t="s">
        <v>1256</v>
      </c>
      <c r="B587" s="27" t="s">
        <v>582</v>
      </c>
      <c r="C587" s="27">
        <v>2021</v>
      </c>
      <c r="D587" s="33">
        <v>950.66430203659559</v>
      </c>
      <c r="E587" s="33">
        <v>2064.053940160135</v>
      </c>
      <c r="F587" s="33">
        <v>12697.850821744627</v>
      </c>
    </row>
    <row r="588" spans="1:6" x14ac:dyDescent="0.2">
      <c r="A588" s="27" t="s">
        <v>1196</v>
      </c>
      <c r="B588" s="27" t="s">
        <v>777</v>
      </c>
      <c r="C588" s="27">
        <v>2021</v>
      </c>
      <c r="D588" s="33">
        <v>938.3452841844844</v>
      </c>
      <c r="E588" s="33">
        <v>9014.7945205479446</v>
      </c>
      <c r="F588" s="33">
        <v>12816.986301369863</v>
      </c>
    </row>
    <row r="589" spans="1:6" x14ac:dyDescent="0.2">
      <c r="A589" s="27" t="s">
        <v>951</v>
      </c>
      <c r="B589" s="27" t="s">
        <v>576</v>
      </c>
      <c r="C589" s="27">
        <v>2021</v>
      </c>
      <c r="D589" s="33">
        <v>928.40130021806397</v>
      </c>
      <c r="E589" s="33">
        <v>6840.2061855670099</v>
      </c>
      <c r="F589" s="33">
        <v>20756.300114547535</v>
      </c>
    </row>
    <row r="590" spans="1:6" x14ac:dyDescent="0.2">
      <c r="A590" s="27" t="s">
        <v>955</v>
      </c>
      <c r="B590" s="27" t="s">
        <v>674</v>
      </c>
      <c r="C590" s="27">
        <v>2021</v>
      </c>
      <c r="D590" s="33">
        <v>867.97215880199997</v>
      </c>
      <c r="E590" s="33">
        <v>5070.7656612528999</v>
      </c>
      <c r="F590" s="33">
        <v>11528.20475638051</v>
      </c>
    </row>
    <row r="591" spans="1:6" x14ac:dyDescent="0.2">
      <c r="A591" s="27" t="s">
        <v>1151</v>
      </c>
      <c r="B591" s="27" t="s">
        <v>1152</v>
      </c>
      <c r="C591" s="27">
        <v>2021</v>
      </c>
      <c r="D591" s="33">
        <v>856.06908098248266</v>
      </c>
      <c r="E591" s="33">
        <v>2389.3740417305512</v>
      </c>
      <c r="F591" s="33">
        <v>5847.8101459902673</v>
      </c>
    </row>
    <row r="592" spans="1:6" x14ac:dyDescent="0.2">
      <c r="A592" s="27" t="s">
        <v>1121</v>
      </c>
      <c r="B592" s="27" t="s">
        <v>561</v>
      </c>
      <c r="C592" s="27">
        <v>2021</v>
      </c>
      <c r="D592" s="33">
        <v>803.85683570376727</v>
      </c>
      <c r="E592" s="33">
        <v>3.8851116969612876</v>
      </c>
      <c r="F592" s="33">
        <v>6593.1733037324821</v>
      </c>
    </row>
    <row r="593" spans="1:6" x14ac:dyDescent="0.2">
      <c r="A593" s="27" t="s">
        <v>1225</v>
      </c>
      <c r="B593" s="27" t="s">
        <v>609</v>
      </c>
      <c r="C593" s="27">
        <v>2021</v>
      </c>
      <c r="D593" s="33">
        <v>772.43603675457302</v>
      </c>
      <c r="E593" s="33">
        <v>-1932.0340446527691</v>
      </c>
      <c r="F593" s="33">
        <v>31251.634390033305</v>
      </c>
    </row>
    <row r="594" spans="1:6" x14ac:dyDescent="0.2">
      <c r="A594" s="27" t="s">
        <v>911</v>
      </c>
      <c r="B594" s="27" t="s">
        <v>591</v>
      </c>
      <c r="C594" s="27">
        <v>2021</v>
      </c>
      <c r="D594" s="33">
        <v>764.5100237033854</v>
      </c>
      <c r="E594" s="33">
        <v>2176.4978859441062</v>
      </c>
      <c r="F594" s="33">
        <v>8234.1789556907643</v>
      </c>
    </row>
    <row r="595" spans="1:6" x14ac:dyDescent="0.2">
      <c r="A595" s="27" t="s">
        <v>1097</v>
      </c>
      <c r="B595" s="27" t="s">
        <v>794</v>
      </c>
      <c r="C595" s="27">
        <v>2021</v>
      </c>
      <c r="D595" s="33">
        <v>762.51408639656563</v>
      </c>
      <c r="E595" s="33">
        <v>3533.337805205259</v>
      </c>
      <c r="F595" s="33">
        <v>6116.3804668634293</v>
      </c>
    </row>
    <row r="596" spans="1:6" x14ac:dyDescent="0.2">
      <c r="A596" s="27" t="s">
        <v>1230</v>
      </c>
      <c r="B596" s="27" t="s">
        <v>633</v>
      </c>
      <c r="C596" s="27">
        <v>2021</v>
      </c>
      <c r="D596" s="33">
        <v>758.5616955633318</v>
      </c>
      <c r="E596" s="33">
        <v>27446.194225721785</v>
      </c>
      <c r="F596" s="33">
        <v>20420.384951881017</v>
      </c>
    </row>
    <row r="597" spans="1:6" x14ac:dyDescent="0.2">
      <c r="A597" s="27" t="s">
        <v>1124</v>
      </c>
      <c r="B597" s="27" t="s">
        <v>642</v>
      </c>
      <c r="C597" s="27">
        <v>2021</v>
      </c>
      <c r="D597" s="33">
        <v>726.84720832597998</v>
      </c>
      <c r="E597" s="33">
        <v>408.15627141877997</v>
      </c>
      <c r="F597" s="33">
        <v>10665.583931817504</v>
      </c>
    </row>
    <row r="598" spans="1:6" x14ac:dyDescent="0.2">
      <c r="A598" s="27" t="s">
        <v>1034</v>
      </c>
      <c r="B598" s="27" t="s">
        <v>680</v>
      </c>
      <c r="C598" s="27">
        <v>2021</v>
      </c>
      <c r="D598" s="33">
        <v>717.61192842786238</v>
      </c>
      <c r="E598" s="33">
        <v>3963.1782093777751</v>
      </c>
      <c r="F598" s="33">
        <v>9991.6737737060066</v>
      </c>
    </row>
    <row r="599" spans="1:6" x14ac:dyDescent="0.2">
      <c r="A599" s="27" t="s">
        <v>1231</v>
      </c>
      <c r="B599" s="27" t="s">
        <v>628</v>
      </c>
      <c r="C599" s="27">
        <v>2021</v>
      </c>
      <c r="D599" s="33">
        <v>695.65509114848874</v>
      </c>
      <c r="E599" s="33">
        <v>-24602.85132382892</v>
      </c>
      <c r="F599" s="33">
        <v>8835.030549898167</v>
      </c>
    </row>
    <row r="600" spans="1:6" x14ac:dyDescent="0.2">
      <c r="A600" s="27" t="s">
        <v>964</v>
      </c>
      <c r="B600" s="27" t="s">
        <v>489</v>
      </c>
      <c r="C600" s="27">
        <v>2021</v>
      </c>
      <c r="D600" s="33">
        <v>692.86095473625471</v>
      </c>
      <c r="E600" s="33">
        <v>5987.5813544415123</v>
      </c>
      <c r="F600" s="33">
        <v>16291.116974494284</v>
      </c>
    </row>
    <row r="601" spans="1:6" x14ac:dyDescent="0.2">
      <c r="A601" s="27" t="s">
        <v>1020</v>
      </c>
      <c r="B601" s="27" t="s">
        <v>571</v>
      </c>
      <c r="C601" s="27">
        <v>2021</v>
      </c>
      <c r="D601" s="33">
        <v>690.26712223078721</v>
      </c>
      <c r="E601" s="33">
        <v>4124.6029806987535</v>
      </c>
      <c r="F601" s="33">
        <v>15718.299535792818</v>
      </c>
    </row>
    <row r="602" spans="1:6" x14ac:dyDescent="0.2">
      <c r="A602" s="27" t="s">
        <v>1240</v>
      </c>
      <c r="B602" s="27" t="s">
        <v>690</v>
      </c>
      <c r="C602" s="27">
        <v>2021</v>
      </c>
      <c r="D602" s="33">
        <v>689.54590723151978</v>
      </c>
      <c r="E602" s="33">
        <v>-3441.561532968341</v>
      </c>
      <c r="F602" s="33">
        <v>8538.4432278029035</v>
      </c>
    </row>
    <row r="603" spans="1:6" x14ac:dyDescent="0.2">
      <c r="A603" s="27" t="s">
        <v>999</v>
      </c>
      <c r="B603" s="27" t="s">
        <v>587</v>
      </c>
      <c r="C603" s="27">
        <v>2021</v>
      </c>
      <c r="D603" s="33">
        <v>679.50981554689531</v>
      </c>
      <c r="E603" s="33">
        <v>3377.0996845888653</v>
      </c>
      <c r="F603" s="33">
        <v>10106.652974400353</v>
      </c>
    </row>
    <row r="604" spans="1:6" x14ac:dyDescent="0.2">
      <c r="A604" s="27" t="s">
        <v>1162</v>
      </c>
      <c r="B604" s="27" t="s">
        <v>635</v>
      </c>
      <c r="C604" s="27">
        <v>2021</v>
      </c>
      <c r="D604" s="33">
        <v>671.94296936581725</v>
      </c>
      <c r="E604" s="33">
        <v>2824.2822966507179</v>
      </c>
      <c r="F604" s="33">
        <v>11350.478468899522</v>
      </c>
    </row>
    <row r="605" spans="1:6" x14ac:dyDescent="0.2">
      <c r="A605" s="27" t="s">
        <v>909</v>
      </c>
      <c r="B605" s="27" t="s">
        <v>597</v>
      </c>
      <c r="C605" s="27">
        <v>2021</v>
      </c>
      <c r="D605" s="33">
        <v>650.24444120289479</v>
      </c>
      <c r="E605" s="33">
        <v>3024.6151889072639</v>
      </c>
      <c r="F605" s="33">
        <v>16815.00445235975</v>
      </c>
    </row>
    <row r="606" spans="1:6" x14ac:dyDescent="0.2">
      <c r="A606" s="27" t="s">
        <v>1170</v>
      </c>
      <c r="B606" s="27" t="s">
        <v>641</v>
      </c>
      <c r="C606" s="27">
        <v>2021</v>
      </c>
      <c r="D606" s="33">
        <v>645.4651953652866</v>
      </c>
      <c r="E606" s="33">
        <v>3506.0514877967234</v>
      </c>
      <c r="F606" s="33">
        <v>25684.386492811769</v>
      </c>
    </row>
    <row r="607" spans="1:6" x14ac:dyDescent="0.2">
      <c r="A607" s="27" t="s">
        <v>923</v>
      </c>
      <c r="B607" s="27" t="s">
        <v>924</v>
      </c>
      <c r="C607" s="27">
        <v>2021</v>
      </c>
      <c r="D607" s="33">
        <v>641.70291197758297</v>
      </c>
      <c r="E607" s="33">
        <v>2791.3072890241838</v>
      </c>
      <c r="F607" s="33">
        <v>5733.9759851175377</v>
      </c>
    </row>
    <row r="608" spans="1:6" x14ac:dyDescent="0.2">
      <c r="A608" s="27" t="s">
        <v>1169</v>
      </c>
      <c r="B608" s="27" t="s">
        <v>625</v>
      </c>
      <c r="C608" s="27">
        <v>2021</v>
      </c>
      <c r="D608" s="33">
        <v>640.36500259239494</v>
      </c>
      <c r="E608" s="33">
        <v>2340.8854295771157</v>
      </c>
      <c r="F608" s="33">
        <v>13494.918447275792</v>
      </c>
    </row>
    <row r="609" spans="1:6" x14ac:dyDescent="0.2">
      <c r="A609" s="27" t="s">
        <v>1238</v>
      </c>
      <c r="B609" s="27" t="s">
        <v>689</v>
      </c>
      <c r="C609" s="27">
        <v>2021</v>
      </c>
      <c r="D609" s="33">
        <v>625.85505713079476</v>
      </c>
      <c r="E609" s="33">
        <v>8873.9577789604391</v>
      </c>
      <c r="F609" s="33">
        <v>44101.649813730706</v>
      </c>
    </row>
    <row r="610" spans="1:6" x14ac:dyDescent="0.2">
      <c r="A610" s="27" t="s">
        <v>959</v>
      </c>
      <c r="B610" s="27" t="s">
        <v>586</v>
      </c>
      <c r="C610" s="27">
        <v>2021</v>
      </c>
      <c r="D610" s="33">
        <v>624.87830467907565</v>
      </c>
      <c r="E610" s="33">
        <v>6454.545454545455</v>
      </c>
      <c r="F610" s="33">
        <v>8932.5419803126806</v>
      </c>
    </row>
    <row r="611" spans="1:6" x14ac:dyDescent="0.2">
      <c r="A611" s="27" t="s">
        <v>1011</v>
      </c>
      <c r="B611" s="27" t="s">
        <v>791</v>
      </c>
      <c r="C611" s="27">
        <v>2021</v>
      </c>
      <c r="D611" s="33">
        <v>620.61352262753496</v>
      </c>
      <c r="E611" s="33">
        <v>6173.5213956854468</v>
      </c>
      <c r="F611" s="33">
        <v>13020.079146328319</v>
      </c>
    </row>
    <row r="612" spans="1:6" x14ac:dyDescent="0.2">
      <c r="A612" s="27" t="s">
        <v>1144</v>
      </c>
      <c r="B612" s="27" t="s">
        <v>631</v>
      </c>
      <c r="C612" s="27">
        <v>2021</v>
      </c>
      <c r="D612" s="33">
        <v>618.76212514486383</v>
      </c>
      <c r="E612" s="33">
        <v>3486.9976359338061</v>
      </c>
      <c r="F612" s="33">
        <v>8580.0827423167848</v>
      </c>
    </row>
    <row r="613" spans="1:6" x14ac:dyDescent="0.2">
      <c r="A613" s="27" t="s">
        <v>1140</v>
      </c>
      <c r="B613" s="27" t="s">
        <v>617</v>
      </c>
      <c r="C613" s="27">
        <v>2021</v>
      </c>
      <c r="D613" s="33">
        <v>608.39568521457852</v>
      </c>
      <c r="E613" s="33">
        <v>1609.1216216216217</v>
      </c>
      <c r="F613" s="33">
        <v>16383.108108108108</v>
      </c>
    </row>
    <row r="614" spans="1:6" x14ac:dyDescent="0.2">
      <c r="A614" s="27" t="s">
        <v>944</v>
      </c>
      <c r="B614" s="27" t="s">
        <v>672</v>
      </c>
      <c r="C614" s="27">
        <v>2021</v>
      </c>
      <c r="D614" s="33">
        <v>606.62341449190842</v>
      </c>
      <c r="E614" s="33">
        <v>2624.5808426884387</v>
      </c>
      <c r="F614" s="33">
        <v>3558.3904359236039</v>
      </c>
    </row>
    <row r="615" spans="1:6" x14ac:dyDescent="0.2">
      <c r="A615" s="27" t="s">
        <v>1163</v>
      </c>
      <c r="B615" s="27" t="s">
        <v>732</v>
      </c>
      <c r="C615" s="27">
        <v>2021</v>
      </c>
      <c r="D615" s="33">
        <v>569.17586121080103</v>
      </c>
      <c r="E615" s="33">
        <v>3562.9116117850954</v>
      </c>
      <c r="F615" s="33">
        <v>12282.426343154246</v>
      </c>
    </row>
    <row r="616" spans="1:6" x14ac:dyDescent="0.2">
      <c r="A616" s="27" t="s">
        <v>1129</v>
      </c>
      <c r="B616" s="27" t="s">
        <v>660</v>
      </c>
      <c r="C616" s="27">
        <v>2021</v>
      </c>
      <c r="D616" s="33">
        <v>564.05263753413965</v>
      </c>
      <c r="E616" s="33">
        <v>766.87475614514244</v>
      </c>
      <c r="F616" s="33">
        <v>28701.131486539212</v>
      </c>
    </row>
    <row r="617" spans="1:6" x14ac:dyDescent="0.2">
      <c r="A617" s="27" t="s">
        <v>921</v>
      </c>
      <c r="B617" s="27" t="s">
        <v>623</v>
      </c>
      <c r="C617" s="27">
        <v>2021</v>
      </c>
      <c r="D617" s="33">
        <v>554.62126285671354</v>
      </c>
      <c r="E617" s="33">
        <v>353.82579403272376</v>
      </c>
      <c r="F617" s="33">
        <v>11809.913378248315</v>
      </c>
    </row>
    <row r="618" spans="1:6" x14ac:dyDescent="0.2">
      <c r="A618" s="27" t="s">
        <v>1228</v>
      </c>
      <c r="B618" s="27" t="s">
        <v>1229</v>
      </c>
      <c r="C618" s="27">
        <v>2021</v>
      </c>
      <c r="D618" s="33">
        <v>529.82286682169945</v>
      </c>
      <c r="E618" s="33">
        <v>1074.1306839893007</v>
      </c>
      <c r="F618" s="33">
        <v>7934.3714176538024</v>
      </c>
    </row>
    <row r="619" spans="1:6" x14ac:dyDescent="0.2">
      <c r="A619" s="27" t="s">
        <v>1017</v>
      </c>
      <c r="B619" s="27" t="s">
        <v>563</v>
      </c>
      <c r="C619" s="27">
        <v>2021</v>
      </c>
      <c r="D619" s="33">
        <v>528.8638950626671</v>
      </c>
      <c r="E619" s="33">
        <v>4659.8552575564072</v>
      </c>
      <c r="F619" s="33">
        <v>8103.8739889314602</v>
      </c>
    </row>
    <row r="620" spans="1:6" x14ac:dyDescent="0.2">
      <c r="A620" s="27" t="s">
        <v>962</v>
      </c>
      <c r="B620" s="27" t="s">
        <v>555</v>
      </c>
      <c r="C620" s="27">
        <v>2021</v>
      </c>
      <c r="D620" s="33">
        <v>528.36755658004029</v>
      </c>
      <c r="E620" s="33">
        <v>6514.9033372332724</v>
      </c>
      <c r="F620" s="33">
        <v>9925.7340241796192</v>
      </c>
    </row>
    <row r="621" spans="1:6" x14ac:dyDescent="0.2">
      <c r="A621" s="27" t="s">
        <v>1241</v>
      </c>
      <c r="B621" s="27" t="s">
        <v>640</v>
      </c>
      <c r="C621" s="27">
        <v>2021</v>
      </c>
      <c r="D621" s="33">
        <v>524.77845799788145</v>
      </c>
      <c r="E621" s="33">
        <v>-1836.3072148952676</v>
      </c>
      <c r="F621" s="33">
        <v>58877.424359968965</v>
      </c>
    </row>
    <row r="622" spans="1:6" x14ac:dyDescent="0.2">
      <c r="A622" s="27" t="s">
        <v>1222</v>
      </c>
      <c r="B622" s="27" t="s">
        <v>622</v>
      </c>
      <c r="C622" s="27">
        <v>2021</v>
      </c>
      <c r="D622" s="33">
        <v>521.1381918580679</v>
      </c>
      <c r="E622" s="33">
        <v>-4750.8223684210525</v>
      </c>
      <c r="F622" s="33">
        <v>9900.4934210526317</v>
      </c>
    </row>
    <row r="623" spans="1:6" x14ac:dyDescent="0.2">
      <c r="A623" s="27" t="s">
        <v>1242</v>
      </c>
      <c r="B623" s="27" t="s">
        <v>606</v>
      </c>
      <c r="C623" s="27">
        <v>2021</v>
      </c>
      <c r="D623" s="33">
        <v>510.27907996773359</v>
      </c>
      <c r="E623" s="33">
        <v>13525.233644859813</v>
      </c>
      <c r="F623" s="33">
        <v>20180.373831775702</v>
      </c>
    </row>
    <row r="624" spans="1:6" x14ac:dyDescent="0.2">
      <c r="A624" s="27" t="s">
        <v>1207</v>
      </c>
      <c r="B624" s="27" t="s">
        <v>645</v>
      </c>
      <c r="C624" s="27">
        <v>2021</v>
      </c>
      <c r="D624" s="33">
        <v>492.55856037113375</v>
      </c>
      <c r="E624" s="33">
        <v>19987.158908507223</v>
      </c>
      <c r="F624" s="33">
        <v>27701.444622792937</v>
      </c>
    </row>
    <row r="625" spans="1:6" x14ac:dyDescent="0.2">
      <c r="A625" s="27" t="s">
        <v>910</v>
      </c>
      <c r="B625" s="27" t="s">
        <v>664</v>
      </c>
      <c r="C625" s="27">
        <v>2021</v>
      </c>
      <c r="D625" s="33">
        <v>480.53207728305438</v>
      </c>
      <c r="E625" s="33">
        <v>3998.4291111552993</v>
      </c>
      <c r="F625" s="33">
        <v>6477.808709484987</v>
      </c>
    </row>
    <row r="626" spans="1:6" x14ac:dyDescent="0.2">
      <c r="A626" s="27" t="s">
        <v>1167</v>
      </c>
      <c r="B626" s="27" t="s">
        <v>686</v>
      </c>
      <c r="C626" s="27">
        <v>2021</v>
      </c>
      <c r="D626" s="33">
        <v>461.79063202536338</v>
      </c>
      <c r="E626" s="33">
        <v>6176.2259645077611</v>
      </c>
      <c r="F626" s="33">
        <v>18057.973401408162</v>
      </c>
    </row>
    <row r="627" spans="1:6" x14ac:dyDescent="0.2">
      <c r="A627" s="27" t="s">
        <v>940</v>
      </c>
      <c r="B627" s="27" t="s">
        <v>508</v>
      </c>
      <c r="C627" s="27">
        <v>2021</v>
      </c>
      <c r="D627" s="33">
        <v>451.19144511024098</v>
      </c>
      <c r="E627" s="33">
        <v>6080.466984684911</v>
      </c>
      <c r="F627" s="33">
        <v>5315.3820403381033</v>
      </c>
    </row>
    <row r="628" spans="1:6" x14ac:dyDescent="0.2">
      <c r="A628" s="27" t="s">
        <v>985</v>
      </c>
      <c r="B628" s="27" t="s">
        <v>763</v>
      </c>
      <c r="C628" s="27">
        <v>2021</v>
      </c>
      <c r="D628" s="33">
        <v>449.04660172248396</v>
      </c>
      <c r="E628" s="33">
        <v>8647.9784366576823</v>
      </c>
      <c r="F628" s="33">
        <v>11592.452830188678</v>
      </c>
    </row>
    <row r="629" spans="1:6" x14ac:dyDescent="0.2">
      <c r="A629" s="27" t="s">
        <v>1122</v>
      </c>
      <c r="B629" s="27" t="s">
        <v>725</v>
      </c>
      <c r="C629" s="27">
        <v>2021</v>
      </c>
      <c r="D629" s="33">
        <v>437.49967984732433</v>
      </c>
      <c r="E629" s="33">
        <v>2362.26210802482</v>
      </c>
      <c r="F629" s="33">
        <v>13131.553741723234</v>
      </c>
    </row>
    <row r="630" spans="1:6" x14ac:dyDescent="0.2">
      <c r="A630" s="27" t="s">
        <v>1147</v>
      </c>
      <c r="B630" s="27" t="s">
        <v>663</v>
      </c>
      <c r="C630" s="27">
        <v>2021</v>
      </c>
      <c r="D630" s="33">
        <v>437.26214689924831</v>
      </c>
      <c r="E630" s="33">
        <v>4244.2236772785427</v>
      </c>
      <c r="F630" s="33">
        <v>19302.25031986152</v>
      </c>
    </row>
    <row r="631" spans="1:6" x14ac:dyDescent="0.2">
      <c r="A631" s="27" t="s">
        <v>966</v>
      </c>
      <c r="B631" s="27" t="s">
        <v>579</v>
      </c>
      <c r="C631" s="27">
        <v>2021</v>
      </c>
      <c r="D631" s="33">
        <v>434.64409968834599</v>
      </c>
      <c r="E631" s="33">
        <v>3947.3384084623499</v>
      </c>
      <c r="F631" s="33">
        <v>8455.9917885552986</v>
      </c>
    </row>
    <row r="632" spans="1:6" x14ac:dyDescent="0.2">
      <c r="A632" s="27" t="s">
        <v>1138</v>
      </c>
      <c r="B632" s="27" t="s">
        <v>746</v>
      </c>
      <c r="C632" s="27">
        <v>2021</v>
      </c>
      <c r="D632" s="33">
        <v>432.35488171792747</v>
      </c>
      <c r="E632" s="33">
        <v>-399.6225120109815</v>
      </c>
      <c r="F632" s="33">
        <v>20794.2690459849</v>
      </c>
    </row>
    <row r="633" spans="1:6" x14ac:dyDescent="0.2">
      <c r="A633" s="27" t="s">
        <v>1263</v>
      </c>
      <c r="B633" s="27" t="s">
        <v>614</v>
      </c>
      <c r="C633" s="27">
        <v>2021</v>
      </c>
      <c r="D633" s="33">
        <v>432.26465915736776</v>
      </c>
      <c r="E633" s="33">
        <v>3359.6878181201223</v>
      </c>
      <c r="F633" s="33">
        <v>24711.231761112995</v>
      </c>
    </row>
    <row r="634" spans="1:6" x14ac:dyDescent="0.2">
      <c r="A634" s="27" t="s">
        <v>1249</v>
      </c>
      <c r="B634" s="27" t="s">
        <v>568</v>
      </c>
      <c r="C634" s="27">
        <v>2021</v>
      </c>
      <c r="D634" s="33">
        <v>419.7759801650551</v>
      </c>
      <c r="E634" s="33">
        <v>2901.6827249287558</v>
      </c>
      <c r="F634" s="33">
        <v>16501.221332609581</v>
      </c>
    </row>
    <row r="635" spans="1:6" x14ac:dyDescent="0.2">
      <c r="A635" s="27" t="s">
        <v>1264</v>
      </c>
      <c r="B635" s="27" t="s">
        <v>1265</v>
      </c>
      <c r="C635" s="27">
        <v>2021</v>
      </c>
      <c r="D635" s="33">
        <v>405.21568551449417</v>
      </c>
      <c r="E635" s="33">
        <v>1295.0819672131147</v>
      </c>
      <c r="F635" s="33">
        <v>4115.2663934426228</v>
      </c>
    </row>
    <row r="636" spans="1:6" x14ac:dyDescent="0.2">
      <c r="A636" s="27" t="s">
        <v>1100</v>
      </c>
      <c r="B636" s="27" t="s">
        <v>599</v>
      </c>
      <c r="C636" s="27">
        <v>2021</v>
      </c>
      <c r="D636" s="33">
        <v>384.12986412341843</v>
      </c>
      <c r="E636" s="33">
        <v>1398.3519862255564</v>
      </c>
      <c r="F636" s="33">
        <v>5458.492190382487</v>
      </c>
    </row>
    <row r="637" spans="1:6" x14ac:dyDescent="0.2">
      <c r="A637" s="27" t="s">
        <v>1086</v>
      </c>
      <c r="B637" s="27" t="s">
        <v>639</v>
      </c>
      <c r="C637" s="27">
        <v>2021</v>
      </c>
      <c r="D637" s="33">
        <v>347.60772717817326</v>
      </c>
      <c r="E637" s="33">
        <v>4020.4647936177594</v>
      </c>
      <c r="F637" s="33">
        <v>28291.710024280263</v>
      </c>
    </row>
    <row r="638" spans="1:6" x14ac:dyDescent="0.2">
      <c r="A638" s="27" t="s">
        <v>960</v>
      </c>
      <c r="B638" s="27" t="s">
        <v>739</v>
      </c>
      <c r="C638" s="27">
        <v>2021</v>
      </c>
      <c r="D638" s="33">
        <v>338.24170271956621</v>
      </c>
      <c r="E638" s="33">
        <v>4621.9378827646542</v>
      </c>
      <c r="F638" s="33">
        <v>7149.9343832020995</v>
      </c>
    </row>
    <row r="639" spans="1:6" x14ac:dyDescent="0.2">
      <c r="A639" s="27" t="s">
        <v>1252</v>
      </c>
      <c r="B639" s="27" t="s">
        <v>613</v>
      </c>
      <c r="C639" s="27">
        <v>2021</v>
      </c>
      <c r="D639" s="33">
        <v>330.80249213714251</v>
      </c>
      <c r="E639" s="33">
        <v>3955.661414437523</v>
      </c>
      <c r="F639" s="33">
        <v>20939.538292414803</v>
      </c>
    </row>
    <row r="640" spans="1:6" x14ac:dyDescent="0.2">
      <c r="A640" s="27" t="s">
        <v>1074</v>
      </c>
      <c r="B640" s="27" t="s">
        <v>768</v>
      </c>
      <c r="C640" s="27">
        <v>2021</v>
      </c>
      <c r="D640" s="33">
        <v>330.56004294037638</v>
      </c>
      <c r="E640" s="33">
        <v>6583.625730994152</v>
      </c>
      <c r="F640" s="33">
        <v>36678.362573099417</v>
      </c>
    </row>
    <row r="641" spans="1:6" x14ac:dyDescent="0.2">
      <c r="A641" s="27" t="s">
        <v>1148</v>
      </c>
      <c r="B641" s="27" t="s">
        <v>1149</v>
      </c>
      <c r="C641" s="27">
        <v>2021</v>
      </c>
      <c r="D641" s="33">
        <v>320.00416650945095</v>
      </c>
      <c r="E641" s="33">
        <v>5684.906126482213</v>
      </c>
      <c r="F641" s="33">
        <v>12317.925281240499</v>
      </c>
    </row>
    <row r="642" spans="1:6" x14ac:dyDescent="0.2">
      <c r="A642" s="27" t="s">
        <v>1000</v>
      </c>
      <c r="B642" s="27" t="s">
        <v>676</v>
      </c>
      <c r="C642" s="27">
        <v>2021</v>
      </c>
      <c r="D642" s="33">
        <v>318.15231508581752</v>
      </c>
      <c r="E642" s="33">
        <v>2217.3441734417343</v>
      </c>
      <c r="F642" s="33">
        <v>15901.174345076784</v>
      </c>
    </row>
    <row r="643" spans="1:6" x14ac:dyDescent="0.2">
      <c r="A643" s="27" t="s">
        <v>1139</v>
      </c>
      <c r="B643" s="27" t="s">
        <v>627</v>
      </c>
      <c r="C643" s="27">
        <v>2021</v>
      </c>
      <c r="D643" s="33">
        <v>318.09181946953117</v>
      </c>
      <c r="E643" s="33">
        <v>-2018.7336080929188</v>
      </c>
      <c r="F643" s="33">
        <v>6513.6755339078309</v>
      </c>
    </row>
    <row r="644" spans="1:6" x14ac:dyDescent="0.2">
      <c r="A644" s="27" t="s">
        <v>965</v>
      </c>
      <c r="B644" s="27" t="s">
        <v>584</v>
      </c>
      <c r="C644" s="27">
        <v>2021</v>
      </c>
      <c r="D644" s="33">
        <v>315.9732693751792</v>
      </c>
      <c r="E644" s="33">
        <v>3338.2561866058745</v>
      </c>
      <c r="F644" s="33">
        <v>12152.476294313939</v>
      </c>
    </row>
    <row r="645" spans="1:6" x14ac:dyDescent="0.2">
      <c r="A645" s="27" t="s">
        <v>1261</v>
      </c>
      <c r="B645" s="27" t="s">
        <v>693</v>
      </c>
      <c r="C645" s="27">
        <v>2021</v>
      </c>
      <c r="D645" s="33">
        <v>311.20331950207469</v>
      </c>
      <c r="E645" s="33">
        <v>6862.0331950207465</v>
      </c>
      <c r="F645" s="33">
        <v>11377.59336099585</v>
      </c>
    </row>
    <row r="646" spans="1:6" x14ac:dyDescent="0.2">
      <c r="A646" s="27" t="s">
        <v>1126</v>
      </c>
      <c r="B646" s="27" t="s">
        <v>657</v>
      </c>
      <c r="C646" s="27">
        <v>2021</v>
      </c>
      <c r="D646" s="33">
        <v>309.83639554087529</v>
      </c>
      <c r="E646" s="33">
        <v>2113.1296449215524</v>
      </c>
      <c r="F646" s="33">
        <v>9941.7836498761353</v>
      </c>
    </row>
    <row r="647" spans="1:6" x14ac:dyDescent="0.2">
      <c r="A647" s="27" t="s">
        <v>981</v>
      </c>
      <c r="B647" s="27" t="s">
        <v>594</v>
      </c>
      <c r="C647" s="27">
        <v>2021</v>
      </c>
      <c r="D647" s="33">
        <v>305.17245898723303</v>
      </c>
      <c r="E647" s="33">
        <v>5589.9419729206966</v>
      </c>
      <c r="F647" s="33">
        <v>15001.289490651192</v>
      </c>
    </row>
    <row r="648" spans="1:6" x14ac:dyDescent="0.2">
      <c r="A648" s="27" t="s">
        <v>1217</v>
      </c>
      <c r="B648" s="27" t="s">
        <v>759</v>
      </c>
      <c r="C648" s="27">
        <v>2021</v>
      </c>
      <c r="D648" s="33">
        <v>304.38078982384036</v>
      </c>
      <c r="E648" s="33">
        <v>-6097.6720647773282</v>
      </c>
      <c r="F648" s="33">
        <v>9016.1943319838065</v>
      </c>
    </row>
    <row r="649" spans="1:6" x14ac:dyDescent="0.2">
      <c r="A649" s="27" t="s">
        <v>1245</v>
      </c>
      <c r="B649" s="27" t="s">
        <v>630</v>
      </c>
      <c r="C649" s="27">
        <v>2021</v>
      </c>
      <c r="D649" s="33">
        <v>300.86697939631887</v>
      </c>
      <c r="E649" s="33">
        <v>-1795.8792525155725</v>
      </c>
      <c r="F649" s="33">
        <v>8982.7503593675137</v>
      </c>
    </row>
    <row r="650" spans="1:6" x14ac:dyDescent="0.2">
      <c r="A650" s="27" t="s">
        <v>1234</v>
      </c>
      <c r="B650" s="27" t="s">
        <v>610</v>
      </c>
      <c r="C650" s="27">
        <v>2021</v>
      </c>
      <c r="D650" s="33">
        <v>298.23830546754414</v>
      </c>
      <c r="E650" s="33">
        <v>1650.5805515239479</v>
      </c>
      <c r="F650" s="33">
        <v>11065.9167876149</v>
      </c>
    </row>
    <row r="651" spans="1:6" x14ac:dyDescent="0.2">
      <c r="A651" s="27" t="s">
        <v>968</v>
      </c>
      <c r="B651" s="27" t="s">
        <v>728</v>
      </c>
      <c r="C651" s="27">
        <v>2021</v>
      </c>
      <c r="D651" s="33">
        <v>294.0822876597714</v>
      </c>
      <c r="E651" s="33">
        <v>3876.4416713934579</v>
      </c>
      <c r="F651" s="33">
        <v>11408.394781622235</v>
      </c>
    </row>
    <row r="652" spans="1:6" x14ac:dyDescent="0.2">
      <c r="A652" s="27" t="s">
        <v>912</v>
      </c>
      <c r="B652" s="27" t="s">
        <v>718</v>
      </c>
      <c r="C652" s="27">
        <v>2021</v>
      </c>
      <c r="D652" s="33">
        <v>283.45953337474174</v>
      </c>
      <c r="E652" s="33">
        <v>625.8642063605588</v>
      </c>
      <c r="F652" s="33">
        <v>10526.820197396653</v>
      </c>
    </row>
    <row r="653" spans="1:6" x14ac:dyDescent="0.2">
      <c r="A653" s="27" t="s">
        <v>1208</v>
      </c>
      <c r="B653" s="27" t="s">
        <v>778</v>
      </c>
      <c r="C653" s="27">
        <v>2021</v>
      </c>
      <c r="D653" s="33">
        <v>277.79999999999995</v>
      </c>
      <c r="E653" s="33">
        <v>14657.777777777777</v>
      </c>
      <c r="F653" s="33">
        <v>22875.555555555555</v>
      </c>
    </row>
    <row r="654" spans="1:6" x14ac:dyDescent="0.2">
      <c r="A654" s="27" t="s">
        <v>1220</v>
      </c>
      <c r="B654" s="27" t="s">
        <v>774</v>
      </c>
      <c r="C654" s="27">
        <v>2021</v>
      </c>
      <c r="D654" s="33">
        <v>270.14005420794678</v>
      </c>
      <c r="E654" s="33">
        <v>11816.631130063966</v>
      </c>
      <c r="F654" s="33">
        <v>62810.234541577825</v>
      </c>
    </row>
    <row r="655" spans="1:6" x14ac:dyDescent="0.2">
      <c r="A655" s="27" t="s">
        <v>1014</v>
      </c>
      <c r="B655" s="27" t="s">
        <v>551</v>
      </c>
      <c r="C655" s="27">
        <v>2021</v>
      </c>
      <c r="D655" s="33">
        <v>259.93445781985139</v>
      </c>
      <c r="E655" s="33">
        <v>2337.3444058148543</v>
      </c>
      <c r="F655" s="33">
        <v>9179.3453785599777</v>
      </c>
    </row>
    <row r="656" spans="1:6" x14ac:dyDescent="0.2">
      <c r="A656" s="27" t="s">
        <v>1226</v>
      </c>
      <c r="B656" s="27" t="s">
        <v>757</v>
      </c>
      <c r="C656" s="27">
        <v>2021</v>
      </c>
      <c r="D656" s="33">
        <v>256.19760306708974</v>
      </c>
      <c r="E656" s="33">
        <v>27235.477582846004</v>
      </c>
      <c r="F656" s="33">
        <v>6525.536062378168</v>
      </c>
    </row>
    <row r="657" spans="1:6" x14ac:dyDescent="0.2">
      <c r="A657" s="27" t="s">
        <v>1221</v>
      </c>
      <c r="B657" s="27" t="s">
        <v>771</v>
      </c>
      <c r="C657" s="27">
        <v>2021</v>
      </c>
      <c r="D657" s="33">
        <v>252.57819227679704</v>
      </c>
      <c r="E657" s="33">
        <v>12843.657817109144</v>
      </c>
      <c r="F657" s="33">
        <v>16063.421828908555</v>
      </c>
    </row>
    <row r="658" spans="1:6" x14ac:dyDescent="0.2">
      <c r="A658" s="27" t="s">
        <v>1224</v>
      </c>
      <c r="B658" s="27" t="s">
        <v>629</v>
      </c>
      <c r="C658" s="27">
        <v>2021</v>
      </c>
      <c r="D658" s="33">
        <v>250.48795590405948</v>
      </c>
      <c r="E658" s="33">
        <v>-3505.45043192102</v>
      </c>
      <c r="F658" s="33">
        <v>24804.092965857672</v>
      </c>
    </row>
    <row r="659" spans="1:6" x14ac:dyDescent="0.2">
      <c r="A659" s="27" t="s">
        <v>970</v>
      </c>
      <c r="B659" s="27" t="s">
        <v>675</v>
      </c>
      <c r="C659" s="27">
        <v>2021</v>
      </c>
      <c r="D659" s="33">
        <v>244.0429088845716</v>
      </c>
      <c r="E659" s="33">
        <v>3776.5104036099274</v>
      </c>
      <c r="F659" s="33">
        <v>4524.8182501880174</v>
      </c>
    </row>
    <row r="660" spans="1:6" x14ac:dyDescent="0.2">
      <c r="A660" s="27" t="s">
        <v>1250</v>
      </c>
      <c r="B660" s="27" t="s">
        <v>741</v>
      </c>
      <c r="C660" s="27">
        <v>2021</v>
      </c>
      <c r="D660" s="33">
        <v>242.94642249572695</v>
      </c>
      <c r="E660" s="33">
        <v>3669.8350071736013</v>
      </c>
      <c r="F660" s="33">
        <v>5063.8450502152082</v>
      </c>
    </row>
    <row r="661" spans="1:6" x14ac:dyDescent="0.2">
      <c r="A661" s="27" t="s">
        <v>1095</v>
      </c>
      <c r="B661" s="27" t="s">
        <v>744</v>
      </c>
      <c r="C661" s="27">
        <v>2021</v>
      </c>
      <c r="D661" s="33">
        <v>235.60111485239435</v>
      </c>
      <c r="E661" s="33">
        <v>3201.9685784592089</v>
      </c>
      <c r="F661" s="33">
        <v>8037.1001325004736</v>
      </c>
    </row>
    <row r="662" spans="1:6" x14ac:dyDescent="0.2">
      <c r="A662" s="27" t="s">
        <v>1239</v>
      </c>
      <c r="B662" s="27" t="s">
        <v>758</v>
      </c>
      <c r="C662" s="27">
        <v>2021</v>
      </c>
      <c r="D662" s="33">
        <v>235.12176105690418</v>
      </c>
      <c r="E662" s="33">
        <v>-552.88633918967366</v>
      </c>
      <c r="F662" s="33">
        <v>40326.281821441378</v>
      </c>
    </row>
    <row r="663" spans="1:6" x14ac:dyDescent="0.2">
      <c r="A663" s="27" t="s">
        <v>936</v>
      </c>
      <c r="B663" s="27" t="s">
        <v>669</v>
      </c>
      <c r="C663" s="27">
        <v>2021</v>
      </c>
      <c r="D663" s="33">
        <v>231.58144772573917</v>
      </c>
      <c r="E663" s="33">
        <v>4640.4512037712557</v>
      </c>
      <c r="F663" s="33">
        <v>11217.632863797071</v>
      </c>
    </row>
    <row r="664" spans="1:6" x14ac:dyDescent="0.2">
      <c r="A664" s="27" t="s">
        <v>1243</v>
      </c>
      <c r="B664" s="27" t="s">
        <v>838</v>
      </c>
      <c r="C664" s="27">
        <v>2021</v>
      </c>
      <c r="D664" s="33">
        <v>231.08649997947037</v>
      </c>
      <c r="E664" s="33">
        <v>-148.45360824742269</v>
      </c>
      <c r="F664" s="33">
        <v>27253.608247422679</v>
      </c>
    </row>
    <row r="665" spans="1:6" x14ac:dyDescent="0.2">
      <c r="A665" s="27" t="s">
        <v>1135</v>
      </c>
      <c r="B665" s="27" t="s">
        <v>620</v>
      </c>
      <c r="C665" s="27">
        <v>2021</v>
      </c>
      <c r="D665" s="33">
        <v>229.18240818561301</v>
      </c>
      <c r="E665" s="33">
        <v>-2032.7277970011535</v>
      </c>
      <c r="F665" s="33">
        <v>12211.216839677047</v>
      </c>
    </row>
    <row r="666" spans="1:6" x14ac:dyDescent="0.2">
      <c r="A666" s="27" t="s">
        <v>922</v>
      </c>
      <c r="B666" s="27" t="s">
        <v>740</v>
      </c>
      <c r="C666" s="27">
        <v>2021</v>
      </c>
      <c r="D666" s="33">
        <v>224.61064235150124</v>
      </c>
      <c r="E666" s="33">
        <v>2541.3336826935674</v>
      </c>
      <c r="F666" s="33">
        <v>10435.477531769946</v>
      </c>
    </row>
    <row r="667" spans="1:6" x14ac:dyDescent="0.2">
      <c r="A667" s="27" t="s">
        <v>939</v>
      </c>
      <c r="B667" s="27" t="s">
        <v>719</v>
      </c>
      <c r="C667" s="27">
        <v>2021</v>
      </c>
      <c r="D667" s="33">
        <v>221.74336700328993</v>
      </c>
      <c r="E667" s="33">
        <v>3397.7625405990616</v>
      </c>
      <c r="F667" s="33">
        <v>13283.122819680018</v>
      </c>
    </row>
    <row r="668" spans="1:6" x14ac:dyDescent="0.2">
      <c r="A668" s="27" t="s">
        <v>954</v>
      </c>
      <c r="B668" s="27" t="s">
        <v>673</v>
      </c>
      <c r="C668" s="27">
        <v>2021</v>
      </c>
      <c r="D668" s="33">
        <v>221.59732743457354</v>
      </c>
      <c r="E668" s="33">
        <v>2098.7327878666933</v>
      </c>
      <c r="F668" s="33">
        <v>7353.8714827379763</v>
      </c>
    </row>
    <row r="669" spans="1:6" x14ac:dyDescent="0.2">
      <c r="A669" s="27" t="s">
        <v>1223</v>
      </c>
      <c r="B669" s="27" t="s">
        <v>638</v>
      </c>
      <c r="C669" s="27">
        <v>2021</v>
      </c>
      <c r="D669" s="33">
        <v>219.20335195831922</v>
      </c>
      <c r="E669" s="33">
        <v>3406.1040982189174</v>
      </c>
      <c r="F669" s="33">
        <v>15875.237765865468</v>
      </c>
    </row>
    <row r="670" spans="1:6" x14ac:dyDescent="0.2">
      <c r="A670" s="27" t="s">
        <v>1137</v>
      </c>
      <c r="B670" s="27" t="s">
        <v>755</v>
      </c>
      <c r="C670" s="27">
        <v>2021</v>
      </c>
      <c r="D670" s="33">
        <v>206.97900116982231</v>
      </c>
      <c r="E670" s="33">
        <v>22264.638999431496</v>
      </c>
      <c r="F670" s="33">
        <v>62091.245025582721</v>
      </c>
    </row>
    <row r="671" spans="1:6" x14ac:dyDescent="0.2">
      <c r="A671" s="27" t="s">
        <v>972</v>
      </c>
      <c r="B671" s="27" t="s">
        <v>753</v>
      </c>
      <c r="C671" s="27">
        <v>2021</v>
      </c>
      <c r="D671" s="33">
        <v>203.68646233527363</v>
      </c>
      <c r="E671" s="33">
        <v>1512.532981530343</v>
      </c>
      <c r="F671" s="33">
        <v>4900.3957783641163</v>
      </c>
    </row>
    <row r="672" spans="1:6" x14ac:dyDescent="0.2">
      <c r="A672" s="27" t="s">
        <v>925</v>
      </c>
      <c r="B672" s="27" t="s">
        <v>726</v>
      </c>
      <c r="C672" s="27">
        <v>2021</v>
      </c>
      <c r="D672" s="33">
        <v>200.66000603922836</v>
      </c>
      <c r="E672" s="33">
        <v>5657.3078774266005</v>
      </c>
      <c r="F672" s="33">
        <v>27486.550082892132</v>
      </c>
    </row>
    <row r="673" spans="1:6" x14ac:dyDescent="0.2">
      <c r="A673" s="27" t="s">
        <v>1094</v>
      </c>
      <c r="B673" s="27" t="s">
        <v>683</v>
      </c>
      <c r="C673" s="27">
        <v>2021</v>
      </c>
      <c r="D673" s="33">
        <v>193.90879625589972</v>
      </c>
      <c r="E673" s="33">
        <v>6460.0801173997543</v>
      </c>
      <c r="F673" s="33">
        <v>14081.42624836394</v>
      </c>
    </row>
    <row r="674" spans="1:6" x14ac:dyDescent="0.2">
      <c r="A674" s="27" t="s">
        <v>998</v>
      </c>
      <c r="B674" s="27" t="s">
        <v>588</v>
      </c>
      <c r="C674" s="27">
        <v>2021</v>
      </c>
      <c r="D674" s="33">
        <v>192.86920481096817</v>
      </c>
      <c r="E674" s="33">
        <v>1367.8897730621868</v>
      </c>
      <c r="F674" s="33">
        <v>14289.787798408488</v>
      </c>
    </row>
    <row r="675" spans="1:6" x14ac:dyDescent="0.2">
      <c r="A675" s="27" t="s">
        <v>1018</v>
      </c>
      <c r="B675" s="27" t="s">
        <v>731</v>
      </c>
      <c r="C675" s="27">
        <v>2021</v>
      </c>
      <c r="D675" s="33">
        <v>192.6112689732399</v>
      </c>
      <c r="E675" s="33">
        <v>2536.6391576550941</v>
      </c>
      <c r="F675" s="33">
        <v>17948.634035287421</v>
      </c>
    </row>
    <row r="676" spans="1:6" x14ac:dyDescent="0.2">
      <c r="A676" s="27" t="s">
        <v>973</v>
      </c>
      <c r="B676" s="27" t="s">
        <v>632</v>
      </c>
      <c r="C676" s="27">
        <v>2021</v>
      </c>
      <c r="D676" s="33">
        <v>186.70586863199847</v>
      </c>
      <c r="E676" s="33">
        <v>3482.1800027735403</v>
      </c>
      <c r="F676" s="33">
        <v>3044.7926778532797</v>
      </c>
    </row>
    <row r="677" spans="1:6" x14ac:dyDescent="0.2">
      <c r="A677" s="27" t="s">
        <v>963</v>
      </c>
      <c r="B677" s="27" t="s">
        <v>724</v>
      </c>
      <c r="C677" s="27">
        <v>2021</v>
      </c>
      <c r="D677" s="33">
        <v>186.01767701571549</v>
      </c>
      <c r="E677" s="33">
        <v>8329.2915403606366</v>
      </c>
      <c r="F677" s="33">
        <v>9611.6128629019659</v>
      </c>
    </row>
    <row r="678" spans="1:6" x14ac:dyDescent="0.2">
      <c r="A678" s="27" t="s">
        <v>928</v>
      </c>
      <c r="B678" s="27" t="s">
        <v>730</v>
      </c>
      <c r="C678" s="27">
        <v>2021</v>
      </c>
      <c r="D678" s="33">
        <v>178.83671581682896</v>
      </c>
      <c r="E678" s="33">
        <v>3963.6906242228301</v>
      </c>
      <c r="F678" s="33">
        <v>24002.6112907237</v>
      </c>
    </row>
    <row r="679" spans="1:6" x14ac:dyDescent="0.2">
      <c r="A679" s="27" t="s">
        <v>927</v>
      </c>
      <c r="B679" s="27" t="s">
        <v>727</v>
      </c>
      <c r="C679" s="27">
        <v>2021</v>
      </c>
      <c r="D679" s="33">
        <v>173.86503488881567</v>
      </c>
      <c r="E679" s="33">
        <v>5469.0567853705488</v>
      </c>
      <c r="F679" s="33">
        <v>13890.182868142445</v>
      </c>
    </row>
    <row r="680" spans="1:6" x14ac:dyDescent="0.2">
      <c r="A680" s="27" t="s">
        <v>1083</v>
      </c>
      <c r="B680" s="27" t="s">
        <v>733</v>
      </c>
      <c r="C680" s="27">
        <v>2021</v>
      </c>
      <c r="D680" s="33">
        <v>173.03690894534009</v>
      </c>
      <c r="E680" s="33">
        <v>-484.70276096509411</v>
      </c>
      <c r="F680" s="33">
        <v>10355.443163916756</v>
      </c>
    </row>
    <row r="681" spans="1:6" x14ac:dyDescent="0.2">
      <c r="A681" s="27" t="s">
        <v>971</v>
      </c>
      <c r="B681" s="27" t="s">
        <v>747</v>
      </c>
      <c r="C681" s="27">
        <v>2021</v>
      </c>
      <c r="D681" s="33">
        <v>171.72441111708997</v>
      </c>
      <c r="E681" s="33">
        <v>683.18965517241384</v>
      </c>
      <c r="F681" s="33">
        <v>8938.4946949602127</v>
      </c>
    </row>
    <row r="682" spans="1:6" x14ac:dyDescent="0.2">
      <c r="A682" s="27" t="s">
        <v>932</v>
      </c>
      <c r="B682" s="27" t="s">
        <v>667</v>
      </c>
      <c r="C682" s="27">
        <v>2021</v>
      </c>
      <c r="D682" s="33">
        <v>170.52809518981638</v>
      </c>
      <c r="E682" s="33">
        <v>6062.6900980060827</v>
      </c>
      <c r="F682" s="33">
        <v>7693.8718035372312</v>
      </c>
    </row>
    <row r="683" spans="1:6" x14ac:dyDescent="0.2">
      <c r="A683" s="27" t="s">
        <v>969</v>
      </c>
      <c r="B683" s="27" t="s">
        <v>649</v>
      </c>
      <c r="C683" s="27">
        <v>2021</v>
      </c>
      <c r="D683" s="33">
        <v>169.86907714916342</v>
      </c>
      <c r="E683" s="33">
        <v>1357.8548644338118</v>
      </c>
      <c r="F683" s="33">
        <v>6303.4290271132377</v>
      </c>
    </row>
    <row r="684" spans="1:6" x14ac:dyDescent="0.2">
      <c r="A684" s="27" t="s">
        <v>1013</v>
      </c>
      <c r="B684" s="27" t="s">
        <v>722</v>
      </c>
      <c r="C684" s="27">
        <v>2021</v>
      </c>
      <c r="D684" s="33">
        <v>169.16661869917021</v>
      </c>
      <c r="E684" s="33">
        <v>2676.8785495849716</v>
      </c>
      <c r="F684" s="33">
        <v>11425.895587592835</v>
      </c>
    </row>
    <row r="685" spans="1:6" x14ac:dyDescent="0.2">
      <c r="A685" s="27" t="s">
        <v>967</v>
      </c>
      <c r="B685" s="27" t="s">
        <v>743</v>
      </c>
      <c r="C685" s="27">
        <v>2021</v>
      </c>
      <c r="D685" s="33">
        <v>168.73420106542522</v>
      </c>
      <c r="E685" s="33">
        <v>7051.8470511989626</v>
      </c>
      <c r="F685" s="33">
        <v>11627.738172391446</v>
      </c>
    </row>
    <row r="686" spans="1:6" x14ac:dyDescent="0.2">
      <c r="A686" s="27" t="s">
        <v>1084</v>
      </c>
      <c r="B686" s="27" t="s">
        <v>607</v>
      </c>
      <c r="C686" s="27">
        <v>2021</v>
      </c>
      <c r="D686" s="33">
        <v>168.52243986356925</v>
      </c>
      <c r="E686" s="33">
        <v>2252.9203446270944</v>
      </c>
      <c r="F686" s="33">
        <v>27942.280247370367</v>
      </c>
    </row>
    <row r="687" spans="1:6" x14ac:dyDescent="0.2">
      <c r="A687" s="27" t="s">
        <v>1132</v>
      </c>
      <c r="B687" s="27" t="s">
        <v>661</v>
      </c>
      <c r="C687" s="27">
        <v>2021</v>
      </c>
      <c r="D687" s="33">
        <v>167.23106218576342</v>
      </c>
      <c r="E687" s="33">
        <v>1345.594072505954</v>
      </c>
      <c r="F687" s="33">
        <v>5961.3654405927491</v>
      </c>
    </row>
    <row r="688" spans="1:6" x14ac:dyDescent="0.2">
      <c r="A688" s="27" t="s">
        <v>997</v>
      </c>
      <c r="B688" s="27" t="s">
        <v>776</v>
      </c>
      <c r="C688" s="27">
        <v>2021</v>
      </c>
      <c r="D688" s="33">
        <v>163.64258096715449</v>
      </c>
      <c r="E688" s="33">
        <v>4198.0171309098268</v>
      </c>
      <c r="F688" s="33">
        <v>6379.0382410467391</v>
      </c>
    </row>
    <row r="689" spans="1:6" x14ac:dyDescent="0.2">
      <c r="A689" s="27" t="s">
        <v>935</v>
      </c>
      <c r="B689" s="27" t="s">
        <v>720</v>
      </c>
      <c r="C689" s="27">
        <v>2021</v>
      </c>
      <c r="D689" s="33">
        <v>151.86424858422262</v>
      </c>
      <c r="E689" s="33">
        <v>4224.240932584521</v>
      </c>
      <c r="F689" s="33">
        <v>34787.595372877186</v>
      </c>
    </row>
    <row r="690" spans="1:6" x14ac:dyDescent="0.2">
      <c r="A690" s="27" t="s">
        <v>1133</v>
      </c>
      <c r="B690" s="27" t="s">
        <v>662</v>
      </c>
      <c r="C690" s="27">
        <v>2021</v>
      </c>
      <c r="D690" s="33">
        <v>151.81134920225978</v>
      </c>
      <c r="E690" s="33">
        <v>3639.8868754582591</v>
      </c>
      <c r="F690" s="33">
        <v>19254.739708809051</v>
      </c>
    </row>
    <row r="691" spans="1:6" x14ac:dyDescent="0.2">
      <c r="A691" s="27" t="s">
        <v>1128</v>
      </c>
      <c r="B691" s="27" t="s">
        <v>659</v>
      </c>
      <c r="C691" s="27">
        <v>2021</v>
      </c>
      <c r="D691" s="33">
        <v>150.21551010868296</v>
      </c>
      <c r="E691" s="33">
        <v>764.40341241089163</v>
      </c>
      <c r="F691" s="33">
        <v>17333.294378871098</v>
      </c>
    </row>
    <row r="692" spans="1:6" x14ac:dyDescent="0.2">
      <c r="A692" s="27" t="s">
        <v>929</v>
      </c>
      <c r="B692" s="27" t="s">
        <v>729</v>
      </c>
      <c r="C692" s="27">
        <v>2021</v>
      </c>
      <c r="D692" s="33">
        <v>149.98621195180246</v>
      </c>
      <c r="E692" s="33">
        <v>4390.4909975425044</v>
      </c>
      <c r="F692" s="33">
        <v>9885.1998595716941</v>
      </c>
    </row>
    <row r="693" spans="1:6" x14ac:dyDescent="0.2">
      <c r="A693" s="27" t="s">
        <v>937</v>
      </c>
      <c r="B693" s="27" t="s">
        <v>648</v>
      </c>
      <c r="C693" s="27">
        <v>2021</v>
      </c>
      <c r="D693" s="33">
        <v>144.99106930002512</v>
      </c>
      <c r="E693" s="33">
        <v>3906.0808914899585</v>
      </c>
      <c r="F693" s="33">
        <v>15437.687898344489</v>
      </c>
    </row>
    <row r="694" spans="1:6" x14ac:dyDescent="0.2">
      <c r="A694" s="27" t="s">
        <v>1134</v>
      </c>
      <c r="B694" s="27" t="s">
        <v>745</v>
      </c>
      <c r="C694" s="27">
        <v>2021</v>
      </c>
      <c r="D694" s="33">
        <v>140.08434822184441</v>
      </c>
      <c r="E694" s="33">
        <v>4113.2953355821801</v>
      </c>
      <c r="F694" s="33">
        <v>15097.82482261254</v>
      </c>
    </row>
    <row r="695" spans="1:6" x14ac:dyDescent="0.2">
      <c r="A695" s="27" t="s">
        <v>941</v>
      </c>
      <c r="B695" s="27" t="s">
        <v>671</v>
      </c>
      <c r="C695" s="27">
        <v>2021</v>
      </c>
      <c r="D695" s="33">
        <v>102.39816836352746</v>
      </c>
      <c r="E695" s="33">
        <v>1664.2461446324301</v>
      </c>
      <c r="F695" s="33">
        <v>12330.214103907771</v>
      </c>
    </row>
    <row r="696" spans="1:6" x14ac:dyDescent="0.2">
      <c r="A696" s="27" t="s">
        <v>943</v>
      </c>
      <c r="B696" s="27" t="s">
        <v>787</v>
      </c>
      <c r="C696" s="27">
        <v>2021</v>
      </c>
      <c r="D696" s="33">
        <v>45.680427538726335</v>
      </c>
      <c r="E696" s="33">
        <v>6391.7383820998275</v>
      </c>
      <c r="F696" s="33">
        <v>17380.034423407917</v>
      </c>
    </row>
    <row r="697" spans="1:6" x14ac:dyDescent="0.2">
      <c r="A697" s="27" t="s">
        <v>931</v>
      </c>
      <c r="B697" s="27" t="s">
        <v>784</v>
      </c>
      <c r="C697" s="27">
        <v>2021</v>
      </c>
      <c r="D697" s="33">
        <v>43.897260844226125</v>
      </c>
      <c r="E697" s="33">
        <v>3924.0071601032387</v>
      </c>
      <c r="F697" s="33">
        <v>14603.134626592291</v>
      </c>
    </row>
    <row r="698" spans="1:6" x14ac:dyDescent="0.2">
      <c r="A698" s="27" t="s">
        <v>934</v>
      </c>
      <c r="B698" s="27" t="s">
        <v>668</v>
      </c>
      <c r="C698" s="27">
        <v>2021</v>
      </c>
      <c r="D698" s="33">
        <v>40.605417814916876</v>
      </c>
      <c r="E698" s="33">
        <v>3730.9094141701485</v>
      </c>
      <c r="F698" s="33">
        <v>7757.3117610454265</v>
      </c>
    </row>
    <row r="699" spans="1:6" x14ac:dyDescent="0.2">
      <c r="A699" s="27" t="s">
        <v>1119</v>
      </c>
      <c r="B699" s="27" t="s">
        <v>685</v>
      </c>
      <c r="C699" s="27">
        <v>2021</v>
      </c>
      <c r="D699" s="33">
        <v>38.413462370106011</v>
      </c>
      <c r="E699" s="33">
        <v>4552.4299359714496</v>
      </c>
      <c r="F699" s="33">
        <v>11450.82397396872</v>
      </c>
    </row>
    <row r="700" spans="1:6" x14ac:dyDescent="0.2">
      <c r="A700" s="27" t="s">
        <v>916</v>
      </c>
      <c r="B700" s="27" t="s">
        <v>782</v>
      </c>
      <c r="C700" s="27">
        <v>2021</v>
      </c>
      <c r="D700" s="33">
        <v>30.858468677494194</v>
      </c>
      <c r="E700" s="33">
        <v>2835.8995992406667</v>
      </c>
      <c r="F700" s="33">
        <v>35545.032693524576</v>
      </c>
    </row>
    <row r="701" spans="1:6" x14ac:dyDescent="0.2">
      <c r="A701" s="27" t="s">
        <v>1016</v>
      </c>
      <c r="B701" s="27" t="s">
        <v>792</v>
      </c>
      <c r="C701" s="27">
        <v>2021</v>
      </c>
      <c r="D701" s="33">
        <v>16.268433646235966</v>
      </c>
      <c r="E701" s="33">
        <v>3640.4932817964291</v>
      </c>
      <c r="F701" s="33">
        <v>14888.827535431621</v>
      </c>
    </row>
    <row r="702" spans="1:6" x14ac:dyDescent="0.2">
      <c r="A702" s="27" t="s">
        <v>933</v>
      </c>
      <c r="B702" s="27" t="s">
        <v>785</v>
      </c>
      <c r="C702" s="27">
        <v>2021</v>
      </c>
      <c r="D702" s="33">
        <v>12.037193650126156</v>
      </c>
      <c r="E702" s="33">
        <v>4356.6547518923462</v>
      </c>
      <c r="F702" s="33">
        <v>23351.818755256518</v>
      </c>
    </row>
    <row r="703" spans="1:6" x14ac:dyDescent="0.2">
      <c r="A703" s="27" t="s">
        <v>1008</v>
      </c>
      <c r="B703" s="27" t="s">
        <v>789</v>
      </c>
      <c r="C703" s="27">
        <v>2021</v>
      </c>
      <c r="D703" s="33">
        <v>9.2980146898407394</v>
      </c>
      <c r="E703" s="33">
        <v>3616.5733401207185</v>
      </c>
      <c r="F703" s="33">
        <v>12694.2040578867</v>
      </c>
    </row>
    <row r="704" spans="1:6" x14ac:dyDescent="0.2">
      <c r="A704" s="27" t="s">
        <v>1009</v>
      </c>
      <c r="B704" s="27" t="s">
        <v>677</v>
      </c>
      <c r="C704" s="27">
        <v>2021</v>
      </c>
      <c r="D704" s="33">
        <v>7.5311709045597901</v>
      </c>
      <c r="E704" s="33">
        <v>3178.1083291149098</v>
      </c>
      <c r="F704" s="33">
        <v>18789.72781433745</v>
      </c>
    </row>
    <row r="705" spans="1:6" x14ac:dyDescent="0.2">
      <c r="A705" s="27" t="s">
        <v>1010</v>
      </c>
      <c r="B705" s="27" t="s">
        <v>790</v>
      </c>
      <c r="C705" s="27">
        <v>2021</v>
      </c>
      <c r="D705" s="33">
        <v>7.1766273315569089</v>
      </c>
      <c r="E705" s="33">
        <v>4695.5393293421466</v>
      </c>
      <c r="F705" s="33">
        <v>14707.807038792955</v>
      </c>
    </row>
    <row r="706" spans="1:6" x14ac:dyDescent="0.2">
      <c r="A706" s="27" t="s">
        <v>942</v>
      </c>
      <c r="B706" s="27" t="s">
        <v>786</v>
      </c>
      <c r="C706" s="27">
        <v>2021</v>
      </c>
      <c r="D706" s="33">
        <v>4.7967606474724684</v>
      </c>
      <c r="E706" s="33">
        <v>5919.8620140639514</v>
      </c>
      <c r="F706" s="33">
        <v>7839.3923311662465</v>
      </c>
    </row>
    <row r="707" spans="1:6" x14ac:dyDescent="0.2">
      <c r="A707" s="27" t="s">
        <v>1012</v>
      </c>
      <c r="B707" s="27" t="s">
        <v>678</v>
      </c>
      <c r="C707" s="27">
        <v>2021</v>
      </c>
      <c r="D707" s="33">
        <v>2.9293998367415286</v>
      </c>
      <c r="E707" s="33">
        <v>5362.1617096092259</v>
      </c>
      <c r="F707" s="33">
        <v>8850.7650124536904</v>
      </c>
    </row>
    <row r="708" spans="1:6" x14ac:dyDescent="0.2">
      <c r="A708" s="27" t="s">
        <v>1227</v>
      </c>
      <c r="B708" s="27" t="s">
        <v>779</v>
      </c>
      <c r="C708" s="27">
        <v>2021</v>
      </c>
      <c r="D708" s="33">
        <v>0</v>
      </c>
      <c r="E708" s="33">
        <v>11740.466576940333</v>
      </c>
      <c r="F708" s="33">
        <v>23963.660834454913</v>
      </c>
    </row>
    <row r="709" spans="1:6" x14ac:dyDescent="0.2">
      <c r="A709" s="27" t="s">
        <v>926</v>
      </c>
      <c r="B709" s="27" t="s">
        <v>783</v>
      </c>
      <c r="C709" s="27">
        <v>2021</v>
      </c>
      <c r="D709" s="33">
        <v>0</v>
      </c>
      <c r="E709" s="33">
        <v>3719.8191112858826</v>
      </c>
      <c r="F709" s="33">
        <v>11481.124655918207</v>
      </c>
    </row>
    <row r="710" spans="1:6" x14ac:dyDescent="0.2">
      <c r="A710" s="27" t="s">
        <v>930</v>
      </c>
      <c r="B710" s="27" t="s">
        <v>666</v>
      </c>
      <c r="C710" s="27">
        <v>2021</v>
      </c>
      <c r="D710" s="33">
        <v>0</v>
      </c>
      <c r="E710" s="33">
        <v>7119.7919089485358</v>
      </c>
      <c r="F710" s="33">
        <v>17665.309888201453</v>
      </c>
    </row>
    <row r="711" spans="1:6" x14ac:dyDescent="0.2">
      <c r="A711" s="27" t="s">
        <v>938</v>
      </c>
      <c r="B711" s="27" t="s">
        <v>670</v>
      </c>
      <c r="C711" s="27">
        <v>2021</v>
      </c>
      <c r="D711" s="33">
        <v>0</v>
      </c>
      <c r="E711" s="33">
        <v>21058.806696236945</v>
      </c>
      <c r="F711" s="33">
        <v>6254.8290170267564</v>
      </c>
    </row>
    <row r="712" spans="1:6" x14ac:dyDescent="0.2">
      <c r="A712" s="27" t="s">
        <v>1247</v>
      </c>
      <c r="B712" s="27" t="s">
        <v>691</v>
      </c>
      <c r="C712" s="27">
        <v>2021</v>
      </c>
      <c r="D712" s="33">
        <v>0</v>
      </c>
      <c r="E712" s="33">
        <v>2548.3304042179261</v>
      </c>
      <c r="F712" s="33">
        <v>13830.404217926187</v>
      </c>
    </row>
    <row r="713" spans="1:6" x14ac:dyDescent="0.2">
      <c r="A713" s="27" t="s">
        <v>1248</v>
      </c>
      <c r="B713" s="27" t="s">
        <v>692</v>
      </c>
      <c r="C713" s="27">
        <v>2021</v>
      </c>
      <c r="D713" s="33">
        <v>0</v>
      </c>
      <c r="E713" s="33">
        <v>-922.28464419475654</v>
      </c>
      <c r="F713" s="33">
        <v>23225.655430711609</v>
      </c>
    </row>
    <row r="714" spans="1:6" x14ac:dyDescent="0.2">
      <c r="A714" s="27" t="s">
        <v>1266</v>
      </c>
      <c r="B714" s="27" t="s">
        <v>1267</v>
      </c>
      <c r="C714" s="27">
        <v>2021</v>
      </c>
      <c r="D714" s="33">
        <v>0</v>
      </c>
      <c r="E714" s="33">
        <v>3649.7678018575853</v>
      </c>
      <c r="F714" s="33">
        <v>22621.130030959754</v>
      </c>
    </row>
    <row r="715" spans="1:6" x14ac:dyDescent="0.2">
      <c r="A715" s="27" t="s">
        <v>1269</v>
      </c>
      <c r="B715" s="27" t="s">
        <v>781</v>
      </c>
      <c r="C715" s="27">
        <v>2021</v>
      </c>
      <c r="D715" s="33">
        <v>0</v>
      </c>
      <c r="E715" s="33">
        <v>1962.1570482497634</v>
      </c>
      <c r="F715" s="33">
        <v>27149.479659413435</v>
      </c>
    </row>
    <row r="716" spans="1:6" x14ac:dyDescent="0.2">
      <c r="A716" s="27" t="s">
        <v>1049</v>
      </c>
      <c r="B716" s="27" t="s">
        <v>431</v>
      </c>
      <c r="C716" s="27">
        <v>2020</v>
      </c>
      <c r="D716" s="33">
        <v>93425.646740872267</v>
      </c>
      <c r="E716" s="33">
        <v>69222.45989304813</v>
      </c>
      <c r="F716" s="33">
        <v>51759.358288770054</v>
      </c>
    </row>
    <row r="717" spans="1:6" x14ac:dyDescent="0.2">
      <c r="A717" s="27" t="s">
        <v>1099</v>
      </c>
      <c r="B717" s="27" t="s">
        <v>452</v>
      </c>
      <c r="C717" s="27">
        <v>2020</v>
      </c>
      <c r="D717" s="33">
        <v>70056.614741022509</v>
      </c>
      <c r="E717" s="33">
        <v>17904.761904761905</v>
      </c>
      <c r="F717" s="33">
        <v>82537.037037037036</v>
      </c>
    </row>
    <row r="718" spans="1:6" x14ac:dyDescent="0.2">
      <c r="A718" s="27" t="s">
        <v>1055</v>
      </c>
      <c r="B718" s="27" t="s">
        <v>422</v>
      </c>
      <c r="C718" s="27">
        <v>2020</v>
      </c>
      <c r="D718" s="33">
        <v>66139.928530615667</v>
      </c>
      <c r="E718" s="33">
        <v>32390.607734806628</v>
      </c>
      <c r="F718" s="33">
        <v>29840.883977900554</v>
      </c>
    </row>
    <row r="719" spans="1:6" x14ac:dyDescent="0.2">
      <c r="A719" s="27" t="s">
        <v>1089</v>
      </c>
      <c r="B719" s="27" t="s">
        <v>428</v>
      </c>
      <c r="C719" s="27">
        <v>2020</v>
      </c>
      <c r="D719" s="33">
        <v>60119.663473109009</v>
      </c>
      <c r="E719" s="33">
        <v>10082.177161152615</v>
      </c>
      <c r="F719" s="33">
        <v>23734.25827107791</v>
      </c>
    </row>
    <row r="720" spans="1:6" x14ac:dyDescent="0.2">
      <c r="A720" s="27" t="s">
        <v>1183</v>
      </c>
      <c r="B720" s="27" t="s">
        <v>701</v>
      </c>
      <c r="C720" s="27">
        <v>2020</v>
      </c>
      <c r="D720" s="33">
        <v>40690.520148886877</v>
      </c>
      <c r="E720" s="33">
        <v>7974.2048099301783</v>
      </c>
      <c r="F720" s="33">
        <v>15795.965865011636</v>
      </c>
    </row>
    <row r="721" spans="1:6" x14ac:dyDescent="0.2">
      <c r="A721" s="27" t="s">
        <v>1048</v>
      </c>
      <c r="B721" s="27" t="s">
        <v>446</v>
      </c>
      <c r="C721" s="27">
        <v>2020</v>
      </c>
      <c r="D721" s="33">
        <v>36435.827542930347</v>
      </c>
      <c r="E721" s="33">
        <v>12293.413173652694</v>
      </c>
      <c r="F721" s="33">
        <v>17551.75363558597</v>
      </c>
    </row>
    <row r="722" spans="1:6" x14ac:dyDescent="0.2">
      <c r="A722" s="27" t="s">
        <v>1111</v>
      </c>
      <c r="B722" s="27" t="s">
        <v>426</v>
      </c>
      <c r="C722" s="27">
        <v>2020</v>
      </c>
      <c r="D722" s="33">
        <v>35828.73887095294</v>
      </c>
      <c r="E722" s="33">
        <v>2928.0860702151754</v>
      </c>
      <c r="F722" s="33">
        <v>19435.447338618345</v>
      </c>
    </row>
    <row r="723" spans="1:6" x14ac:dyDescent="0.2">
      <c r="A723" s="27" t="s">
        <v>1071</v>
      </c>
      <c r="B723" s="27" t="s">
        <v>421</v>
      </c>
      <c r="C723" s="27">
        <v>2020</v>
      </c>
      <c r="D723" s="33">
        <v>35245.14129807111</v>
      </c>
      <c r="E723" s="33">
        <v>8576.9027484143771</v>
      </c>
      <c r="F723" s="33">
        <v>10428.646934460889</v>
      </c>
    </row>
    <row r="724" spans="1:6" x14ac:dyDescent="0.2">
      <c r="A724" s="27" t="s">
        <v>1051</v>
      </c>
      <c r="B724" s="27" t="s">
        <v>451</v>
      </c>
      <c r="C724" s="27">
        <v>2020</v>
      </c>
      <c r="D724" s="33">
        <v>29931.041757552604</v>
      </c>
      <c r="E724" s="33">
        <v>17440.78947368421</v>
      </c>
      <c r="F724" s="33">
        <v>91408.991228070168</v>
      </c>
    </row>
    <row r="725" spans="1:6" x14ac:dyDescent="0.2">
      <c r="A725" s="27" t="s">
        <v>1173</v>
      </c>
      <c r="B725" s="27" t="s">
        <v>837</v>
      </c>
      <c r="C725" s="27">
        <v>2020</v>
      </c>
      <c r="D725" s="33">
        <v>29035.012474432133</v>
      </c>
      <c r="E725" s="33">
        <v>-2072.5623582766439</v>
      </c>
      <c r="F725" s="33">
        <v>19675.736961451246</v>
      </c>
    </row>
    <row r="726" spans="1:6" x14ac:dyDescent="0.2">
      <c r="A726" s="27" t="s">
        <v>1165</v>
      </c>
      <c r="B726" s="27" t="s">
        <v>459</v>
      </c>
      <c r="C726" s="27">
        <v>2020</v>
      </c>
      <c r="D726" s="33">
        <v>25913.134564637174</v>
      </c>
      <c r="E726" s="33">
        <v>20752</v>
      </c>
      <c r="F726" s="33">
        <v>4028</v>
      </c>
    </row>
    <row r="727" spans="1:6" x14ac:dyDescent="0.2">
      <c r="A727" s="27" t="s">
        <v>1029</v>
      </c>
      <c r="B727" s="27" t="s">
        <v>434</v>
      </c>
      <c r="C727" s="27">
        <v>2020</v>
      </c>
      <c r="D727" s="33">
        <v>20916.52346729863</v>
      </c>
      <c r="E727" s="33">
        <v>5570.5607476635514</v>
      </c>
      <c r="F727" s="33">
        <v>10064.485981308411</v>
      </c>
    </row>
    <row r="728" spans="1:6" x14ac:dyDescent="0.2">
      <c r="A728" s="27" t="s">
        <v>1030</v>
      </c>
      <c r="B728" s="27" t="s">
        <v>427</v>
      </c>
      <c r="C728" s="27">
        <v>2020</v>
      </c>
      <c r="D728" s="33">
        <v>20152.161604522316</v>
      </c>
      <c r="E728" s="33">
        <v>269.50732356857526</v>
      </c>
      <c r="F728" s="33">
        <v>25131.025299600533</v>
      </c>
    </row>
    <row r="729" spans="1:6" x14ac:dyDescent="0.2">
      <c r="A729" s="27" t="s">
        <v>1174</v>
      </c>
      <c r="B729" s="27" t="s">
        <v>467</v>
      </c>
      <c r="C729" s="27">
        <v>2020</v>
      </c>
      <c r="D729" s="33">
        <v>20057.10412439171</v>
      </c>
      <c r="E729" s="33">
        <v>5334.9633251833739</v>
      </c>
      <c r="F729" s="33">
        <v>8737.163814180929</v>
      </c>
    </row>
    <row r="730" spans="1:6" x14ac:dyDescent="0.2">
      <c r="A730" s="27" t="s">
        <v>1215</v>
      </c>
      <c r="B730" s="27" t="s">
        <v>443</v>
      </c>
      <c r="C730" s="27">
        <v>2020</v>
      </c>
      <c r="D730" s="33">
        <v>18334.700108978639</v>
      </c>
      <c r="E730" s="33">
        <v>8734.6174424826113</v>
      </c>
      <c r="F730" s="33">
        <v>5482.0759764579989</v>
      </c>
    </row>
    <row r="731" spans="1:6" x14ac:dyDescent="0.2">
      <c r="A731" s="27" t="s">
        <v>1023</v>
      </c>
      <c r="B731" s="27" t="s">
        <v>424</v>
      </c>
      <c r="C731" s="27">
        <v>2020</v>
      </c>
      <c r="D731" s="33">
        <v>17800.053266280884</v>
      </c>
      <c r="E731" s="33">
        <v>5708.0914368650219</v>
      </c>
      <c r="F731" s="33">
        <v>18220.609579100146</v>
      </c>
    </row>
    <row r="732" spans="1:6" x14ac:dyDescent="0.2">
      <c r="A732" s="27" t="s">
        <v>1007</v>
      </c>
      <c r="B732" s="27" t="s">
        <v>501</v>
      </c>
      <c r="C732" s="27">
        <v>2020</v>
      </c>
      <c r="D732" s="33">
        <v>17478.141785311986</v>
      </c>
      <c r="E732" s="33">
        <v>2732.1991178323883</v>
      </c>
      <c r="F732" s="33">
        <v>17310.018903591681</v>
      </c>
    </row>
    <row r="733" spans="1:6" x14ac:dyDescent="0.2">
      <c r="A733" s="27" t="s">
        <v>958</v>
      </c>
      <c r="B733" s="27" t="s">
        <v>752</v>
      </c>
      <c r="C733" s="27">
        <v>2020</v>
      </c>
      <c r="D733" s="33">
        <v>15200.033607071979</v>
      </c>
      <c r="E733" s="33">
        <v>1929.938900203666</v>
      </c>
      <c r="F733" s="33">
        <v>15013.849287169043</v>
      </c>
    </row>
    <row r="734" spans="1:6" x14ac:dyDescent="0.2">
      <c r="A734" s="27" t="s">
        <v>1205</v>
      </c>
      <c r="B734" s="27" t="s">
        <v>429</v>
      </c>
      <c r="C734" s="27">
        <v>2020</v>
      </c>
      <c r="D734" s="33">
        <v>14360.210717247955</v>
      </c>
      <c r="E734" s="33">
        <v>5518.3257918552035</v>
      </c>
      <c r="F734" s="33">
        <v>8559.2760180995483</v>
      </c>
    </row>
    <row r="735" spans="1:6" x14ac:dyDescent="0.2">
      <c r="A735" s="27" t="s">
        <v>1212</v>
      </c>
      <c r="B735" s="27" t="s">
        <v>483</v>
      </c>
      <c r="C735" s="27">
        <v>2020</v>
      </c>
      <c r="D735" s="33">
        <v>14349.13093630161</v>
      </c>
      <c r="E735" s="33">
        <v>2782.608695652174</v>
      </c>
      <c r="F735" s="33">
        <v>20688.735177865612</v>
      </c>
    </row>
    <row r="736" spans="1:6" x14ac:dyDescent="0.2">
      <c r="A736" s="27" t="s">
        <v>1028</v>
      </c>
      <c r="B736" s="27" t="s">
        <v>491</v>
      </c>
      <c r="C736" s="27">
        <v>2020</v>
      </c>
      <c r="D736" s="33">
        <v>14268.840272905669</v>
      </c>
      <c r="E736" s="33">
        <v>4312.1869782971617</v>
      </c>
      <c r="F736" s="33">
        <v>18883.97328881469</v>
      </c>
    </row>
    <row r="737" spans="1:6" x14ac:dyDescent="0.2">
      <c r="A737" s="27" t="s">
        <v>1104</v>
      </c>
      <c r="B737" s="27" t="s">
        <v>454</v>
      </c>
      <c r="C737" s="27">
        <v>2020</v>
      </c>
      <c r="D737" s="33">
        <v>13887.221157470058</v>
      </c>
      <c r="E737" s="33">
        <v>7636.5868631062003</v>
      </c>
      <c r="F737" s="33">
        <v>55515.65377532228</v>
      </c>
    </row>
    <row r="738" spans="1:6" x14ac:dyDescent="0.2">
      <c r="A738" s="27" t="s">
        <v>1070</v>
      </c>
      <c r="B738" s="27" t="s">
        <v>471</v>
      </c>
      <c r="C738" s="27">
        <v>2020</v>
      </c>
      <c r="D738" s="33">
        <v>13266.181529498497</v>
      </c>
      <c r="E738" s="33">
        <v>11055.643251775848</v>
      </c>
      <c r="F738" s="33">
        <v>12231.64956590371</v>
      </c>
    </row>
    <row r="739" spans="1:6" x14ac:dyDescent="0.2">
      <c r="A739" s="27" t="s">
        <v>1114</v>
      </c>
      <c r="B739" s="27" t="s">
        <v>425</v>
      </c>
      <c r="C739" s="27">
        <v>2020</v>
      </c>
      <c r="D739" s="33">
        <v>12684.797083090525</v>
      </c>
      <c r="E739" s="33">
        <v>5082.3484559664503</v>
      </c>
      <c r="F739" s="33">
        <v>15081.776591688906</v>
      </c>
    </row>
    <row r="740" spans="1:6" x14ac:dyDescent="0.2">
      <c r="A740" s="27" t="s">
        <v>1201</v>
      </c>
      <c r="B740" s="27" t="s">
        <v>1202</v>
      </c>
      <c r="C740" s="27">
        <v>2020</v>
      </c>
      <c r="D740" s="33">
        <v>11182.337791176817</v>
      </c>
      <c r="E740" s="33">
        <v>11609.583660644148</v>
      </c>
      <c r="F740" s="33">
        <v>3308.7195600942655</v>
      </c>
    </row>
    <row r="741" spans="1:6" x14ac:dyDescent="0.2">
      <c r="A741" s="27" t="s">
        <v>988</v>
      </c>
      <c r="B741" s="27" t="s">
        <v>465</v>
      </c>
      <c r="C741" s="27">
        <v>2020</v>
      </c>
      <c r="D741" s="33">
        <v>11128.985218059126</v>
      </c>
      <c r="E741" s="33">
        <v>6245.0023245002321</v>
      </c>
      <c r="F741" s="33">
        <v>7368.6657368665738</v>
      </c>
    </row>
    <row r="742" spans="1:6" x14ac:dyDescent="0.2">
      <c r="A742" s="27" t="s">
        <v>1090</v>
      </c>
      <c r="B742" s="27" t="s">
        <v>499</v>
      </c>
      <c r="C742" s="27">
        <v>2020</v>
      </c>
      <c r="D742" s="33">
        <v>10807.146430689618</v>
      </c>
      <c r="E742" s="33">
        <v>10030.447193149381</v>
      </c>
      <c r="F742" s="33">
        <v>15217.887725975261</v>
      </c>
    </row>
    <row r="743" spans="1:6" x14ac:dyDescent="0.2">
      <c r="A743" s="27" t="s">
        <v>950</v>
      </c>
      <c r="B743" s="27" t="s">
        <v>440</v>
      </c>
      <c r="C743" s="27">
        <v>2020</v>
      </c>
      <c r="D743" s="33">
        <v>10720.954234766141</v>
      </c>
      <c r="E743" s="33">
        <v>1347.2468916518651</v>
      </c>
      <c r="F743" s="33">
        <v>15975.577264653641</v>
      </c>
    </row>
    <row r="744" spans="1:6" x14ac:dyDescent="0.2">
      <c r="A744" s="27" t="s">
        <v>1047</v>
      </c>
      <c r="B744" s="27" t="s">
        <v>512</v>
      </c>
      <c r="C744" s="27">
        <v>2020</v>
      </c>
      <c r="D744" s="33">
        <v>10605.056700888157</v>
      </c>
      <c r="E744" s="33">
        <v>2013.2275132275133</v>
      </c>
      <c r="F744" s="33">
        <v>23420.634920634922</v>
      </c>
    </row>
    <row r="745" spans="1:6" x14ac:dyDescent="0.2">
      <c r="A745" s="27" t="s">
        <v>1112</v>
      </c>
      <c r="B745" s="27" t="s">
        <v>449</v>
      </c>
      <c r="C745" s="27">
        <v>2020</v>
      </c>
      <c r="D745" s="33">
        <v>10450.339561416029</v>
      </c>
      <c r="E745" s="33">
        <v>7169.1072272083138</v>
      </c>
      <c r="F745" s="33">
        <v>22316.957959376476</v>
      </c>
    </row>
    <row r="746" spans="1:6" x14ac:dyDescent="0.2">
      <c r="A746" s="27" t="s">
        <v>1210</v>
      </c>
      <c r="B746" s="27" t="s">
        <v>438</v>
      </c>
      <c r="C746" s="27">
        <v>2020</v>
      </c>
      <c r="D746" s="33">
        <v>10001.914201869411</v>
      </c>
      <c r="E746" s="33">
        <v>2696.1699388477632</v>
      </c>
      <c r="F746" s="33">
        <v>27174.122948181524</v>
      </c>
    </row>
    <row r="747" spans="1:6" x14ac:dyDescent="0.2">
      <c r="A747" s="27" t="s">
        <v>1088</v>
      </c>
      <c r="B747" s="27" t="s">
        <v>423</v>
      </c>
      <c r="C747" s="27">
        <v>2020</v>
      </c>
      <c r="D747" s="33">
        <v>9790.4729850765325</v>
      </c>
      <c r="E747" s="33">
        <v>371.28940354746805</v>
      </c>
      <c r="F747" s="33">
        <v>26846.245749471556</v>
      </c>
    </row>
    <row r="748" spans="1:6" x14ac:dyDescent="0.2">
      <c r="A748" s="27" t="s">
        <v>1191</v>
      </c>
      <c r="B748" s="27" t="s">
        <v>479</v>
      </c>
      <c r="C748" s="27">
        <v>2020</v>
      </c>
      <c r="D748" s="33">
        <v>9113.2475900971913</v>
      </c>
      <c r="E748" s="33">
        <v>14667.852062588905</v>
      </c>
      <c r="F748" s="33">
        <v>62603.129445234707</v>
      </c>
    </row>
    <row r="749" spans="1:6" x14ac:dyDescent="0.2">
      <c r="A749" s="27" t="s">
        <v>1109</v>
      </c>
      <c r="B749" s="27" t="s">
        <v>458</v>
      </c>
      <c r="C749" s="27">
        <v>2020</v>
      </c>
      <c r="D749" s="33">
        <v>8998.4042419545131</v>
      </c>
      <c r="E749" s="33">
        <v>3721.484375</v>
      </c>
      <c r="F749" s="33">
        <v>24032.421875</v>
      </c>
    </row>
    <row r="750" spans="1:6" x14ac:dyDescent="0.2">
      <c r="A750" s="27" t="s">
        <v>1118</v>
      </c>
      <c r="B750" s="27" t="s">
        <v>450</v>
      </c>
      <c r="C750" s="27">
        <v>2020</v>
      </c>
      <c r="D750" s="33">
        <v>8128.1149203153591</v>
      </c>
      <c r="E750" s="33">
        <v>2353.592729338256</v>
      </c>
      <c r="F750" s="33">
        <v>5689.5768247656915</v>
      </c>
    </row>
    <row r="751" spans="1:6" x14ac:dyDescent="0.2">
      <c r="A751" s="27" t="s">
        <v>1185</v>
      </c>
      <c r="B751" s="27" t="s">
        <v>560</v>
      </c>
      <c r="C751" s="27">
        <v>2020</v>
      </c>
      <c r="D751" s="33">
        <v>8025.8238880894623</v>
      </c>
      <c r="E751" s="33">
        <v>8507.99623706491</v>
      </c>
      <c r="F751" s="33">
        <v>55037.394167450613</v>
      </c>
    </row>
    <row r="752" spans="1:6" x14ac:dyDescent="0.2">
      <c r="A752" s="27" t="s">
        <v>1108</v>
      </c>
      <c r="B752" s="27" t="s">
        <v>448</v>
      </c>
      <c r="C752" s="27">
        <v>2020</v>
      </c>
      <c r="D752" s="33">
        <v>7988.9828477733809</v>
      </c>
      <c r="E752" s="33">
        <v>3409.0794451450188</v>
      </c>
      <c r="F752" s="33">
        <v>26658.511979823455</v>
      </c>
    </row>
    <row r="753" spans="1:6" x14ac:dyDescent="0.2">
      <c r="A753" s="27" t="s">
        <v>1209</v>
      </c>
      <c r="B753" s="27" t="s">
        <v>477</v>
      </c>
      <c r="C753" s="27">
        <v>2020</v>
      </c>
      <c r="D753" s="33">
        <v>7840.7239624163349</v>
      </c>
      <c r="E753" s="33">
        <v>15055.507372072854</v>
      </c>
      <c r="F753" s="33">
        <v>6582.8274067649609</v>
      </c>
    </row>
    <row r="754" spans="1:6" x14ac:dyDescent="0.2">
      <c r="A754" s="27" t="s">
        <v>979</v>
      </c>
      <c r="B754" s="27" t="s">
        <v>468</v>
      </c>
      <c r="C754" s="27">
        <v>2020</v>
      </c>
      <c r="D754" s="33">
        <v>7392.7252030664549</v>
      </c>
      <c r="E754" s="33">
        <v>-2845.5284552845528</v>
      </c>
      <c r="F754" s="33">
        <v>22388.501742160279</v>
      </c>
    </row>
    <row r="755" spans="1:6" x14ac:dyDescent="0.2">
      <c r="A755" s="27" t="s">
        <v>1098</v>
      </c>
      <c r="B755" s="27" t="s">
        <v>447</v>
      </c>
      <c r="C755" s="27">
        <v>2020</v>
      </c>
      <c r="D755" s="33">
        <v>7231.5645776577176</v>
      </c>
      <c r="E755" s="33">
        <v>4898.1122317041636</v>
      </c>
      <c r="F755" s="33">
        <v>29517.713990173263</v>
      </c>
    </row>
    <row r="756" spans="1:6" x14ac:dyDescent="0.2">
      <c r="A756" s="27" t="s">
        <v>1045</v>
      </c>
      <c r="B756" s="27" t="s">
        <v>497</v>
      </c>
      <c r="C756" s="27">
        <v>2020</v>
      </c>
      <c r="D756" s="33">
        <v>6891.0238042221217</v>
      </c>
      <c r="E756" s="33">
        <v>8839.0022675736964</v>
      </c>
      <c r="F756" s="33">
        <v>16278.155706727135</v>
      </c>
    </row>
    <row r="757" spans="1:6" x14ac:dyDescent="0.2">
      <c r="A757" s="27" t="s">
        <v>1146</v>
      </c>
      <c r="B757" s="27" t="s">
        <v>466</v>
      </c>
      <c r="C757" s="27">
        <v>2020</v>
      </c>
      <c r="D757" s="33">
        <v>6813.2733718333402</v>
      </c>
      <c r="E757" s="33">
        <v>982.33641107988763</v>
      </c>
      <c r="F757" s="33">
        <v>8492.1718185467689</v>
      </c>
    </row>
    <row r="758" spans="1:6" x14ac:dyDescent="0.2">
      <c r="A758" s="27" t="s">
        <v>1270</v>
      </c>
      <c r="B758" s="27" t="s">
        <v>702</v>
      </c>
      <c r="C758" s="27">
        <v>2020</v>
      </c>
      <c r="D758" s="33">
        <v>6630.1461997123242</v>
      </c>
      <c r="E758" s="33">
        <v>10324.503311258279</v>
      </c>
      <c r="F758" s="33">
        <v>124724.06181015453</v>
      </c>
    </row>
    <row r="759" spans="1:6" x14ac:dyDescent="0.2">
      <c r="A759" s="27" t="s">
        <v>1166</v>
      </c>
      <c r="B759" s="27" t="s">
        <v>475</v>
      </c>
      <c r="C759" s="27">
        <v>2020</v>
      </c>
      <c r="D759" s="33">
        <v>6455.4000188558675</v>
      </c>
      <c r="E759" s="33">
        <v>6911.62984576907</v>
      </c>
      <c r="F759" s="33">
        <v>5635.681533972489</v>
      </c>
    </row>
    <row r="760" spans="1:6" x14ac:dyDescent="0.2">
      <c r="A760" s="27" t="s">
        <v>987</v>
      </c>
      <c r="B760" s="27" t="s">
        <v>573</v>
      </c>
      <c r="C760" s="27">
        <v>2020</v>
      </c>
      <c r="D760" s="33">
        <v>6196.3787063573263</v>
      </c>
      <c r="E760" s="33">
        <v>4597.6837865055386</v>
      </c>
      <c r="F760" s="33">
        <v>26528.197381671704</v>
      </c>
    </row>
    <row r="761" spans="1:6" x14ac:dyDescent="0.2">
      <c r="A761" s="27" t="s">
        <v>977</v>
      </c>
      <c r="B761" s="27" t="s">
        <v>490</v>
      </c>
      <c r="C761" s="27">
        <v>2020</v>
      </c>
      <c r="D761" s="33">
        <v>6155.5448326730539</v>
      </c>
      <c r="E761" s="33">
        <v>6603.3373063170438</v>
      </c>
      <c r="F761" s="33">
        <v>1913.4684147794994</v>
      </c>
    </row>
    <row r="762" spans="1:6" x14ac:dyDescent="0.2">
      <c r="A762" s="27" t="s">
        <v>1268</v>
      </c>
      <c r="B762" s="27" t="s">
        <v>535</v>
      </c>
      <c r="C762" s="27">
        <v>2020</v>
      </c>
      <c r="D762" s="33">
        <v>6110.771620039327</v>
      </c>
      <c r="E762" s="33">
        <v>17615.069615069617</v>
      </c>
      <c r="F762" s="33">
        <v>14007.371007371008</v>
      </c>
    </row>
    <row r="763" spans="1:6" x14ac:dyDescent="0.2">
      <c r="A763" s="27" t="s">
        <v>946</v>
      </c>
      <c r="B763" s="27" t="s">
        <v>463</v>
      </c>
      <c r="C763" s="27">
        <v>2020</v>
      </c>
      <c r="D763" s="33">
        <v>5931.2244116008269</v>
      </c>
      <c r="E763" s="33">
        <v>-1232.813932172319</v>
      </c>
      <c r="F763" s="33">
        <v>28783.073632752825</v>
      </c>
    </row>
    <row r="764" spans="1:6" x14ac:dyDescent="0.2">
      <c r="A764" s="27" t="s">
        <v>1027</v>
      </c>
      <c r="B764" s="27" t="s">
        <v>487</v>
      </c>
      <c r="C764" s="27">
        <v>2020</v>
      </c>
      <c r="D764" s="33">
        <v>5800.897115789885</v>
      </c>
      <c r="E764" s="33">
        <v>-4135.7850070721361</v>
      </c>
      <c r="F764" s="33">
        <v>25621.640735502122</v>
      </c>
    </row>
    <row r="765" spans="1:6" x14ac:dyDescent="0.2">
      <c r="A765" s="27" t="s">
        <v>1113</v>
      </c>
      <c r="B765" s="27" t="s">
        <v>436</v>
      </c>
      <c r="C765" s="27">
        <v>2020</v>
      </c>
      <c r="D765" s="33">
        <v>5736.9933790441055</v>
      </c>
      <c r="E765" s="33">
        <v>-1483.0899308224443</v>
      </c>
      <c r="F765" s="33">
        <v>10744.23520368947</v>
      </c>
    </row>
    <row r="766" spans="1:6" x14ac:dyDescent="0.2">
      <c r="A766" s="27" t="s">
        <v>949</v>
      </c>
      <c r="B766" s="27" t="s">
        <v>456</v>
      </c>
      <c r="C766" s="27">
        <v>2020</v>
      </c>
      <c r="D766" s="33">
        <v>5690.8990062348994</v>
      </c>
      <c r="E766" s="33">
        <v>549.0322580645161</v>
      </c>
      <c r="F766" s="33">
        <v>8884.3010752688169</v>
      </c>
    </row>
    <row r="767" spans="1:6" x14ac:dyDescent="0.2">
      <c r="A767" s="27" t="s">
        <v>989</v>
      </c>
      <c r="B767" s="27" t="s">
        <v>532</v>
      </c>
      <c r="C767" s="27">
        <v>2020</v>
      </c>
      <c r="D767" s="33">
        <v>5574.3792402283289</v>
      </c>
      <c r="E767" s="33">
        <v>4158.7516960651292</v>
      </c>
      <c r="F767" s="33">
        <v>2801.899592944369</v>
      </c>
    </row>
    <row r="768" spans="1:6" x14ac:dyDescent="0.2">
      <c r="A768" s="27" t="s">
        <v>1141</v>
      </c>
      <c r="B768" s="27" t="s">
        <v>437</v>
      </c>
      <c r="C768" s="27">
        <v>2020</v>
      </c>
      <c r="D768" s="33">
        <v>5557.9546072487028</v>
      </c>
      <c r="E768" s="33">
        <v>-236.43969994229658</v>
      </c>
      <c r="F768" s="33">
        <v>4727.4956722446623</v>
      </c>
    </row>
    <row r="769" spans="1:6" x14ac:dyDescent="0.2">
      <c r="A769" s="27" t="s">
        <v>1054</v>
      </c>
      <c r="B769" s="27" t="s">
        <v>455</v>
      </c>
      <c r="C769" s="27">
        <v>2020</v>
      </c>
      <c r="D769" s="33">
        <v>5486.2843580814551</v>
      </c>
      <c r="E769" s="33">
        <v>2285.3986061533233</v>
      </c>
      <c r="F769" s="33">
        <v>5301.5468298487167</v>
      </c>
    </row>
    <row r="770" spans="1:6" x14ac:dyDescent="0.2">
      <c r="A770" s="27" t="s">
        <v>993</v>
      </c>
      <c r="B770" s="27" t="s">
        <v>485</v>
      </c>
      <c r="C770" s="27">
        <v>2020</v>
      </c>
      <c r="D770" s="33">
        <v>5482.3703933211027</v>
      </c>
      <c r="E770" s="33">
        <v>315.60052219321148</v>
      </c>
      <c r="F770" s="33">
        <v>14540.796344647519</v>
      </c>
    </row>
    <row r="771" spans="1:6" x14ac:dyDescent="0.2">
      <c r="A771" s="27" t="s">
        <v>991</v>
      </c>
      <c r="B771" s="27" t="s">
        <v>441</v>
      </c>
      <c r="C771" s="27">
        <v>2020</v>
      </c>
      <c r="D771" s="33">
        <v>5371.1397684194962</v>
      </c>
      <c r="E771" s="33">
        <v>6969.438521677328</v>
      </c>
      <c r="F771" s="33">
        <v>11726.545842217483</v>
      </c>
    </row>
    <row r="772" spans="1:6" x14ac:dyDescent="0.2">
      <c r="A772" s="27" t="s">
        <v>1172</v>
      </c>
      <c r="B772" s="27" t="s">
        <v>531</v>
      </c>
      <c r="C772" s="27">
        <v>2020</v>
      </c>
      <c r="D772" s="33">
        <v>5340.9526453789886</v>
      </c>
      <c r="E772" s="33">
        <v>2547.7463712757831</v>
      </c>
      <c r="F772" s="33">
        <v>18409.472880061116</v>
      </c>
    </row>
    <row r="773" spans="1:6" x14ac:dyDescent="0.2">
      <c r="A773" s="27" t="s">
        <v>1143</v>
      </c>
      <c r="B773" s="27" t="s">
        <v>700</v>
      </c>
      <c r="C773" s="27">
        <v>2020</v>
      </c>
      <c r="D773" s="33">
        <v>5297.0243156161769</v>
      </c>
      <c r="E773" s="33">
        <v>11991.509433962265</v>
      </c>
      <c r="F773" s="33">
        <v>17488.207547169812</v>
      </c>
    </row>
    <row r="774" spans="1:6" x14ac:dyDescent="0.2">
      <c r="A774" s="27" t="s">
        <v>1072</v>
      </c>
      <c r="B774" s="27" t="s">
        <v>444</v>
      </c>
      <c r="C774" s="27">
        <v>2020</v>
      </c>
      <c r="D774" s="33">
        <v>5266.813623198188</v>
      </c>
      <c r="E774" s="33">
        <v>4585.8563535911599</v>
      </c>
      <c r="F774" s="33">
        <v>12565.524861878454</v>
      </c>
    </row>
    <row r="775" spans="1:6" x14ac:dyDescent="0.2">
      <c r="A775" s="27" t="s">
        <v>1044</v>
      </c>
      <c r="B775" s="27" t="s">
        <v>503</v>
      </c>
      <c r="C775" s="27">
        <v>2020</v>
      </c>
      <c r="D775" s="33">
        <v>5250.2628514232429</v>
      </c>
      <c r="E775" s="33">
        <v>8385.8967240421989</v>
      </c>
      <c r="F775" s="33">
        <v>5227.0960577456972</v>
      </c>
    </row>
    <row r="776" spans="1:6" x14ac:dyDescent="0.2">
      <c r="A776" s="27" t="s">
        <v>1232</v>
      </c>
      <c r="B776" s="27" t="s">
        <v>828</v>
      </c>
      <c r="C776" s="27">
        <v>2020</v>
      </c>
      <c r="D776" s="33">
        <v>4961.3842572301255</v>
      </c>
      <c r="E776" s="33">
        <v>9028.0649926144761</v>
      </c>
      <c r="F776" s="33">
        <v>4756.6469719350071</v>
      </c>
    </row>
    <row r="777" spans="1:6" x14ac:dyDescent="0.2">
      <c r="A777" s="27" t="s">
        <v>1087</v>
      </c>
      <c r="B777" s="27" t="s">
        <v>430</v>
      </c>
      <c r="C777" s="27">
        <v>2020</v>
      </c>
      <c r="D777" s="33">
        <v>4918.064931329709</v>
      </c>
      <c r="E777" s="33">
        <v>2494.6608281478066</v>
      </c>
      <c r="F777" s="33">
        <v>16066.144272873935</v>
      </c>
    </row>
    <row r="778" spans="1:6" x14ac:dyDescent="0.2">
      <c r="A778" s="27" t="s">
        <v>1024</v>
      </c>
      <c r="B778" s="27" t="s">
        <v>488</v>
      </c>
      <c r="C778" s="27">
        <v>2020</v>
      </c>
      <c r="D778" s="33">
        <v>4893.5287625340161</v>
      </c>
      <c r="E778" s="33">
        <v>2119.0781049935981</v>
      </c>
      <c r="F778" s="33">
        <v>34416.133162612037</v>
      </c>
    </row>
    <row r="779" spans="1:6" x14ac:dyDescent="0.2">
      <c r="A779" s="27" t="s">
        <v>1244</v>
      </c>
      <c r="B779" s="27" t="s">
        <v>460</v>
      </c>
      <c r="C779" s="27">
        <v>2020</v>
      </c>
      <c r="D779" s="33">
        <v>4796.9739421935701</v>
      </c>
      <c r="E779" s="33">
        <v>636.61407463060357</v>
      </c>
      <c r="F779" s="33">
        <v>57884.047082394187</v>
      </c>
    </row>
    <row r="780" spans="1:6" x14ac:dyDescent="0.2">
      <c r="A780" s="27" t="s">
        <v>1077</v>
      </c>
      <c r="B780" s="27" t="s">
        <v>710</v>
      </c>
      <c r="C780" s="27">
        <v>2020</v>
      </c>
      <c r="D780" s="33">
        <v>4702.2863806671066</v>
      </c>
      <c r="E780" s="33">
        <v>21781.91489361702</v>
      </c>
      <c r="F780" s="33">
        <v>18212.765957446809</v>
      </c>
    </row>
    <row r="781" spans="1:6" x14ac:dyDescent="0.2">
      <c r="A781" s="27" t="s">
        <v>1211</v>
      </c>
      <c r="B781" s="27" t="s">
        <v>750</v>
      </c>
      <c r="C781" s="27">
        <v>2020</v>
      </c>
      <c r="D781" s="33">
        <v>4668.6849692932456</v>
      </c>
      <c r="E781" s="33">
        <v>11894.93136219641</v>
      </c>
      <c r="F781" s="33">
        <v>17381.203801478354</v>
      </c>
    </row>
    <row r="782" spans="1:6" x14ac:dyDescent="0.2">
      <c r="A782" s="27" t="s">
        <v>990</v>
      </c>
      <c r="B782" s="27" t="s">
        <v>521</v>
      </c>
      <c r="C782" s="27">
        <v>2020</v>
      </c>
      <c r="D782" s="33">
        <v>4266.5070805812366</v>
      </c>
      <c r="E782" s="33">
        <v>6967.9754942912841</v>
      </c>
      <c r="F782" s="33">
        <v>4923.4196602617658</v>
      </c>
    </row>
    <row r="783" spans="1:6" x14ac:dyDescent="0.2">
      <c r="A783" s="27" t="s">
        <v>957</v>
      </c>
      <c r="B783" s="27" t="s">
        <v>514</v>
      </c>
      <c r="C783" s="27">
        <v>2020</v>
      </c>
      <c r="D783" s="33">
        <v>4264.8787927276653</v>
      </c>
      <c r="E783" s="33">
        <v>9372.9927007299266</v>
      </c>
      <c r="F783" s="33">
        <v>19143.065693430657</v>
      </c>
    </row>
    <row r="784" spans="1:6" x14ac:dyDescent="0.2">
      <c r="A784" s="27" t="s">
        <v>1156</v>
      </c>
      <c r="B784" s="27" t="s">
        <v>486</v>
      </c>
      <c r="C784" s="27">
        <v>2020</v>
      </c>
      <c r="D784" s="33">
        <v>4260.9632153163284</v>
      </c>
      <c r="E784" s="33">
        <v>8504.2979942693419</v>
      </c>
      <c r="F784" s="33">
        <v>9223.49570200573</v>
      </c>
    </row>
    <row r="785" spans="1:6" x14ac:dyDescent="0.2">
      <c r="A785" s="27" t="s">
        <v>1060</v>
      </c>
      <c r="B785" s="27" t="s">
        <v>604</v>
      </c>
      <c r="C785" s="27">
        <v>2020</v>
      </c>
      <c r="D785" s="33">
        <v>4207.1992178831943</v>
      </c>
      <c r="E785" s="33">
        <v>3979.2746113989638</v>
      </c>
      <c r="F785" s="33">
        <v>9511.4294422432176</v>
      </c>
    </row>
    <row r="786" spans="1:6" x14ac:dyDescent="0.2">
      <c r="A786" s="27" t="s">
        <v>1253</v>
      </c>
      <c r="B786" s="27" t="s">
        <v>832</v>
      </c>
      <c r="C786" s="27">
        <v>2020</v>
      </c>
      <c r="D786" s="33">
        <v>4203.4133059937576</v>
      </c>
      <c r="E786" s="33">
        <v>-1061.0021786492375</v>
      </c>
      <c r="F786" s="33">
        <v>50199.34640522876</v>
      </c>
    </row>
    <row r="787" spans="1:6" x14ac:dyDescent="0.2">
      <c r="A787" s="27" t="s">
        <v>1203</v>
      </c>
      <c r="B787" s="27" t="s">
        <v>766</v>
      </c>
      <c r="C787" s="27">
        <v>2020</v>
      </c>
      <c r="D787" s="33">
        <v>4048.1007135040109</v>
      </c>
      <c r="E787" s="33">
        <v>7234.477720964207</v>
      </c>
      <c r="F787" s="33">
        <v>19230.094959824688</v>
      </c>
    </row>
    <row r="788" spans="1:6" x14ac:dyDescent="0.2">
      <c r="A788" s="27" t="s">
        <v>1025</v>
      </c>
      <c r="B788" s="27" t="s">
        <v>495</v>
      </c>
      <c r="C788" s="27">
        <v>2020</v>
      </c>
      <c r="D788" s="33">
        <v>4019.3256519799306</v>
      </c>
      <c r="E788" s="33">
        <v>2182.4160609207338</v>
      </c>
      <c r="F788" s="33">
        <v>3698.8577362409137</v>
      </c>
    </row>
    <row r="789" spans="1:6" x14ac:dyDescent="0.2">
      <c r="A789" s="27" t="s">
        <v>995</v>
      </c>
      <c r="B789" s="27" t="s">
        <v>527</v>
      </c>
      <c r="C789" s="27">
        <v>2020</v>
      </c>
      <c r="D789" s="33">
        <v>3987.5105040161247</v>
      </c>
      <c r="E789" s="33">
        <v>1815.6237701692248</v>
      </c>
      <c r="F789" s="33">
        <v>7558.6383313656042</v>
      </c>
    </row>
    <row r="790" spans="1:6" x14ac:dyDescent="0.2">
      <c r="A790" s="27" t="s">
        <v>945</v>
      </c>
      <c r="B790" s="27" t="s">
        <v>566</v>
      </c>
      <c r="C790" s="27">
        <v>2020</v>
      </c>
      <c r="D790" s="33">
        <v>3941.4176868215472</v>
      </c>
      <c r="E790" s="33">
        <v>5951.7502365184482</v>
      </c>
      <c r="F790" s="33">
        <v>95565.752128666034</v>
      </c>
    </row>
    <row r="791" spans="1:6" x14ac:dyDescent="0.2">
      <c r="A791" s="27" t="s">
        <v>994</v>
      </c>
      <c r="B791" s="27" t="s">
        <v>608</v>
      </c>
      <c r="C791" s="27">
        <v>2020</v>
      </c>
      <c r="D791" s="33">
        <v>3760.5506607340672</v>
      </c>
      <c r="E791" s="33">
        <v>881.18586088939571</v>
      </c>
      <c r="F791" s="33">
        <v>19400.91220068415</v>
      </c>
    </row>
    <row r="792" spans="1:6" x14ac:dyDescent="0.2">
      <c r="A792" s="27" t="s">
        <v>1175</v>
      </c>
      <c r="B792" s="27" t="s">
        <v>504</v>
      </c>
      <c r="C792" s="27">
        <v>2020</v>
      </c>
      <c r="D792" s="33">
        <v>3753.4928588014686</v>
      </c>
      <c r="E792" s="33">
        <v>1376.9129864451247</v>
      </c>
      <c r="F792" s="33">
        <v>10317.446436379536</v>
      </c>
    </row>
    <row r="793" spans="1:6" x14ac:dyDescent="0.2">
      <c r="A793" s="27" t="s">
        <v>920</v>
      </c>
      <c r="B793" s="33" t="s">
        <v>461</v>
      </c>
      <c r="C793" s="33">
        <v>2020</v>
      </c>
      <c r="D793" s="33">
        <v>3713.7312998438297</v>
      </c>
      <c r="E793" s="33">
        <v>2759.7503900156007</v>
      </c>
      <c r="F793" s="33">
        <v>31688.767550702029</v>
      </c>
    </row>
    <row r="794" spans="1:6" x14ac:dyDescent="0.2">
      <c r="A794" s="27" t="s">
        <v>1164</v>
      </c>
      <c r="B794" s="27" t="s">
        <v>493</v>
      </c>
      <c r="C794" s="27">
        <v>2020</v>
      </c>
      <c r="D794" s="33">
        <v>3520.2462638899456</v>
      </c>
      <c r="E794" s="33">
        <v>2083.3740831295845</v>
      </c>
      <c r="F794" s="33">
        <v>39706.601466992666</v>
      </c>
    </row>
    <row r="795" spans="1:6" x14ac:dyDescent="0.2">
      <c r="A795" s="27" t="s">
        <v>1195</v>
      </c>
      <c r="B795" s="27" t="s">
        <v>770</v>
      </c>
      <c r="C795" s="27">
        <v>2020</v>
      </c>
      <c r="D795" s="33">
        <v>3485.6422752954018</v>
      </c>
      <c r="E795" s="33">
        <v>4374.4588744588746</v>
      </c>
      <c r="F795" s="33">
        <v>13534.632034632035</v>
      </c>
    </row>
    <row r="796" spans="1:6" x14ac:dyDescent="0.2">
      <c r="A796" s="27" t="s">
        <v>1204</v>
      </c>
      <c r="B796" s="27" t="s">
        <v>652</v>
      </c>
      <c r="C796" s="27">
        <v>2020</v>
      </c>
      <c r="D796" s="33">
        <v>3429.0483265295297</v>
      </c>
      <c r="E796" s="33">
        <v>-418.72791519434628</v>
      </c>
      <c r="F796" s="33">
        <v>38994.110718492346</v>
      </c>
    </row>
    <row r="797" spans="1:6" x14ac:dyDescent="0.2">
      <c r="A797" s="27" t="s">
        <v>1200</v>
      </c>
      <c r="B797" s="27" t="s">
        <v>538</v>
      </c>
      <c r="C797" s="27">
        <v>2020</v>
      </c>
      <c r="D797" s="33">
        <v>3379.2674407918921</v>
      </c>
      <c r="E797" s="33">
        <v>-2326.4887063655033</v>
      </c>
      <c r="F797" s="33">
        <v>94770.020533880903</v>
      </c>
    </row>
    <row r="798" spans="1:6" x14ac:dyDescent="0.2">
      <c r="A798" s="27" t="s">
        <v>1275</v>
      </c>
      <c r="B798" s="27" t="s">
        <v>706</v>
      </c>
      <c r="C798" s="27">
        <v>2020</v>
      </c>
      <c r="D798" s="33">
        <v>3276.6792682072592</v>
      </c>
      <c r="E798" s="33">
        <v>3488.2217090069284</v>
      </c>
      <c r="F798" s="33">
        <v>33419.399538106234</v>
      </c>
    </row>
    <row r="799" spans="1:6" x14ac:dyDescent="0.2">
      <c r="A799" s="27" t="s">
        <v>1092</v>
      </c>
      <c r="B799" s="27" t="s">
        <v>473</v>
      </c>
      <c r="C799" s="27">
        <v>2020</v>
      </c>
      <c r="D799" s="33">
        <v>3176.1217616777421</v>
      </c>
      <c r="E799" s="33">
        <v>1315.5231258091092</v>
      </c>
      <c r="F799" s="33">
        <v>7963.3988466517594</v>
      </c>
    </row>
    <row r="800" spans="1:6" x14ac:dyDescent="0.2">
      <c r="A800" s="27" t="s">
        <v>1273</v>
      </c>
      <c r="B800" s="27" t="s">
        <v>1274</v>
      </c>
      <c r="C800" s="27">
        <v>2020</v>
      </c>
      <c r="D800" s="33">
        <v>3165.0421817823403</v>
      </c>
      <c r="E800" s="33">
        <v>8909.8360655737706</v>
      </c>
      <c r="F800" s="33">
        <v>35648.711943793911</v>
      </c>
    </row>
    <row r="801" spans="1:6" x14ac:dyDescent="0.2">
      <c r="A801" s="27" t="s">
        <v>1085</v>
      </c>
      <c r="B801" s="27" t="s">
        <v>626</v>
      </c>
      <c r="C801" s="27">
        <v>2020</v>
      </c>
      <c r="D801" s="33">
        <v>3160.1700971141527</v>
      </c>
      <c r="E801" s="33">
        <v>2483.4777029194738</v>
      </c>
      <c r="F801" s="33">
        <v>8464.8700673724743</v>
      </c>
    </row>
    <row r="802" spans="1:6" x14ac:dyDescent="0.2">
      <c r="A802" s="27" t="s">
        <v>948</v>
      </c>
      <c r="B802" s="27" t="s">
        <v>496</v>
      </c>
      <c r="C802" s="27">
        <v>2020</v>
      </c>
      <c r="D802" s="33">
        <v>3133.2261268241423</v>
      </c>
      <c r="E802" s="33">
        <v>9977.403293757181</v>
      </c>
      <c r="F802" s="33">
        <v>11176.560704710839</v>
      </c>
    </row>
    <row r="803" spans="1:6" x14ac:dyDescent="0.2">
      <c r="A803" s="27" t="s">
        <v>1194</v>
      </c>
      <c r="B803" s="27" t="s">
        <v>767</v>
      </c>
      <c r="C803" s="27">
        <v>2020</v>
      </c>
      <c r="D803" s="33">
        <v>3125.6738337017164</v>
      </c>
      <c r="E803" s="33">
        <v>3662.127659574468</v>
      </c>
      <c r="F803" s="33">
        <v>10869.787234042553</v>
      </c>
    </row>
    <row r="804" spans="1:6" x14ac:dyDescent="0.2">
      <c r="A804" s="27" t="s">
        <v>1206</v>
      </c>
      <c r="B804" s="27" t="s">
        <v>439</v>
      </c>
      <c r="C804" s="27">
        <v>2020</v>
      </c>
      <c r="D804" s="33">
        <v>3059.7352270884221</v>
      </c>
      <c r="E804" s="33">
        <v>6089.4143798865553</v>
      </c>
      <c r="F804" s="33">
        <v>11167.0627012111</v>
      </c>
    </row>
    <row r="805" spans="1:6" x14ac:dyDescent="0.2">
      <c r="A805" s="27" t="s">
        <v>1073</v>
      </c>
      <c r="B805" s="27" t="s">
        <v>772</v>
      </c>
      <c r="C805" s="27">
        <v>2020</v>
      </c>
      <c r="D805" s="33">
        <v>3031.8156348682546</v>
      </c>
      <c r="E805" s="33">
        <v>4156.7877629063096</v>
      </c>
      <c r="F805" s="33">
        <v>7141.4913957934987</v>
      </c>
    </row>
    <row r="806" spans="1:6" x14ac:dyDescent="0.2">
      <c r="A806" s="27" t="s">
        <v>1005</v>
      </c>
      <c r="B806" s="27" t="s">
        <v>530</v>
      </c>
      <c r="C806" s="27">
        <v>2020</v>
      </c>
      <c r="D806" s="33">
        <v>3023.0661216341773</v>
      </c>
      <c r="E806" s="33">
        <v>1562.766461392705</v>
      </c>
      <c r="F806" s="33">
        <v>19988.157271435339</v>
      </c>
    </row>
    <row r="807" spans="1:6" x14ac:dyDescent="0.2">
      <c r="A807" s="27" t="s">
        <v>1236</v>
      </c>
      <c r="B807" s="27" t="s">
        <v>756</v>
      </c>
      <c r="C807" s="27">
        <v>2020</v>
      </c>
      <c r="D807" s="33">
        <v>2992.4429287504686</v>
      </c>
      <c r="E807" s="33">
        <v>11294.675803900896</v>
      </c>
      <c r="F807" s="33">
        <v>13572.48286768582</v>
      </c>
    </row>
    <row r="808" spans="1:6" x14ac:dyDescent="0.2">
      <c r="A808" s="27" t="s">
        <v>1026</v>
      </c>
      <c r="B808" s="27" t="s">
        <v>534</v>
      </c>
      <c r="C808" s="27">
        <v>2020</v>
      </c>
      <c r="D808" s="33">
        <v>2969.3223917876094</v>
      </c>
      <c r="E808" s="33">
        <v>-2262.6427406199023</v>
      </c>
      <c r="F808" s="33">
        <v>12759.380097879282</v>
      </c>
    </row>
    <row r="809" spans="1:6" x14ac:dyDescent="0.2">
      <c r="A809" s="27" t="s">
        <v>1257</v>
      </c>
      <c r="B809" s="27" t="s">
        <v>542</v>
      </c>
      <c r="C809" s="27">
        <v>2020</v>
      </c>
      <c r="D809" s="33">
        <v>2968.8333653741443</v>
      </c>
      <c r="E809" s="33">
        <v>17648.835202761002</v>
      </c>
      <c r="F809" s="33">
        <v>25290.767903364969</v>
      </c>
    </row>
    <row r="810" spans="1:6" x14ac:dyDescent="0.2">
      <c r="A810" s="27" t="s">
        <v>980</v>
      </c>
      <c r="B810" s="27" t="s">
        <v>585</v>
      </c>
      <c r="C810" s="27">
        <v>2020</v>
      </c>
      <c r="D810" s="33">
        <v>2880.3102047117186</v>
      </c>
      <c r="E810" s="33">
        <v>-3395.8499600957703</v>
      </c>
      <c r="F810" s="33">
        <v>27852.354349561054</v>
      </c>
    </row>
    <row r="811" spans="1:6" x14ac:dyDescent="0.2">
      <c r="A811" s="27" t="s">
        <v>1056</v>
      </c>
      <c r="B811" s="27" t="s">
        <v>553</v>
      </c>
      <c r="C811" s="27">
        <v>2020</v>
      </c>
      <c r="D811" s="33">
        <v>2820.955026717892</v>
      </c>
      <c r="E811" s="33">
        <v>3729.6769851951549</v>
      </c>
      <c r="F811" s="33">
        <v>19699.394347240916</v>
      </c>
    </row>
    <row r="812" spans="1:6" x14ac:dyDescent="0.2">
      <c r="A812" s="27" t="s">
        <v>1061</v>
      </c>
      <c r="B812" s="27" t="s">
        <v>545</v>
      </c>
      <c r="C812" s="27">
        <v>2020</v>
      </c>
      <c r="D812" s="33">
        <v>2743.7457650103602</v>
      </c>
      <c r="E812" s="33">
        <v>2618.3134046570171</v>
      </c>
      <c r="F812" s="33">
        <v>5721.8376337319069</v>
      </c>
    </row>
    <row r="813" spans="1:6" x14ac:dyDescent="0.2">
      <c r="A813" s="27" t="s">
        <v>986</v>
      </c>
      <c r="B813" s="27" t="s">
        <v>618</v>
      </c>
      <c r="C813" s="27">
        <v>2020</v>
      </c>
      <c r="D813" s="33">
        <v>2695.8911175091507</v>
      </c>
      <c r="E813" s="33">
        <v>5070.8566853482789</v>
      </c>
      <c r="F813" s="33">
        <v>4227.7822257806247</v>
      </c>
    </row>
    <row r="814" spans="1:6" x14ac:dyDescent="0.2">
      <c r="A814" s="27" t="s">
        <v>1053</v>
      </c>
      <c r="B814" s="27" t="s">
        <v>682</v>
      </c>
      <c r="C814" s="27">
        <v>2020</v>
      </c>
      <c r="D814" s="33">
        <v>2597.487881455399</v>
      </c>
      <c r="E814" s="33">
        <v>3169.0140845070423</v>
      </c>
      <c r="F814" s="33">
        <v>17497.06572769953</v>
      </c>
    </row>
    <row r="815" spans="1:6" x14ac:dyDescent="0.2">
      <c r="A815" s="27" t="s">
        <v>1107</v>
      </c>
      <c r="B815" s="27" t="s">
        <v>569</v>
      </c>
      <c r="C815" s="27">
        <v>2020</v>
      </c>
      <c r="D815" s="33">
        <v>2561.5498677324977</v>
      </c>
      <c r="E815" s="33">
        <v>11848.062015503876</v>
      </c>
      <c r="F815" s="33">
        <v>15327.131782945737</v>
      </c>
    </row>
    <row r="816" spans="1:6" x14ac:dyDescent="0.2">
      <c r="A816" s="27" t="s">
        <v>1106</v>
      </c>
      <c r="B816" s="27" t="s">
        <v>795</v>
      </c>
      <c r="C816" s="27">
        <v>2020</v>
      </c>
      <c r="D816" s="33">
        <v>2520.833333333333</v>
      </c>
      <c r="E816" s="33">
        <v>24558.59375</v>
      </c>
      <c r="F816" s="33">
        <v>37924.479166666664</v>
      </c>
    </row>
    <row r="817" spans="1:6" x14ac:dyDescent="0.2">
      <c r="A817" s="27" t="s">
        <v>1091</v>
      </c>
      <c r="B817" s="27" t="s">
        <v>445</v>
      </c>
      <c r="C817" s="27">
        <v>2020</v>
      </c>
      <c r="D817" s="33">
        <v>2478.5408622115187</v>
      </c>
      <c r="E817" s="33">
        <v>2016.3779527559054</v>
      </c>
      <c r="F817" s="33">
        <v>7096</v>
      </c>
    </row>
    <row r="818" spans="1:6" x14ac:dyDescent="0.2">
      <c r="A818" s="27" t="s">
        <v>1186</v>
      </c>
      <c r="B818" s="27" t="s">
        <v>522</v>
      </c>
      <c r="C818" s="27">
        <v>2020</v>
      </c>
      <c r="D818" s="33">
        <v>2474.3204844002616</v>
      </c>
      <c r="E818" s="33">
        <v>6374.7162468922279</v>
      </c>
      <c r="F818" s="33">
        <v>19699.059561128528</v>
      </c>
    </row>
    <row r="819" spans="1:6" x14ac:dyDescent="0.2">
      <c r="A819" s="27" t="s">
        <v>1190</v>
      </c>
      <c r="B819" s="27" t="s">
        <v>442</v>
      </c>
      <c r="C819" s="27">
        <v>2020</v>
      </c>
      <c r="D819" s="33">
        <v>2470.5636752198311</v>
      </c>
      <c r="E819" s="33">
        <v>-2152.7171388759871</v>
      </c>
      <c r="F819" s="33">
        <v>16973.339526242453</v>
      </c>
    </row>
    <row r="820" spans="1:6" x14ac:dyDescent="0.2">
      <c r="A820" s="27" t="s">
        <v>1214</v>
      </c>
      <c r="B820" s="27" t="s">
        <v>826</v>
      </c>
      <c r="C820" s="27">
        <v>2020</v>
      </c>
      <c r="D820" s="33">
        <v>2454.3353030855342</v>
      </c>
      <c r="E820" s="33">
        <v>-556.38862855357706</v>
      </c>
      <c r="F820" s="33">
        <v>12406.852025408727</v>
      </c>
    </row>
    <row r="821" spans="1:6" x14ac:dyDescent="0.2">
      <c r="A821" s="27" t="s">
        <v>1171</v>
      </c>
      <c r="B821" s="27" t="s">
        <v>835</v>
      </c>
      <c r="C821" s="27">
        <v>2020</v>
      </c>
      <c r="D821" s="33">
        <v>2429.2138261117734</v>
      </c>
      <c r="E821" s="33">
        <v>1650.7624200688638</v>
      </c>
      <c r="F821" s="33">
        <v>54296.11411706837</v>
      </c>
    </row>
    <row r="822" spans="1:6" x14ac:dyDescent="0.2">
      <c r="A822" s="27" t="s">
        <v>1067</v>
      </c>
      <c r="B822" s="27" t="s">
        <v>655</v>
      </c>
      <c r="C822" s="27">
        <v>2020</v>
      </c>
      <c r="D822" s="33">
        <v>2360.2836622170635</v>
      </c>
      <c r="E822" s="33">
        <v>3189.3862449216481</v>
      </c>
      <c r="F822" s="33">
        <v>16535.58473592571</v>
      </c>
    </row>
    <row r="823" spans="1:6" x14ac:dyDescent="0.2">
      <c r="A823" s="27" t="s">
        <v>1046</v>
      </c>
      <c r="B823" s="27" t="s">
        <v>754</v>
      </c>
      <c r="C823" s="27">
        <v>2020</v>
      </c>
      <c r="D823" s="33">
        <v>2319.55628706271</v>
      </c>
      <c r="E823" s="33">
        <v>2831.0977278948808</v>
      </c>
      <c r="F823" s="33">
        <v>20559.54010402409</v>
      </c>
    </row>
    <row r="824" spans="1:6" x14ac:dyDescent="0.2">
      <c r="A824" s="27" t="s">
        <v>1002</v>
      </c>
      <c r="B824" s="27" t="s">
        <v>498</v>
      </c>
      <c r="C824" s="27">
        <v>2020</v>
      </c>
      <c r="D824" s="33">
        <v>2307.6275552302277</v>
      </c>
      <c r="E824" s="33">
        <v>2965.7320872274145</v>
      </c>
      <c r="F824" s="33">
        <v>8752.5095188646592</v>
      </c>
    </row>
    <row r="825" spans="1:6" x14ac:dyDescent="0.2">
      <c r="A825" s="27" t="s">
        <v>1276</v>
      </c>
      <c r="B825" s="27" t="s">
        <v>511</v>
      </c>
      <c r="C825" s="27">
        <v>2020</v>
      </c>
      <c r="D825" s="33">
        <v>2303.6295650400712</v>
      </c>
      <c r="E825" s="33">
        <v>283.42569269521408</v>
      </c>
      <c r="F825" s="33">
        <v>11501.863979848866</v>
      </c>
    </row>
    <row r="826" spans="1:6" x14ac:dyDescent="0.2">
      <c r="A826" s="27" t="s">
        <v>1193</v>
      </c>
      <c r="B826" s="27" t="s">
        <v>523</v>
      </c>
      <c r="C826" s="27">
        <v>2020</v>
      </c>
      <c r="D826" s="33">
        <v>2275.013976898339</v>
      </c>
      <c r="E826" s="33">
        <v>1319.4033689083194</v>
      </c>
      <c r="F826" s="33">
        <v>17254.725472547256</v>
      </c>
    </row>
    <row r="827" spans="1:6" x14ac:dyDescent="0.2">
      <c r="A827" s="27" t="s">
        <v>947</v>
      </c>
      <c r="B827" s="27" t="s">
        <v>492</v>
      </c>
      <c r="C827" s="27">
        <v>2020</v>
      </c>
      <c r="D827" s="33">
        <v>2251.0587356425899</v>
      </c>
      <c r="E827" s="33">
        <v>2999.7857295907434</v>
      </c>
      <c r="F827" s="33">
        <v>9976.4302549817876</v>
      </c>
    </row>
    <row r="828" spans="1:6" x14ac:dyDescent="0.2">
      <c r="A828" s="27" t="s">
        <v>1154</v>
      </c>
      <c r="B828" s="27" t="s">
        <v>650</v>
      </c>
      <c r="C828" s="27">
        <v>2020</v>
      </c>
      <c r="D828" s="33">
        <v>2246.8140180090845</v>
      </c>
      <c r="E828" s="33">
        <v>7774.3362831858403</v>
      </c>
      <c r="F828" s="33">
        <v>20701.327433628318</v>
      </c>
    </row>
    <row r="829" spans="1:6" x14ac:dyDescent="0.2">
      <c r="A829" s="27" t="s">
        <v>983</v>
      </c>
      <c r="B829" s="27" t="s">
        <v>502</v>
      </c>
      <c r="C829" s="27">
        <v>2020</v>
      </c>
      <c r="D829" s="33">
        <v>2224.9017364148822</v>
      </c>
      <c r="E829" s="33">
        <v>2104.7034764826176</v>
      </c>
      <c r="F829" s="33">
        <v>6418.8139059304704</v>
      </c>
    </row>
    <row r="830" spans="1:6" x14ac:dyDescent="0.2">
      <c r="A830" s="27" t="s">
        <v>1004</v>
      </c>
      <c r="B830" s="27" t="s">
        <v>476</v>
      </c>
      <c r="C830" s="27">
        <v>2020</v>
      </c>
      <c r="D830" s="33">
        <v>2200.6374339166578</v>
      </c>
      <c r="E830" s="33">
        <v>1104.5011016682404</v>
      </c>
      <c r="F830" s="33">
        <v>15522.19074598678</v>
      </c>
    </row>
    <row r="831" spans="1:6" x14ac:dyDescent="0.2">
      <c r="A831" s="27" t="s">
        <v>1001</v>
      </c>
      <c r="B831" s="27" t="s">
        <v>481</v>
      </c>
      <c r="C831" s="27">
        <v>2020</v>
      </c>
      <c r="D831" s="33">
        <v>2193.7294291024741</v>
      </c>
      <c r="E831" s="33">
        <v>1643.4544625209062</v>
      </c>
      <c r="F831" s="33">
        <v>26209.061882317164</v>
      </c>
    </row>
    <row r="832" spans="1:6" x14ac:dyDescent="0.2">
      <c r="A832" s="27" t="s">
        <v>1057</v>
      </c>
      <c r="B832" s="27" t="s">
        <v>653</v>
      </c>
      <c r="C832" s="27">
        <v>2020</v>
      </c>
      <c r="D832" s="33">
        <v>2159.1123141014887</v>
      </c>
      <c r="E832" s="33">
        <v>3630.8405724987733</v>
      </c>
      <c r="F832" s="33">
        <v>8756.2111693930165</v>
      </c>
    </row>
    <row r="833" spans="1:6" x14ac:dyDescent="0.2">
      <c r="A833" s="27" t="s">
        <v>1062</v>
      </c>
      <c r="B833" s="27" t="s">
        <v>580</v>
      </c>
      <c r="C833" s="27">
        <v>2020</v>
      </c>
      <c r="D833" s="33">
        <v>2156.0692018623017</v>
      </c>
      <c r="E833" s="33">
        <v>4857.2965220509141</v>
      </c>
      <c r="F833" s="33">
        <v>5141.9863750448185</v>
      </c>
    </row>
    <row r="834" spans="1:6" x14ac:dyDescent="0.2">
      <c r="A834" s="27" t="s">
        <v>1142</v>
      </c>
      <c r="B834" s="27" t="s">
        <v>472</v>
      </c>
      <c r="C834" s="27">
        <v>2020</v>
      </c>
      <c r="D834" s="33">
        <v>2144.4011873511245</v>
      </c>
      <c r="E834" s="33">
        <v>1708.6681484014362</v>
      </c>
      <c r="F834" s="33">
        <v>16855.701829372541</v>
      </c>
    </row>
    <row r="835" spans="1:6" x14ac:dyDescent="0.2">
      <c r="A835" s="27" t="s">
        <v>1199</v>
      </c>
      <c r="B835" s="27" t="s">
        <v>536</v>
      </c>
      <c r="C835" s="27">
        <v>2020</v>
      </c>
      <c r="D835" s="33">
        <v>2128.656677581238</v>
      </c>
      <c r="E835" s="33">
        <v>760.74964104889295</v>
      </c>
      <c r="F835" s="33">
        <v>7932.8950351394242</v>
      </c>
    </row>
    <row r="836" spans="1:6" x14ac:dyDescent="0.2">
      <c r="A836" s="27" t="s">
        <v>1076</v>
      </c>
      <c r="B836" s="27" t="s">
        <v>709</v>
      </c>
      <c r="C836" s="27">
        <v>2020</v>
      </c>
      <c r="D836" s="33">
        <v>2123.1331383625229</v>
      </c>
      <c r="E836" s="33">
        <v>3195.9051268188337</v>
      </c>
      <c r="F836" s="33">
        <v>10671.587409792906</v>
      </c>
    </row>
    <row r="837" spans="1:6" x14ac:dyDescent="0.2">
      <c r="A837" s="27" t="s">
        <v>1192</v>
      </c>
      <c r="B837" s="27" t="s">
        <v>762</v>
      </c>
      <c r="C837" s="27">
        <v>2020</v>
      </c>
      <c r="D837" s="33">
        <v>2119.7565107928963</v>
      </c>
      <c r="E837" s="33">
        <v>-423.01867743563855</v>
      </c>
      <c r="F837" s="33">
        <v>10659.767794043413</v>
      </c>
    </row>
    <row r="838" spans="1:6" x14ac:dyDescent="0.2">
      <c r="A838" s="27" t="s">
        <v>1271</v>
      </c>
      <c r="B838" s="27" t="s">
        <v>1272</v>
      </c>
      <c r="C838" s="27">
        <v>2020</v>
      </c>
      <c r="D838" s="33">
        <v>2086.745761829086</v>
      </c>
      <c r="E838" s="33">
        <v>3422.8996809641972</v>
      </c>
      <c r="F838" s="33">
        <v>22200.638071605812</v>
      </c>
    </row>
    <row r="839" spans="1:6" x14ac:dyDescent="0.2">
      <c r="A839" s="27" t="s">
        <v>1103</v>
      </c>
      <c r="B839" s="27" t="s">
        <v>773</v>
      </c>
      <c r="C839" s="27">
        <v>2020</v>
      </c>
      <c r="D839" s="33">
        <v>2077.7548209018701</v>
      </c>
      <c r="E839" s="33">
        <v>14962.151394422312</v>
      </c>
      <c r="F839" s="33">
        <v>5625.4980079681272</v>
      </c>
    </row>
    <row r="840" spans="1:6" x14ac:dyDescent="0.2">
      <c r="A840" s="27" t="s">
        <v>1065</v>
      </c>
      <c r="B840" s="27" t="s">
        <v>707</v>
      </c>
      <c r="C840" s="27">
        <v>2020</v>
      </c>
      <c r="D840" s="33">
        <v>2063.0383864962196</v>
      </c>
      <c r="E840" s="33">
        <v>1377.5642019325169</v>
      </c>
      <c r="F840" s="33">
        <v>14320.105410013952</v>
      </c>
    </row>
    <row r="841" spans="1:6" x14ac:dyDescent="0.2">
      <c r="A841" s="27" t="s">
        <v>1116</v>
      </c>
      <c r="B841" s="27" t="s">
        <v>567</v>
      </c>
      <c r="C841" s="27">
        <v>2020</v>
      </c>
      <c r="D841" s="33">
        <v>2061.3582482787569</v>
      </c>
      <c r="E841" s="33">
        <v>-1583.5918648741813</v>
      </c>
      <c r="F841" s="33">
        <v>48687.693898655634</v>
      </c>
    </row>
    <row r="842" spans="1:6" x14ac:dyDescent="0.2">
      <c r="A842" s="27" t="s">
        <v>1093</v>
      </c>
      <c r="B842" s="27" t="s">
        <v>509</v>
      </c>
      <c r="C842" s="27">
        <v>2020</v>
      </c>
      <c r="D842" s="33">
        <v>2058.1496866256057</v>
      </c>
      <c r="E842" s="33">
        <v>640.14394242303081</v>
      </c>
      <c r="F842" s="33">
        <v>11917.233106757298</v>
      </c>
    </row>
    <row r="843" spans="1:6" x14ac:dyDescent="0.2">
      <c r="A843" s="27" t="s">
        <v>1216</v>
      </c>
      <c r="B843" s="27" t="s">
        <v>605</v>
      </c>
      <c r="C843" s="27">
        <v>2020</v>
      </c>
      <c r="D843" s="33">
        <v>2050.8742267233324</v>
      </c>
      <c r="E843" s="33">
        <v>4534.5426476263992</v>
      </c>
      <c r="F843" s="33">
        <v>13534.542647626398</v>
      </c>
    </row>
    <row r="844" spans="1:6" x14ac:dyDescent="0.2">
      <c r="A844" s="27" t="s">
        <v>1006</v>
      </c>
      <c r="B844" s="27" t="s">
        <v>550</v>
      </c>
      <c r="C844" s="27">
        <v>2020</v>
      </c>
      <c r="D844" s="33">
        <v>2032.7757865526492</v>
      </c>
      <c r="E844" s="33">
        <v>1876.6912669126691</v>
      </c>
      <c r="F844" s="33">
        <v>65323.49323493235</v>
      </c>
    </row>
    <row r="845" spans="1:6" x14ac:dyDescent="0.2">
      <c r="A845" s="27" t="s">
        <v>1181</v>
      </c>
      <c r="B845" s="27" t="s">
        <v>575</v>
      </c>
      <c r="C845" s="27">
        <v>2020</v>
      </c>
      <c r="D845" s="33">
        <v>2028.468703268682</v>
      </c>
      <c r="E845" s="33">
        <v>-3092.8376603697343</v>
      </c>
      <c r="F845" s="33">
        <v>8076.9774724719673</v>
      </c>
    </row>
    <row r="846" spans="1:6" x14ac:dyDescent="0.2">
      <c r="A846" s="27" t="s">
        <v>1251</v>
      </c>
      <c r="B846" s="27" t="s">
        <v>705</v>
      </c>
      <c r="C846" s="27">
        <v>2020</v>
      </c>
      <c r="D846" s="33">
        <v>2026.647260986352</v>
      </c>
      <c r="E846" s="33">
        <v>13756.769160165213</v>
      </c>
      <c r="F846" s="33">
        <v>4326.7553923818268</v>
      </c>
    </row>
    <row r="847" spans="1:6" x14ac:dyDescent="0.2">
      <c r="A847" s="27" t="s">
        <v>1105</v>
      </c>
      <c r="B847" s="27" t="s">
        <v>549</v>
      </c>
      <c r="C847" s="27">
        <v>2020</v>
      </c>
      <c r="D847" s="33">
        <v>1964.3868511410815</v>
      </c>
      <c r="E847" s="33">
        <v>17317.937219730942</v>
      </c>
      <c r="F847" s="33">
        <v>16766.367713004485</v>
      </c>
    </row>
    <row r="848" spans="1:6" x14ac:dyDescent="0.2">
      <c r="A848" s="27" t="s">
        <v>1184</v>
      </c>
      <c r="B848" s="27" t="s">
        <v>687</v>
      </c>
      <c r="C848" s="27">
        <v>2020</v>
      </c>
      <c r="D848" s="33">
        <v>1952.4357554577934</v>
      </c>
      <c r="E848" s="33">
        <v>2047.1507087069713</v>
      </c>
      <c r="F848" s="33">
        <v>33171.150323016103</v>
      </c>
    </row>
    <row r="849" spans="1:6" x14ac:dyDescent="0.2">
      <c r="A849" s="27" t="s">
        <v>1068</v>
      </c>
      <c r="B849" s="27" t="s">
        <v>736</v>
      </c>
      <c r="C849" s="27">
        <v>2020</v>
      </c>
      <c r="D849" s="33">
        <v>1944.4928292922455</v>
      </c>
      <c r="E849" s="33">
        <v>-46.883184913567312</v>
      </c>
      <c r="F849" s="33">
        <v>15736.336650951633</v>
      </c>
    </row>
    <row r="850" spans="1:6" x14ac:dyDescent="0.2">
      <c r="A850" s="27" t="s">
        <v>1198</v>
      </c>
      <c r="B850" s="27" t="s">
        <v>598</v>
      </c>
      <c r="C850" s="27">
        <v>2020</v>
      </c>
      <c r="D850" s="33">
        <v>1902.4218457182064</v>
      </c>
      <c r="E850" s="33">
        <v>948.16127603012853</v>
      </c>
      <c r="F850" s="33">
        <v>12076.650420912716</v>
      </c>
    </row>
    <row r="851" spans="1:6" x14ac:dyDescent="0.2">
      <c r="A851" s="27" t="s">
        <v>1130</v>
      </c>
      <c r="B851" s="27" t="s">
        <v>572</v>
      </c>
      <c r="C851" s="27">
        <v>2020</v>
      </c>
      <c r="D851" s="33">
        <v>1866.5843600434771</v>
      </c>
      <c r="E851" s="33">
        <v>363.33425643865968</v>
      </c>
      <c r="F851" s="33">
        <v>14212.498846118342</v>
      </c>
    </row>
    <row r="852" spans="1:6" x14ac:dyDescent="0.2">
      <c r="A852" s="27" t="s">
        <v>1179</v>
      </c>
      <c r="B852" s="27" t="s">
        <v>764</v>
      </c>
      <c r="C852" s="27">
        <v>2020</v>
      </c>
      <c r="D852" s="33">
        <v>1861.7221695018736</v>
      </c>
      <c r="E852" s="33">
        <v>13326.315789473685</v>
      </c>
      <c r="F852" s="33">
        <v>5185.9649122807014</v>
      </c>
    </row>
    <row r="853" spans="1:6" x14ac:dyDescent="0.2">
      <c r="A853" s="27" t="s">
        <v>1041</v>
      </c>
      <c r="B853" s="27" t="s">
        <v>494</v>
      </c>
      <c r="C853" s="27">
        <v>2020</v>
      </c>
      <c r="D853" s="33">
        <v>1855.7153381878934</v>
      </c>
      <c r="E853" s="33">
        <v>-1511.4791734995081</v>
      </c>
      <c r="F853" s="33">
        <v>10759.921285667431</v>
      </c>
    </row>
    <row r="854" spans="1:6" x14ac:dyDescent="0.2">
      <c r="A854" s="27" t="s">
        <v>1237</v>
      </c>
      <c r="B854" s="27" t="s">
        <v>738</v>
      </c>
      <c r="C854" s="27">
        <v>2020</v>
      </c>
      <c r="D854" s="33">
        <v>1851.9649885628387</v>
      </c>
      <c r="E854" s="33">
        <v>619.25287356321837</v>
      </c>
      <c r="F854" s="33">
        <v>22906.6091954023</v>
      </c>
    </row>
    <row r="855" spans="1:6" x14ac:dyDescent="0.2">
      <c r="A855" s="27" t="s">
        <v>1078</v>
      </c>
      <c r="B855" s="27" t="s">
        <v>559</v>
      </c>
      <c r="C855" s="27">
        <v>2020</v>
      </c>
      <c r="D855" s="33">
        <v>1849.1962272034623</v>
      </c>
      <c r="E855" s="33">
        <v>5588.0341880341884</v>
      </c>
      <c r="F855" s="33">
        <v>6713.0484330484333</v>
      </c>
    </row>
    <row r="856" spans="1:6" x14ac:dyDescent="0.2">
      <c r="A856" s="27" t="s">
        <v>1197</v>
      </c>
      <c r="B856" s="27" t="s">
        <v>737</v>
      </c>
      <c r="C856" s="27">
        <v>2020</v>
      </c>
      <c r="D856" s="33">
        <v>1843.1888410927208</v>
      </c>
      <c r="E856" s="33">
        <v>3516.5689349515887</v>
      </c>
      <c r="F856" s="33">
        <v>9259.1026864857486</v>
      </c>
    </row>
    <row r="857" spans="1:6" x14ac:dyDescent="0.2">
      <c r="A857" s="27" t="s">
        <v>1182</v>
      </c>
      <c r="B857" s="27" t="s">
        <v>526</v>
      </c>
      <c r="C857" s="27">
        <v>2020</v>
      </c>
      <c r="D857" s="33">
        <v>1820.4340758467895</v>
      </c>
      <c r="E857" s="33">
        <v>-2052.515295717199</v>
      </c>
      <c r="F857" s="33">
        <v>28040.618626784501</v>
      </c>
    </row>
    <row r="858" spans="1:6" x14ac:dyDescent="0.2">
      <c r="A858" s="27" t="s">
        <v>1064</v>
      </c>
      <c r="B858" s="27" t="s">
        <v>788</v>
      </c>
      <c r="C858" s="27">
        <v>2020</v>
      </c>
      <c r="D858" s="33">
        <v>1817.3238109408321</v>
      </c>
      <c r="E858" s="33">
        <v>3848.5344442791252</v>
      </c>
      <c r="F858" s="33">
        <v>15701.135743688936</v>
      </c>
    </row>
    <row r="859" spans="1:6" x14ac:dyDescent="0.2">
      <c r="A859" s="27" t="s">
        <v>1262</v>
      </c>
      <c r="B859" s="27" t="s">
        <v>694</v>
      </c>
      <c r="C859" s="27">
        <v>2020</v>
      </c>
      <c r="D859" s="33">
        <v>1813.2031917750724</v>
      </c>
      <c r="E859" s="33">
        <v>15037.005163511187</v>
      </c>
      <c r="F859" s="33">
        <v>11867.469879518072</v>
      </c>
    </row>
    <row r="860" spans="1:6" x14ac:dyDescent="0.2">
      <c r="A860" s="27" t="s">
        <v>1075</v>
      </c>
      <c r="B860" s="27" t="s">
        <v>581</v>
      </c>
      <c r="C860" s="27">
        <v>2020</v>
      </c>
      <c r="D860" s="33">
        <v>1791.5986616410837</v>
      </c>
      <c r="E860" s="33">
        <v>6773.8190197642471</v>
      </c>
      <c r="F860" s="33">
        <v>24612.95754675175</v>
      </c>
    </row>
    <row r="861" spans="1:6" x14ac:dyDescent="0.2">
      <c r="A861" s="27" t="s">
        <v>1155</v>
      </c>
      <c r="B861" s="27" t="s">
        <v>695</v>
      </c>
      <c r="C861" s="27">
        <v>2020</v>
      </c>
      <c r="D861" s="33">
        <v>1769.3350910549568</v>
      </c>
      <c r="E861" s="33">
        <v>1806.2553071044438</v>
      </c>
      <c r="F861" s="33">
        <v>7822.5304273988113</v>
      </c>
    </row>
    <row r="862" spans="1:6" x14ac:dyDescent="0.2">
      <c r="A862" s="27" t="s">
        <v>1059</v>
      </c>
      <c r="B862" s="27" t="s">
        <v>433</v>
      </c>
      <c r="C862" s="27">
        <v>2020</v>
      </c>
      <c r="D862" s="33">
        <v>1755.1612705094738</v>
      </c>
      <c r="E862" s="33">
        <v>2111.6905479367811</v>
      </c>
      <c r="F862" s="33">
        <v>17511.567554270954</v>
      </c>
    </row>
    <row r="863" spans="1:6" x14ac:dyDescent="0.2">
      <c r="A863" s="27" t="s">
        <v>1058</v>
      </c>
      <c r="B863" s="27" t="s">
        <v>723</v>
      </c>
      <c r="C863" s="27">
        <v>2020</v>
      </c>
      <c r="D863" s="33">
        <v>1741.1544099861833</v>
      </c>
      <c r="E863" s="33">
        <v>1792.5168251255209</v>
      </c>
      <c r="F863" s="33">
        <v>6295.9085567781221</v>
      </c>
    </row>
    <row r="864" spans="1:6" x14ac:dyDescent="0.2">
      <c r="A864" s="27" t="s">
        <v>1161</v>
      </c>
      <c r="B864" s="27" t="s">
        <v>541</v>
      </c>
      <c r="C864" s="27">
        <v>2020</v>
      </c>
      <c r="D864" s="33">
        <v>1703.8478406262448</v>
      </c>
      <c r="E864" s="33">
        <v>3644.9804356713194</v>
      </c>
      <c r="F864" s="33">
        <v>17512.001401623547</v>
      </c>
    </row>
    <row r="865" spans="1:6" x14ac:dyDescent="0.2">
      <c r="A865" s="27" t="s">
        <v>1160</v>
      </c>
      <c r="B865" s="27" t="s">
        <v>557</v>
      </c>
      <c r="C865" s="27">
        <v>2020</v>
      </c>
      <c r="D865" s="33">
        <v>1650.5994024764539</v>
      </c>
      <c r="E865" s="33">
        <v>667.48366013071893</v>
      </c>
      <c r="F865" s="33">
        <v>4852.2875816993464</v>
      </c>
    </row>
    <row r="866" spans="1:6" x14ac:dyDescent="0.2">
      <c r="A866" s="27" t="s">
        <v>1120</v>
      </c>
      <c r="B866" s="27" t="s">
        <v>525</v>
      </c>
      <c r="C866" s="27">
        <v>2020</v>
      </c>
      <c r="D866" s="33">
        <v>1637.721774276391</v>
      </c>
      <c r="E866" s="33">
        <v>351.14893617021278</v>
      </c>
      <c r="F866" s="33">
        <v>18531.063829787236</v>
      </c>
    </row>
    <row r="867" spans="1:6" x14ac:dyDescent="0.2">
      <c r="A867" s="27" t="s">
        <v>1082</v>
      </c>
      <c r="B867" s="27" t="s">
        <v>793</v>
      </c>
      <c r="C867" s="27">
        <v>2020</v>
      </c>
      <c r="D867" s="33">
        <v>1623.9999999999998</v>
      </c>
      <c r="E867" s="33">
        <v>1919.1341991341992</v>
      </c>
      <c r="F867" s="33">
        <v>11870.995670995671</v>
      </c>
    </row>
    <row r="868" spans="1:6" x14ac:dyDescent="0.2">
      <c r="A868" s="27" t="s">
        <v>1159</v>
      </c>
      <c r="B868" s="27" t="s">
        <v>616</v>
      </c>
      <c r="C868" s="27">
        <v>2020</v>
      </c>
      <c r="D868" s="33">
        <v>1559.0742379186686</v>
      </c>
      <c r="E868" s="33">
        <v>-753.20020481310803</v>
      </c>
      <c r="F868" s="33">
        <v>9658.4741423451105</v>
      </c>
    </row>
    <row r="869" spans="1:6" x14ac:dyDescent="0.2">
      <c r="A869" s="27" t="s">
        <v>1233</v>
      </c>
      <c r="B869" s="27" t="s">
        <v>539</v>
      </c>
      <c r="C869" s="27">
        <v>2020</v>
      </c>
      <c r="D869" s="33">
        <v>1507.8686254954862</v>
      </c>
      <c r="E869" s="33">
        <v>1490.4699267512638</v>
      </c>
      <c r="F869" s="33">
        <v>11904.209223150727</v>
      </c>
    </row>
    <row r="870" spans="1:6" x14ac:dyDescent="0.2">
      <c r="A870" s="27" t="s">
        <v>1069</v>
      </c>
      <c r="B870" s="27" t="s">
        <v>544</v>
      </c>
      <c r="C870" s="27">
        <v>2020</v>
      </c>
      <c r="D870" s="33">
        <v>1483.7175527849686</v>
      </c>
      <c r="E870" s="33">
        <v>1852.7283690081399</v>
      </c>
      <c r="F870" s="33">
        <v>28851.447090744648</v>
      </c>
    </row>
    <row r="871" spans="1:6" x14ac:dyDescent="0.2">
      <c r="A871" s="27" t="s">
        <v>953</v>
      </c>
      <c r="B871" s="27" t="s">
        <v>453</v>
      </c>
      <c r="C871" s="27">
        <v>2020</v>
      </c>
      <c r="D871" s="33">
        <v>1438.9040338707334</v>
      </c>
      <c r="E871" s="33">
        <v>1246.7596160582918</v>
      </c>
      <c r="F871" s="33">
        <v>14730.890492538359</v>
      </c>
    </row>
    <row r="872" spans="1:6" x14ac:dyDescent="0.2">
      <c r="A872" s="27" t="s">
        <v>961</v>
      </c>
      <c r="B872" s="27" t="s">
        <v>643</v>
      </c>
      <c r="C872" s="27">
        <v>2020</v>
      </c>
      <c r="D872" s="33">
        <v>1400.9689495307862</v>
      </c>
      <c r="E872" s="33">
        <v>3766.6037463544562</v>
      </c>
      <c r="F872" s="33">
        <v>17915.05043389295</v>
      </c>
    </row>
    <row r="873" spans="1:6" x14ac:dyDescent="0.2">
      <c r="A873" s="27" t="s">
        <v>982</v>
      </c>
      <c r="B873" s="27" t="s">
        <v>506</v>
      </c>
      <c r="C873" s="27">
        <v>2020</v>
      </c>
      <c r="D873" s="33">
        <v>1389.1707918871239</v>
      </c>
      <c r="E873" s="33">
        <v>4074.0010750761512</v>
      </c>
      <c r="F873" s="33">
        <v>10544.705249955205</v>
      </c>
    </row>
    <row r="874" spans="1:6" x14ac:dyDescent="0.2">
      <c r="A874" s="27" t="s">
        <v>1102</v>
      </c>
      <c r="B874" s="27" t="s">
        <v>760</v>
      </c>
      <c r="C874" s="27">
        <v>2020</v>
      </c>
      <c r="D874" s="33">
        <v>1376.570263332103</v>
      </c>
      <c r="E874" s="33">
        <v>4469.0204222914499</v>
      </c>
      <c r="F874" s="33">
        <v>4757.3554863274494</v>
      </c>
    </row>
    <row r="875" spans="1:6" x14ac:dyDescent="0.2">
      <c r="A875" s="27" t="s">
        <v>1127</v>
      </c>
      <c r="B875" s="27" t="s">
        <v>735</v>
      </c>
      <c r="C875" s="27">
        <v>2020</v>
      </c>
      <c r="D875" s="33">
        <v>1372.0656166571591</v>
      </c>
      <c r="E875" s="33">
        <v>-56.132344552196237</v>
      </c>
      <c r="F875" s="33">
        <v>17526.411865373644</v>
      </c>
    </row>
    <row r="876" spans="1:6" x14ac:dyDescent="0.2">
      <c r="A876" s="27" t="s">
        <v>1254</v>
      </c>
      <c r="B876" s="27" t="s">
        <v>833</v>
      </c>
      <c r="C876" s="27">
        <v>2020</v>
      </c>
      <c r="D876" s="33">
        <v>1367.6971617996417</v>
      </c>
      <c r="E876" s="33">
        <v>496.52087475149108</v>
      </c>
      <c r="F876" s="33">
        <v>2757.952286282306</v>
      </c>
    </row>
    <row r="877" spans="1:6" x14ac:dyDescent="0.2">
      <c r="A877" s="27" t="s">
        <v>915</v>
      </c>
      <c r="B877" s="33" t="s">
        <v>519</v>
      </c>
      <c r="C877" s="33">
        <v>2020</v>
      </c>
      <c r="D877" s="33">
        <v>1358.7246852507128</v>
      </c>
      <c r="E877" s="33">
        <v>1059.8819773628713</v>
      </c>
      <c r="F877" s="33">
        <v>24173.970526587342</v>
      </c>
    </row>
    <row r="878" spans="1:6" x14ac:dyDescent="0.2">
      <c r="A878" s="27" t="s">
        <v>1015</v>
      </c>
      <c r="B878" s="27" t="s">
        <v>464</v>
      </c>
      <c r="C878" s="27">
        <v>2020</v>
      </c>
      <c r="D878" s="33">
        <v>1354.6914439427103</v>
      </c>
      <c r="E878" s="33">
        <v>1423.2865146979814</v>
      </c>
      <c r="F878" s="33">
        <v>9126.5638191726157</v>
      </c>
    </row>
    <row r="879" spans="1:6" x14ac:dyDescent="0.2">
      <c r="A879" s="27" t="s">
        <v>992</v>
      </c>
      <c r="B879" s="27" t="s">
        <v>592</v>
      </c>
      <c r="C879" s="27">
        <v>2020</v>
      </c>
      <c r="D879" s="33">
        <v>1350.8391660946882</v>
      </c>
      <c r="E879" s="33">
        <v>4022.0574941240284</v>
      </c>
      <c r="F879" s="33">
        <v>11829.325619237028</v>
      </c>
    </row>
    <row r="880" spans="1:6" x14ac:dyDescent="0.2">
      <c r="A880" s="27" t="s">
        <v>1136</v>
      </c>
      <c r="B880" s="27" t="s">
        <v>478</v>
      </c>
      <c r="C880" s="27">
        <v>2020</v>
      </c>
      <c r="D880" s="33">
        <v>1319.4864664742906</v>
      </c>
      <c r="E880" s="33">
        <v>-5710.7850121099873</v>
      </c>
      <c r="F880" s="33">
        <v>9290.4972218264702</v>
      </c>
    </row>
    <row r="881" spans="1:6" x14ac:dyDescent="0.2">
      <c r="A881" s="27" t="s">
        <v>1081</v>
      </c>
      <c r="B881" s="27" t="s">
        <v>484</v>
      </c>
      <c r="C881" s="27">
        <v>2020</v>
      </c>
      <c r="D881" s="33">
        <v>1304.8458762714818</v>
      </c>
      <c r="E881" s="33">
        <v>-2873.856047489488</v>
      </c>
      <c r="F881" s="33">
        <v>7271.5805095226315</v>
      </c>
    </row>
    <row r="882" spans="1:6" x14ac:dyDescent="0.2">
      <c r="A882" s="27" t="s">
        <v>1246</v>
      </c>
      <c r="B882" s="27" t="s">
        <v>520</v>
      </c>
      <c r="C882" s="27">
        <v>2020</v>
      </c>
      <c r="D882" s="33">
        <v>1241.703272704277</v>
      </c>
      <c r="E882" s="33">
        <v>273.82936808607366</v>
      </c>
      <c r="F882" s="33">
        <v>16385.058342173055</v>
      </c>
    </row>
    <row r="883" spans="1:6" x14ac:dyDescent="0.2">
      <c r="A883" s="27" t="s">
        <v>1063</v>
      </c>
      <c r="B883" s="27" t="s">
        <v>654</v>
      </c>
      <c r="C883" s="27">
        <v>2020</v>
      </c>
      <c r="D883" s="33">
        <v>1235.7742537313434</v>
      </c>
      <c r="E883" s="33">
        <v>5112.2512437810947</v>
      </c>
      <c r="F883" s="33">
        <v>15164.490049751244</v>
      </c>
    </row>
    <row r="884" spans="1:6" x14ac:dyDescent="0.2">
      <c r="A884" s="27" t="s">
        <v>1039</v>
      </c>
      <c r="B884" s="27" t="s">
        <v>775</v>
      </c>
      <c r="C884" s="27">
        <v>2020</v>
      </c>
      <c r="D884" s="33">
        <v>1233.8104176442985</v>
      </c>
      <c r="E884" s="33">
        <v>-1136.0863444392305</v>
      </c>
      <c r="F884" s="33">
        <v>16158.610980760206</v>
      </c>
    </row>
    <row r="885" spans="1:6" x14ac:dyDescent="0.2">
      <c r="A885" s="27" t="s">
        <v>1079</v>
      </c>
      <c r="B885" s="27" t="s">
        <v>611</v>
      </c>
      <c r="C885" s="27">
        <v>2020</v>
      </c>
      <c r="D885" s="33">
        <v>1214.2028573548803</v>
      </c>
      <c r="E885" s="33">
        <v>1975.3389328407625</v>
      </c>
      <c r="F885" s="33">
        <v>8986.7249851880242</v>
      </c>
    </row>
    <row r="886" spans="1:6" x14ac:dyDescent="0.2">
      <c r="A886" s="27" t="s">
        <v>1050</v>
      </c>
      <c r="B886" s="27" t="s">
        <v>469</v>
      </c>
      <c r="C886" s="27">
        <v>2020</v>
      </c>
      <c r="D886" s="33">
        <v>1200.0571417894928</v>
      </c>
      <c r="E886" s="33">
        <v>2524.4991073199762</v>
      </c>
      <c r="F886" s="33">
        <v>6725.9802949150298</v>
      </c>
    </row>
    <row r="887" spans="1:6" x14ac:dyDescent="0.2">
      <c r="A887" s="27" t="s">
        <v>917</v>
      </c>
      <c r="B887" s="33" t="s">
        <v>647</v>
      </c>
      <c r="C887" s="33">
        <v>2020</v>
      </c>
      <c r="D887" s="33">
        <v>1182.0319296480855</v>
      </c>
      <c r="E887" s="33">
        <v>6438.0228136882133</v>
      </c>
      <c r="F887" s="33">
        <v>9137.6425855513316</v>
      </c>
    </row>
    <row r="888" spans="1:6" x14ac:dyDescent="0.2">
      <c r="A888" s="27" t="s">
        <v>1153</v>
      </c>
      <c r="B888" s="27" t="s">
        <v>703</v>
      </c>
      <c r="C888" s="27">
        <v>2020</v>
      </c>
      <c r="D888" s="33">
        <v>1138.8761432142678</v>
      </c>
      <c r="E888" s="33">
        <v>23882.431149097814</v>
      </c>
      <c r="F888" s="33">
        <v>55981.766381766385</v>
      </c>
    </row>
    <row r="889" spans="1:6" x14ac:dyDescent="0.2">
      <c r="A889" s="27" t="s">
        <v>1037</v>
      </c>
      <c r="B889" s="27" t="s">
        <v>482</v>
      </c>
      <c r="C889" s="27">
        <v>2020</v>
      </c>
      <c r="D889" s="33">
        <v>1129.9499549197346</v>
      </c>
      <c r="E889" s="33">
        <v>2378.8682581786029</v>
      </c>
      <c r="F889" s="33">
        <v>12367.374005305041</v>
      </c>
    </row>
    <row r="890" spans="1:6" x14ac:dyDescent="0.2">
      <c r="A890" s="27" t="s">
        <v>1038</v>
      </c>
      <c r="B890" s="27" t="s">
        <v>646</v>
      </c>
      <c r="C890" s="27">
        <v>2020</v>
      </c>
      <c r="D890" s="33">
        <v>1099.6285408236392</v>
      </c>
      <c r="E890" s="33">
        <v>-358.87927482488669</v>
      </c>
      <c r="F890" s="33">
        <v>10277.297074577667</v>
      </c>
    </row>
    <row r="891" spans="1:6" x14ac:dyDescent="0.2">
      <c r="A891" s="27" t="s">
        <v>1101</v>
      </c>
      <c r="B891" s="27" t="s">
        <v>684</v>
      </c>
      <c r="C891" s="27">
        <v>2020</v>
      </c>
      <c r="D891" s="33">
        <v>1091.2397557843296</v>
      </c>
      <c r="E891" s="33">
        <v>467.98229310985704</v>
      </c>
      <c r="F891" s="33">
        <v>16312.945629033893</v>
      </c>
    </row>
    <row r="892" spans="1:6" x14ac:dyDescent="0.2">
      <c r="A892" s="27" t="s">
        <v>1052</v>
      </c>
      <c r="B892" s="27" t="s">
        <v>564</v>
      </c>
      <c r="C892" s="27">
        <v>2020</v>
      </c>
      <c r="D892" s="33">
        <v>1082.4408084226543</v>
      </c>
      <c r="E892" s="33">
        <v>13.931297709923664</v>
      </c>
      <c r="F892" s="33">
        <v>18473.664122137405</v>
      </c>
    </row>
    <row r="893" spans="1:6" x14ac:dyDescent="0.2">
      <c r="A893" s="27" t="s">
        <v>984</v>
      </c>
      <c r="B893" s="27" t="s">
        <v>558</v>
      </c>
      <c r="C893" s="27">
        <v>2020</v>
      </c>
      <c r="D893" s="33">
        <v>1068.4177520511523</v>
      </c>
      <c r="E893" s="33">
        <v>4746.4052287581699</v>
      </c>
      <c r="F893" s="33">
        <v>4513.0718954248368</v>
      </c>
    </row>
    <row r="894" spans="1:6" x14ac:dyDescent="0.2">
      <c r="A894" s="27" t="s">
        <v>1117</v>
      </c>
      <c r="B894" s="27" t="s">
        <v>474</v>
      </c>
      <c r="C894" s="27">
        <v>2020</v>
      </c>
      <c r="D894" s="33">
        <v>1034.5636915595821</v>
      </c>
      <c r="E894" s="33">
        <v>662.86851148489779</v>
      </c>
      <c r="F894" s="33">
        <v>11206.954241273286</v>
      </c>
    </row>
    <row r="895" spans="1:6" x14ac:dyDescent="0.2">
      <c r="A895" s="27" t="s">
        <v>956</v>
      </c>
      <c r="B895" s="27" t="s">
        <v>546</v>
      </c>
      <c r="C895" s="27">
        <v>2020</v>
      </c>
      <c r="D895" s="33">
        <v>1000.5149432409892</v>
      </c>
      <c r="E895" s="33">
        <v>-3426.8382352941176</v>
      </c>
      <c r="F895" s="33">
        <v>14094.85294117647</v>
      </c>
    </row>
    <row r="896" spans="1:6" x14ac:dyDescent="0.2">
      <c r="A896" s="27" t="s">
        <v>914</v>
      </c>
      <c r="B896" s="33" t="s">
        <v>480</v>
      </c>
      <c r="C896" s="33">
        <v>2020</v>
      </c>
      <c r="D896" s="33">
        <v>1000.0983717181662</v>
      </c>
      <c r="E896" s="33">
        <v>928.11793823307869</v>
      </c>
      <c r="F896" s="33">
        <v>16170.701962050289</v>
      </c>
    </row>
    <row r="897" spans="1:6" x14ac:dyDescent="0.2">
      <c r="A897" s="27" t="s">
        <v>1125</v>
      </c>
      <c r="B897" s="27" t="s">
        <v>656</v>
      </c>
      <c r="C897" s="27">
        <v>2020</v>
      </c>
      <c r="D897" s="33">
        <v>997.64403875205267</v>
      </c>
      <c r="E897" s="33">
        <v>-2031.1986863711002</v>
      </c>
      <c r="F897" s="33">
        <v>6976.6830870279146</v>
      </c>
    </row>
    <row r="898" spans="1:6" x14ac:dyDescent="0.2">
      <c r="A898" s="27" t="s">
        <v>1036</v>
      </c>
      <c r="B898" s="27" t="s">
        <v>704</v>
      </c>
      <c r="C898" s="27">
        <v>2020</v>
      </c>
      <c r="D898" s="33">
        <v>945.91671820036458</v>
      </c>
      <c r="E898" s="33">
        <v>3029.5156932030764</v>
      </c>
      <c r="F898" s="33">
        <v>7358.6572438162548</v>
      </c>
    </row>
    <row r="899" spans="1:6" x14ac:dyDescent="0.2">
      <c r="A899" s="27" t="s">
        <v>1235</v>
      </c>
      <c r="B899" s="27" t="s">
        <v>470</v>
      </c>
      <c r="C899" s="27">
        <v>2020</v>
      </c>
      <c r="D899" s="33">
        <v>943.37571183059788</v>
      </c>
      <c r="E899" s="33">
        <v>27.620128641695043</v>
      </c>
      <c r="F899" s="33">
        <v>17384.222474460839</v>
      </c>
    </row>
    <row r="900" spans="1:6" x14ac:dyDescent="0.2">
      <c r="A900" s="27" t="s">
        <v>1035</v>
      </c>
      <c r="B900" s="27" t="s">
        <v>518</v>
      </c>
      <c r="C900" s="27">
        <v>2020</v>
      </c>
      <c r="D900" s="33">
        <v>940.20197401156202</v>
      </c>
      <c r="E900" s="33">
        <v>210.56724413530912</v>
      </c>
      <c r="F900" s="33">
        <v>13335.680649760228</v>
      </c>
    </row>
    <row r="901" spans="1:6" x14ac:dyDescent="0.2">
      <c r="A901" s="27" t="s">
        <v>1066</v>
      </c>
      <c r="B901" s="27" t="s">
        <v>540</v>
      </c>
      <c r="C901" s="27">
        <v>2020</v>
      </c>
      <c r="D901" s="33">
        <v>938.74673210788239</v>
      </c>
      <c r="E901" s="33">
        <v>1344.2420245651635</v>
      </c>
      <c r="F901" s="33">
        <v>10505.316956557579</v>
      </c>
    </row>
    <row r="902" spans="1:6" x14ac:dyDescent="0.2">
      <c r="A902" s="27" t="s">
        <v>1260</v>
      </c>
      <c r="B902" s="27" t="s">
        <v>651</v>
      </c>
      <c r="C902" s="27">
        <v>2020</v>
      </c>
      <c r="D902" s="33">
        <v>916.04847030967039</v>
      </c>
      <c r="E902" s="33">
        <v>15112.922002328289</v>
      </c>
      <c r="F902" s="33">
        <v>27478.463329452854</v>
      </c>
    </row>
    <row r="903" spans="1:6" x14ac:dyDescent="0.2">
      <c r="A903" s="27" t="s">
        <v>1145</v>
      </c>
      <c r="B903" s="27" t="s">
        <v>528</v>
      </c>
      <c r="C903" s="27">
        <v>2020</v>
      </c>
      <c r="D903" s="33">
        <v>907.33750749920955</v>
      </c>
      <c r="E903" s="33">
        <v>2243.6858173744104</v>
      </c>
      <c r="F903" s="33">
        <v>19385.882135257656</v>
      </c>
    </row>
    <row r="904" spans="1:6" x14ac:dyDescent="0.2">
      <c r="A904" s="27" t="s">
        <v>1196</v>
      </c>
      <c r="B904" s="27" t="s">
        <v>777</v>
      </c>
      <c r="C904" s="27">
        <v>2020</v>
      </c>
      <c r="D904" s="33">
        <v>903.20771424951261</v>
      </c>
      <c r="E904" s="33">
        <v>14299.726027397261</v>
      </c>
      <c r="F904" s="33">
        <v>16584.109589041094</v>
      </c>
    </row>
    <row r="905" spans="1:6" x14ac:dyDescent="0.2">
      <c r="A905" s="27" t="s">
        <v>1178</v>
      </c>
      <c r="B905" s="27" t="s">
        <v>621</v>
      </c>
      <c r="C905" s="27">
        <v>2020</v>
      </c>
      <c r="D905" s="33">
        <v>896.72732666227068</v>
      </c>
      <c r="E905" s="33">
        <v>30462.306993642145</v>
      </c>
      <c r="F905" s="33">
        <v>25092.643051771116</v>
      </c>
    </row>
    <row r="906" spans="1:6" x14ac:dyDescent="0.2">
      <c r="A906" s="27" t="s">
        <v>1132</v>
      </c>
      <c r="B906" s="27" t="s">
        <v>661</v>
      </c>
      <c r="C906" s="27">
        <v>2020</v>
      </c>
      <c r="D906" s="33">
        <v>888.3192728234983</v>
      </c>
      <c r="E906" s="33">
        <v>-282.2175178618682</v>
      </c>
      <c r="F906" s="33">
        <v>5729.2934638793331</v>
      </c>
    </row>
    <row r="907" spans="1:6" x14ac:dyDescent="0.2">
      <c r="A907" s="27" t="s">
        <v>921</v>
      </c>
      <c r="B907" s="27" t="s">
        <v>623</v>
      </c>
      <c r="C907" s="27">
        <v>2020</v>
      </c>
      <c r="D907" s="33">
        <v>886.65833636311368</v>
      </c>
      <c r="E907" s="33">
        <v>620.06737247353226</v>
      </c>
      <c r="F907" s="33">
        <v>7721.8479307025982</v>
      </c>
    </row>
    <row r="908" spans="1:6" x14ac:dyDescent="0.2">
      <c r="A908" s="27" t="s">
        <v>1131</v>
      </c>
      <c r="B908" s="27" t="s">
        <v>547</v>
      </c>
      <c r="C908" s="27">
        <v>2020</v>
      </c>
      <c r="D908" s="33">
        <v>882.84701841361129</v>
      </c>
      <c r="E908" s="33">
        <v>-1484.665323483322</v>
      </c>
      <c r="F908" s="33">
        <v>13534.363107230804</v>
      </c>
    </row>
    <row r="909" spans="1:6" x14ac:dyDescent="0.2">
      <c r="A909" s="27" t="s">
        <v>1043</v>
      </c>
      <c r="B909" s="27" t="s">
        <v>601</v>
      </c>
      <c r="C909" s="27">
        <v>2020</v>
      </c>
      <c r="D909" s="33">
        <v>882.19032244256186</v>
      </c>
      <c r="E909" s="33">
        <v>-1558.9666791463872</v>
      </c>
      <c r="F909" s="33">
        <v>9478.8468738300271</v>
      </c>
    </row>
    <row r="910" spans="1:6" x14ac:dyDescent="0.2">
      <c r="A910" s="27" t="s">
        <v>1168</v>
      </c>
      <c r="B910" s="27" t="s">
        <v>742</v>
      </c>
      <c r="C910" s="27">
        <v>2020</v>
      </c>
      <c r="D910" s="33">
        <v>872.1764451045442</v>
      </c>
      <c r="E910" s="33">
        <v>4166.0276073619634</v>
      </c>
      <c r="F910" s="33">
        <v>12378.450920245399</v>
      </c>
    </row>
    <row r="911" spans="1:6" x14ac:dyDescent="0.2">
      <c r="A911" s="27" t="s">
        <v>1096</v>
      </c>
      <c r="B911" s="27" t="s">
        <v>721</v>
      </c>
      <c r="C911" s="27">
        <v>2020</v>
      </c>
      <c r="D911" s="33">
        <v>865.4270976080129</v>
      </c>
      <c r="E911" s="33">
        <v>-254.07358065177291</v>
      </c>
      <c r="F911" s="33">
        <v>7776.1836441893829</v>
      </c>
    </row>
    <row r="912" spans="1:6" x14ac:dyDescent="0.2">
      <c r="A912" s="27" t="s">
        <v>1187</v>
      </c>
      <c r="B912" s="27" t="s">
        <v>688</v>
      </c>
      <c r="C912" s="27">
        <v>2020</v>
      </c>
      <c r="D912" s="33">
        <v>854.66595990511246</v>
      </c>
      <c r="E912" s="33">
        <v>5303.8429921907109</v>
      </c>
      <c r="F912" s="33">
        <v>44856.144677353062</v>
      </c>
    </row>
    <row r="913" spans="1:6" x14ac:dyDescent="0.2">
      <c r="A913" s="27" t="s">
        <v>913</v>
      </c>
      <c r="B913" s="33" t="s">
        <v>665</v>
      </c>
      <c r="C913" s="33">
        <v>2020</v>
      </c>
      <c r="D913" s="33">
        <v>844.44386563413605</v>
      </c>
      <c r="E913" s="33">
        <v>3542.9096633520089</v>
      </c>
      <c r="F913" s="33">
        <v>9922.6188730163394</v>
      </c>
    </row>
    <row r="914" spans="1:6" x14ac:dyDescent="0.2">
      <c r="A914" s="27" t="s">
        <v>1157</v>
      </c>
      <c r="B914" s="27" t="s">
        <v>1158</v>
      </c>
      <c r="C914" s="27">
        <v>2020</v>
      </c>
      <c r="D914" s="33">
        <v>835.20191060466391</v>
      </c>
      <c r="E914" s="33">
        <v>559.58363244795407</v>
      </c>
      <c r="F914" s="33">
        <v>29071.069633883704</v>
      </c>
    </row>
    <row r="915" spans="1:6" x14ac:dyDescent="0.2">
      <c r="A915" s="27" t="s">
        <v>1042</v>
      </c>
      <c r="B915" s="27" t="s">
        <v>734</v>
      </c>
      <c r="C915" s="27">
        <v>2020</v>
      </c>
      <c r="D915" s="33">
        <v>819.04956168105434</v>
      </c>
      <c r="E915" s="33">
        <v>1858.4094334604131</v>
      </c>
      <c r="F915" s="33">
        <v>22371.664154623635</v>
      </c>
    </row>
    <row r="916" spans="1:6" x14ac:dyDescent="0.2">
      <c r="A916" s="27" t="s">
        <v>1115</v>
      </c>
      <c r="B916" s="27" t="s">
        <v>556</v>
      </c>
      <c r="C916" s="27">
        <v>2020</v>
      </c>
      <c r="D916" s="33">
        <v>805.91862290121469</v>
      </c>
      <c r="E916" s="33">
        <v>3356.4893256523214</v>
      </c>
      <c r="F916" s="33">
        <v>12854.625550660792</v>
      </c>
    </row>
    <row r="917" spans="1:6" x14ac:dyDescent="0.2">
      <c r="A917" s="27" t="s">
        <v>1176</v>
      </c>
      <c r="B917" s="27" t="s">
        <v>644</v>
      </c>
      <c r="C917" s="27">
        <v>2020</v>
      </c>
      <c r="D917" s="33">
        <v>802.16059632107692</v>
      </c>
      <c r="E917" s="33">
        <v>3202.8499580888515</v>
      </c>
      <c r="F917" s="33">
        <v>48178.541492036878</v>
      </c>
    </row>
    <row r="918" spans="1:6" x14ac:dyDescent="0.2">
      <c r="A918" s="27" t="s">
        <v>1189</v>
      </c>
      <c r="B918" s="27" t="s">
        <v>548</v>
      </c>
      <c r="C918" s="27">
        <v>2020</v>
      </c>
      <c r="D918" s="33">
        <v>796.89420796543834</v>
      </c>
      <c r="E918" s="33">
        <v>-527.79198151620176</v>
      </c>
      <c r="F918" s="33">
        <v>17983.99712137568</v>
      </c>
    </row>
    <row r="919" spans="1:6" x14ac:dyDescent="0.2">
      <c r="A919" s="27" t="s">
        <v>1188</v>
      </c>
      <c r="B919" s="27" t="s">
        <v>517</v>
      </c>
      <c r="C919" s="27">
        <v>2020</v>
      </c>
      <c r="D919" s="33">
        <v>789.49675723856865</v>
      </c>
      <c r="E919" s="33">
        <v>1746.4646464646464</v>
      </c>
      <c r="F919" s="33">
        <v>4148.9898989898993</v>
      </c>
    </row>
    <row r="920" spans="1:6" x14ac:dyDescent="0.2">
      <c r="A920" s="27" t="s">
        <v>951</v>
      </c>
      <c r="B920" s="27" t="s">
        <v>576</v>
      </c>
      <c r="C920" s="27">
        <v>2020</v>
      </c>
      <c r="D920" s="33">
        <v>747.33994445162227</v>
      </c>
      <c r="E920" s="33">
        <v>3583.3333333333335</v>
      </c>
      <c r="F920" s="33">
        <v>4392.0389461626573</v>
      </c>
    </row>
    <row r="921" spans="1:6" x14ac:dyDescent="0.2">
      <c r="A921" s="27" t="s">
        <v>955</v>
      </c>
      <c r="B921" s="27" t="s">
        <v>674</v>
      </c>
      <c r="C921" s="27">
        <v>2020</v>
      </c>
      <c r="D921" s="33">
        <v>717.90631958928213</v>
      </c>
      <c r="E921" s="33">
        <v>4247.897331786543</v>
      </c>
      <c r="F921" s="33">
        <v>20995.432134570765</v>
      </c>
    </row>
    <row r="922" spans="1:6" x14ac:dyDescent="0.2">
      <c r="A922" s="27" t="s">
        <v>944</v>
      </c>
      <c r="B922" s="27" t="s">
        <v>672</v>
      </c>
      <c r="C922" s="27">
        <v>2020</v>
      </c>
      <c r="D922" s="33">
        <v>713.91724747463013</v>
      </c>
      <c r="E922" s="33">
        <v>3752.442046945619</v>
      </c>
      <c r="F922" s="33">
        <v>5648.6368275258783</v>
      </c>
    </row>
    <row r="923" spans="1:6" x14ac:dyDescent="0.2">
      <c r="A923" s="27" t="s">
        <v>1177</v>
      </c>
      <c r="B923" s="27" t="s">
        <v>636</v>
      </c>
      <c r="C923" s="27">
        <v>2020</v>
      </c>
      <c r="D923" s="33">
        <v>668.74857123802815</v>
      </c>
      <c r="E923" s="33">
        <v>3534.4511396384596</v>
      </c>
      <c r="F923" s="33">
        <v>26620.644485197798</v>
      </c>
    </row>
    <row r="924" spans="1:6" x14ac:dyDescent="0.2">
      <c r="A924" s="27" t="s">
        <v>1097</v>
      </c>
      <c r="B924" s="27" t="s">
        <v>794</v>
      </c>
      <c r="C924" s="27">
        <v>2020</v>
      </c>
      <c r="D924" s="33">
        <v>665.95116715857262</v>
      </c>
      <c r="E924" s="33">
        <v>1264.6900992755568</v>
      </c>
      <c r="F924" s="33">
        <v>10842.198819425812</v>
      </c>
    </row>
    <row r="925" spans="1:6" x14ac:dyDescent="0.2">
      <c r="A925" s="27" t="s">
        <v>952</v>
      </c>
      <c r="B925" s="27" t="s">
        <v>589</v>
      </c>
      <c r="C925" s="27">
        <v>2020</v>
      </c>
      <c r="D925" s="33">
        <v>662.2321194570734</v>
      </c>
      <c r="E925" s="33">
        <v>9931.4755596162631</v>
      </c>
      <c r="F925" s="33">
        <v>46679.30561900411</v>
      </c>
    </row>
    <row r="926" spans="1:6" x14ac:dyDescent="0.2">
      <c r="A926" s="27" t="s">
        <v>1255</v>
      </c>
      <c r="B926" s="27" t="s">
        <v>748</v>
      </c>
      <c r="C926" s="27">
        <v>2020</v>
      </c>
      <c r="D926" s="33">
        <v>655.39597859111029</v>
      </c>
      <c r="E926" s="33">
        <v>6411.5549215406563</v>
      </c>
      <c r="F926" s="33">
        <v>15982.524964336662</v>
      </c>
    </row>
    <row r="927" spans="1:6" x14ac:dyDescent="0.2">
      <c r="A927" s="27" t="s">
        <v>1162</v>
      </c>
      <c r="B927" s="27" t="s">
        <v>635</v>
      </c>
      <c r="C927" s="27">
        <v>2020</v>
      </c>
      <c r="D927" s="33">
        <v>652.64785605803547</v>
      </c>
      <c r="E927" s="33">
        <v>1330.7416267942583</v>
      </c>
      <c r="F927" s="33">
        <v>4696.6507177033491</v>
      </c>
    </row>
    <row r="928" spans="1:6" x14ac:dyDescent="0.2">
      <c r="A928" s="27" t="s">
        <v>1021</v>
      </c>
      <c r="B928" s="27" t="s">
        <v>516</v>
      </c>
      <c r="C928" s="27">
        <v>2020</v>
      </c>
      <c r="D928" s="33">
        <v>652.43467042800057</v>
      </c>
      <c r="E928" s="33">
        <v>593.00893132121962</v>
      </c>
      <c r="F928" s="33">
        <v>5242.069602710194</v>
      </c>
    </row>
    <row r="929" spans="1:6" x14ac:dyDescent="0.2">
      <c r="A929" s="27" t="s">
        <v>1019</v>
      </c>
      <c r="B929" s="27" t="s">
        <v>565</v>
      </c>
      <c r="C929" s="27">
        <v>2020</v>
      </c>
      <c r="D929" s="33">
        <v>650.18362061555365</v>
      </c>
      <c r="E929" s="33">
        <v>-1127.717128779828</v>
      </c>
      <c r="F929" s="33">
        <v>13099.700512027823</v>
      </c>
    </row>
    <row r="930" spans="1:6" x14ac:dyDescent="0.2">
      <c r="A930" s="27" t="s">
        <v>1151</v>
      </c>
      <c r="B930" s="27" t="s">
        <v>1152</v>
      </c>
      <c r="C930" s="27">
        <v>2020</v>
      </c>
      <c r="D930" s="33">
        <v>640.09260601643871</v>
      </c>
      <c r="E930" s="33">
        <v>5000.0666622225181</v>
      </c>
      <c r="F930" s="33">
        <v>11065.462302513166</v>
      </c>
    </row>
    <row r="931" spans="1:6" x14ac:dyDescent="0.2">
      <c r="A931" s="27" t="s">
        <v>968</v>
      </c>
      <c r="B931" s="27" t="s">
        <v>728</v>
      </c>
      <c r="C931" s="27">
        <v>2020</v>
      </c>
      <c r="D931" s="33">
        <v>634.98722300344696</v>
      </c>
      <c r="E931" s="33">
        <v>957.93155605974664</v>
      </c>
      <c r="F931" s="33">
        <v>13817.640385706183</v>
      </c>
    </row>
    <row r="932" spans="1:6" x14ac:dyDescent="0.2">
      <c r="A932" s="27" t="s">
        <v>1180</v>
      </c>
      <c r="B932" s="27" t="s">
        <v>570</v>
      </c>
      <c r="C932" s="27">
        <v>2020</v>
      </c>
      <c r="D932" s="33">
        <v>624.93357906683741</v>
      </c>
      <c r="E932" s="33">
        <v>3034.442154842508</v>
      </c>
      <c r="F932" s="33">
        <v>20071.386517515453</v>
      </c>
    </row>
    <row r="933" spans="1:6" x14ac:dyDescent="0.2">
      <c r="A933" s="27" t="s">
        <v>1033</v>
      </c>
      <c r="B933" s="27" t="s">
        <v>679</v>
      </c>
      <c r="C933" s="27">
        <v>2020</v>
      </c>
      <c r="D933" s="33">
        <v>624.6517514010327</v>
      </c>
      <c r="E933" s="33">
        <v>161.33072579050298</v>
      </c>
      <c r="F933" s="33">
        <v>10154.189281241073</v>
      </c>
    </row>
    <row r="934" spans="1:6" x14ac:dyDescent="0.2">
      <c r="A934" s="27" t="s">
        <v>1213</v>
      </c>
      <c r="B934" s="27" t="s">
        <v>554</v>
      </c>
      <c r="C934" s="27">
        <v>2020</v>
      </c>
      <c r="D934" s="33">
        <v>616.10777854534103</v>
      </c>
      <c r="E934" s="33">
        <v>546.45873944119558</v>
      </c>
      <c r="F934" s="33">
        <v>3990.036820446177</v>
      </c>
    </row>
    <row r="935" spans="1:6" x14ac:dyDescent="0.2">
      <c r="A935" s="27" t="s">
        <v>1150</v>
      </c>
      <c r="B935" s="27" t="s">
        <v>515</v>
      </c>
      <c r="C935" s="27">
        <v>2020</v>
      </c>
      <c r="D935" s="33">
        <v>614.9739596595789</v>
      </c>
      <c r="E935" s="33">
        <v>2039.5350774870856</v>
      </c>
      <c r="F935" s="33">
        <v>22489.168471921348</v>
      </c>
    </row>
    <row r="936" spans="1:6" x14ac:dyDescent="0.2">
      <c r="A936" s="27" t="s">
        <v>1080</v>
      </c>
      <c r="B936" s="27" t="s">
        <v>543</v>
      </c>
      <c r="C936" s="27">
        <v>2020</v>
      </c>
      <c r="D936" s="33">
        <v>601.21206143758764</v>
      </c>
      <c r="E936" s="33">
        <v>-1282.4703753429455</v>
      </c>
      <c r="F936" s="33">
        <v>19357.305469616484</v>
      </c>
    </row>
    <row r="937" spans="1:6" x14ac:dyDescent="0.2">
      <c r="A937" s="27" t="s">
        <v>976</v>
      </c>
      <c r="B937" s="27" t="s">
        <v>600</v>
      </c>
      <c r="C937" s="27">
        <v>2020</v>
      </c>
      <c r="D937" s="33">
        <v>597.84716513203887</v>
      </c>
      <c r="E937" s="33">
        <v>268.96865061335757</v>
      </c>
      <c r="F937" s="33">
        <v>10504.316219900045</v>
      </c>
    </row>
    <row r="938" spans="1:6" x14ac:dyDescent="0.2">
      <c r="A938" s="27" t="s">
        <v>1123</v>
      </c>
      <c r="B938" s="27" t="s">
        <v>510</v>
      </c>
      <c r="C938" s="27">
        <v>2020</v>
      </c>
      <c r="D938" s="33">
        <v>590.7514636384177</v>
      </c>
      <c r="E938" s="33">
        <v>3146.2408599462533</v>
      </c>
      <c r="F938" s="33">
        <v>19944.097243922253</v>
      </c>
    </row>
    <row r="939" spans="1:6" x14ac:dyDescent="0.2">
      <c r="A939" s="27" t="s">
        <v>996</v>
      </c>
      <c r="B939" s="27" t="s">
        <v>562</v>
      </c>
      <c r="C939" s="27">
        <v>2020</v>
      </c>
      <c r="D939" s="33">
        <v>588.56616401926669</v>
      </c>
      <c r="E939" s="33">
        <v>-338.87152492186215</v>
      </c>
      <c r="F939" s="33">
        <v>18825.300213850962</v>
      </c>
    </row>
    <row r="940" spans="1:6" x14ac:dyDescent="0.2">
      <c r="A940" s="27" t="s">
        <v>1207</v>
      </c>
      <c r="B940" s="27" t="s">
        <v>645</v>
      </c>
      <c r="C940" s="27">
        <v>2020</v>
      </c>
      <c r="D940" s="33">
        <v>584.17598118323417</v>
      </c>
      <c r="E940" s="33">
        <v>24918.673087212414</v>
      </c>
      <c r="F940" s="33">
        <v>39889.780631353664</v>
      </c>
    </row>
    <row r="941" spans="1:6" x14ac:dyDescent="0.2">
      <c r="A941" s="27" t="s">
        <v>918</v>
      </c>
      <c r="B941" s="33" t="s">
        <v>583</v>
      </c>
      <c r="C941" s="33">
        <v>2020</v>
      </c>
      <c r="D941" s="33">
        <v>577.93314628217206</v>
      </c>
      <c r="E941" s="33">
        <v>4413.638904415875</v>
      </c>
      <c r="F941" s="33">
        <v>26027.948574622693</v>
      </c>
    </row>
    <row r="942" spans="1:6" x14ac:dyDescent="0.2">
      <c r="A942" s="27" t="s">
        <v>1129</v>
      </c>
      <c r="B942" s="27" t="s">
        <v>660</v>
      </c>
      <c r="C942" s="27">
        <v>2020</v>
      </c>
      <c r="D942" s="33">
        <v>576.03501170503318</v>
      </c>
      <c r="E942" s="33">
        <v>-219.07920405774482</v>
      </c>
      <c r="F942" s="33">
        <v>34054.818571985954</v>
      </c>
    </row>
    <row r="943" spans="1:6" x14ac:dyDescent="0.2">
      <c r="A943" s="27" t="s">
        <v>1031</v>
      </c>
      <c r="B943" s="27" t="s">
        <v>634</v>
      </c>
      <c r="C943" s="27">
        <v>2020</v>
      </c>
      <c r="D943" s="33">
        <v>564.58797327394211</v>
      </c>
      <c r="E943" s="33">
        <v>1151.7446176688939</v>
      </c>
      <c r="F943" s="33">
        <v>8359.6139569413517</v>
      </c>
    </row>
    <row r="944" spans="1:6" x14ac:dyDescent="0.2">
      <c r="A944" s="27" t="s">
        <v>1040</v>
      </c>
      <c r="B944" s="27" t="s">
        <v>681</v>
      </c>
      <c r="C944" s="27">
        <v>2020</v>
      </c>
      <c r="D944" s="33">
        <v>562.83728536385934</v>
      </c>
      <c r="E944" s="33">
        <v>1714.3090760425184</v>
      </c>
      <c r="F944" s="33">
        <v>20636.631234668846</v>
      </c>
    </row>
    <row r="945" spans="1:6" x14ac:dyDescent="0.2">
      <c r="A945" s="27" t="s">
        <v>1032</v>
      </c>
      <c r="B945" s="27" t="s">
        <v>595</v>
      </c>
      <c r="C945" s="27">
        <v>2020</v>
      </c>
      <c r="D945" s="33">
        <v>552.14236349284681</v>
      </c>
      <c r="E945" s="33">
        <v>1234.458924928176</v>
      </c>
      <c r="F945" s="33">
        <v>4731.8149644002169</v>
      </c>
    </row>
    <row r="946" spans="1:6" x14ac:dyDescent="0.2">
      <c r="A946" s="27" t="s">
        <v>1163</v>
      </c>
      <c r="B946" s="27" t="s">
        <v>732</v>
      </c>
      <c r="C946" s="27">
        <v>2020</v>
      </c>
      <c r="D946" s="33">
        <v>545.24871337327909</v>
      </c>
      <c r="E946" s="33">
        <v>1014.1421143847487</v>
      </c>
      <c r="F946" s="33">
        <v>4913.2062391681111</v>
      </c>
    </row>
    <row r="947" spans="1:6" x14ac:dyDescent="0.2">
      <c r="A947" s="27" t="s">
        <v>1110</v>
      </c>
      <c r="B947" s="27" t="s">
        <v>462</v>
      </c>
      <c r="C947" s="27">
        <v>2020</v>
      </c>
      <c r="D947" s="33">
        <v>517.02277557653372</v>
      </c>
      <c r="E947" s="33">
        <v>3086.1370587749029</v>
      </c>
      <c r="F947" s="33">
        <v>14281.722741175498</v>
      </c>
    </row>
    <row r="948" spans="1:6" x14ac:dyDescent="0.2">
      <c r="A948" s="27" t="s">
        <v>978</v>
      </c>
      <c r="B948" s="27" t="s">
        <v>574</v>
      </c>
      <c r="C948" s="27">
        <v>2020</v>
      </c>
      <c r="D948" s="33">
        <v>510.38753573720669</v>
      </c>
      <c r="E948" s="33">
        <v>2960.7420189818808</v>
      </c>
      <c r="F948" s="33">
        <v>9038.3951682484894</v>
      </c>
    </row>
    <row r="949" spans="1:6" x14ac:dyDescent="0.2">
      <c r="A949" s="27" t="s">
        <v>1170</v>
      </c>
      <c r="B949" s="27" t="s">
        <v>641</v>
      </c>
      <c r="C949" s="27">
        <v>2020</v>
      </c>
      <c r="D949" s="33">
        <v>509.85047752464703</v>
      </c>
      <c r="E949" s="33">
        <v>2865.5967903711135</v>
      </c>
      <c r="F949" s="33">
        <v>36549.51521230358</v>
      </c>
    </row>
    <row r="950" spans="1:6" x14ac:dyDescent="0.2">
      <c r="A950" s="27" t="s">
        <v>1017</v>
      </c>
      <c r="B950" s="27" t="s">
        <v>563</v>
      </c>
      <c r="C950" s="27">
        <v>2020</v>
      </c>
      <c r="D950" s="33">
        <v>509.06987913610743</v>
      </c>
      <c r="E950" s="33">
        <v>-564.49553001277138</v>
      </c>
      <c r="F950" s="33">
        <v>23573.435504469988</v>
      </c>
    </row>
    <row r="951" spans="1:6" x14ac:dyDescent="0.2">
      <c r="A951" s="27" t="s">
        <v>1169</v>
      </c>
      <c r="B951" s="27" t="s">
        <v>625</v>
      </c>
      <c r="C951" s="27">
        <v>2020</v>
      </c>
      <c r="D951" s="33">
        <v>508.48124282980575</v>
      </c>
      <c r="E951" s="33">
        <v>-1081.9493332011302</v>
      </c>
      <c r="F951" s="33">
        <v>11894.79946457786</v>
      </c>
    </row>
    <row r="952" spans="1:6" x14ac:dyDescent="0.2">
      <c r="A952" s="27" t="s">
        <v>1228</v>
      </c>
      <c r="B952" s="27" t="s">
        <v>1229</v>
      </c>
      <c r="C952" s="27">
        <v>2020</v>
      </c>
      <c r="D952" s="33">
        <v>479.8695079640371</v>
      </c>
      <c r="E952" s="33">
        <v>4110.9094382881158</v>
      </c>
      <c r="F952" s="33">
        <v>7916.9850974398169</v>
      </c>
    </row>
    <row r="953" spans="1:6" x14ac:dyDescent="0.2">
      <c r="A953" s="27" t="s">
        <v>1256</v>
      </c>
      <c r="B953" s="27" t="s">
        <v>582</v>
      </c>
      <c r="C953" s="27">
        <v>2020</v>
      </c>
      <c r="D953" s="33">
        <v>469.61057525841579</v>
      </c>
      <c r="E953" s="33">
        <v>1021.9131900547829</v>
      </c>
      <c r="F953" s="33">
        <v>13599.452170248631</v>
      </c>
    </row>
    <row r="954" spans="1:6" x14ac:dyDescent="0.2">
      <c r="A954" s="27" t="s">
        <v>1208</v>
      </c>
      <c r="B954" s="27" t="s">
        <v>778</v>
      </c>
      <c r="C954" s="27">
        <v>2020</v>
      </c>
      <c r="D954" s="33">
        <v>463</v>
      </c>
      <c r="E954" s="33">
        <v>-3553.3333333333335</v>
      </c>
      <c r="F954" s="33">
        <v>8473.3333333333339</v>
      </c>
    </row>
    <row r="955" spans="1:6" x14ac:dyDescent="0.2">
      <c r="A955" s="27" t="s">
        <v>999</v>
      </c>
      <c r="B955" s="27" t="s">
        <v>587</v>
      </c>
      <c r="C955" s="27">
        <v>2020</v>
      </c>
      <c r="D955" s="33">
        <v>442.61498067701621</v>
      </c>
      <c r="E955" s="33">
        <v>1707.4745103792268</v>
      </c>
      <c r="F955" s="33">
        <v>10175.750018337856</v>
      </c>
    </row>
    <row r="956" spans="1:6" x14ac:dyDescent="0.2">
      <c r="A956" s="27" t="s">
        <v>1218</v>
      </c>
      <c r="B956" s="27" t="s">
        <v>1219</v>
      </c>
      <c r="C956" s="27">
        <v>2020</v>
      </c>
      <c r="D956" s="33">
        <v>426.89042725329159</v>
      </c>
      <c r="E956" s="33">
        <v>8009.745127436282</v>
      </c>
      <c r="F956" s="33">
        <v>103877.06146926536</v>
      </c>
    </row>
    <row r="957" spans="1:6" x14ac:dyDescent="0.2">
      <c r="A957" s="27" t="s">
        <v>964</v>
      </c>
      <c r="B957" s="27" t="s">
        <v>489</v>
      </c>
      <c r="C957" s="27">
        <v>2020</v>
      </c>
      <c r="D957" s="33">
        <v>407.5214602216908</v>
      </c>
      <c r="E957" s="33">
        <v>-1387.1240105540896</v>
      </c>
      <c r="F957" s="33">
        <v>18233.280562884785</v>
      </c>
    </row>
    <row r="958" spans="1:6" x14ac:dyDescent="0.2">
      <c r="A958" s="27" t="s">
        <v>1003</v>
      </c>
      <c r="B958" s="27" t="s">
        <v>761</v>
      </c>
      <c r="C958" s="27">
        <v>2020</v>
      </c>
      <c r="D958" s="33">
        <v>402.35485986784261</v>
      </c>
      <c r="E958" s="33">
        <v>3465.7643312101909</v>
      </c>
      <c r="F958" s="33">
        <v>10509.554140127388</v>
      </c>
    </row>
    <row r="959" spans="1:6" x14ac:dyDescent="0.2">
      <c r="A959" s="27" t="s">
        <v>1144</v>
      </c>
      <c r="B959" s="27" t="s">
        <v>631</v>
      </c>
      <c r="C959" s="27">
        <v>2020</v>
      </c>
      <c r="D959" s="33">
        <v>393.18253452012397</v>
      </c>
      <c r="E959" s="33">
        <v>5928.4869976359341</v>
      </c>
      <c r="F959" s="33">
        <v>24225.472813238772</v>
      </c>
    </row>
    <row r="960" spans="1:6" x14ac:dyDescent="0.2">
      <c r="A960" s="27" t="s">
        <v>1034</v>
      </c>
      <c r="B960" s="27" t="s">
        <v>680</v>
      </c>
      <c r="C960" s="27">
        <v>2020</v>
      </c>
      <c r="D960" s="33">
        <v>385.80380796848164</v>
      </c>
      <c r="E960" s="33">
        <v>2786.7624431803197</v>
      </c>
      <c r="F960" s="33">
        <v>14673.791290433192</v>
      </c>
    </row>
    <row r="961" spans="1:6" x14ac:dyDescent="0.2">
      <c r="A961" s="27" t="s">
        <v>911</v>
      </c>
      <c r="B961" s="33" t="s">
        <v>591</v>
      </c>
      <c r="C961" s="33">
        <v>2020</v>
      </c>
      <c r="D961" s="33">
        <v>351.22823892895963</v>
      </c>
      <c r="E961" s="33">
        <v>1231.8586504417174</v>
      </c>
      <c r="F961" s="33">
        <v>7330.2395930012717</v>
      </c>
    </row>
    <row r="962" spans="1:6" x14ac:dyDescent="0.2">
      <c r="A962" s="27" t="s">
        <v>909</v>
      </c>
      <c r="B962" s="27" t="s">
        <v>597</v>
      </c>
      <c r="C962" s="27">
        <v>2020</v>
      </c>
      <c r="D962" s="33">
        <v>349.90766161197899</v>
      </c>
      <c r="E962" s="33">
        <v>1551.1067294237375</v>
      </c>
      <c r="F962" s="33">
        <v>14207.893397786542</v>
      </c>
    </row>
    <row r="963" spans="1:6" x14ac:dyDescent="0.2">
      <c r="A963" s="27" t="s">
        <v>975</v>
      </c>
      <c r="B963" s="27" t="s">
        <v>596</v>
      </c>
      <c r="C963" s="27">
        <v>2020</v>
      </c>
      <c r="D963" s="33">
        <v>349.67988422052514</v>
      </c>
      <c r="E963" s="33">
        <v>779.28621413575922</v>
      </c>
      <c r="F963" s="33">
        <v>6095.6379752740841</v>
      </c>
    </row>
    <row r="964" spans="1:6" x14ac:dyDescent="0.2">
      <c r="A964" s="27" t="s">
        <v>923</v>
      </c>
      <c r="B964" s="27" t="s">
        <v>924</v>
      </c>
      <c r="C964" s="27">
        <v>2020</v>
      </c>
      <c r="D964" s="33">
        <v>349.58014738360328</v>
      </c>
      <c r="E964" s="33">
        <v>-2066.6328428885508</v>
      </c>
      <c r="F964" s="33">
        <v>10764.079147640792</v>
      </c>
    </row>
    <row r="965" spans="1:6" x14ac:dyDescent="0.2">
      <c r="A965" s="27" t="s">
        <v>1167</v>
      </c>
      <c r="B965" s="27" t="s">
        <v>686</v>
      </c>
      <c r="C965" s="27">
        <v>2020</v>
      </c>
      <c r="D965" s="33">
        <v>332.98835961625559</v>
      </c>
      <c r="E965" s="33">
        <v>5640.9190101700497</v>
      </c>
      <c r="F965" s="33">
        <v>16618.14962737267</v>
      </c>
    </row>
    <row r="966" spans="1:6" x14ac:dyDescent="0.2">
      <c r="A966" s="27" t="s">
        <v>1264</v>
      </c>
      <c r="B966" s="27" t="s">
        <v>1265</v>
      </c>
      <c r="C966" s="27">
        <v>2020</v>
      </c>
      <c r="D966" s="33">
        <v>330.77189468524563</v>
      </c>
      <c r="E966" s="33">
        <v>1113.7295081967213</v>
      </c>
      <c r="F966" s="33">
        <v>5999.2315573770493</v>
      </c>
    </row>
    <row r="967" spans="1:6" x14ac:dyDescent="0.2">
      <c r="A967" s="27" t="s">
        <v>1124</v>
      </c>
      <c r="B967" s="27" t="s">
        <v>642</v>
      </c>
      <c r="C967" s="27">
        <v>2020</v>
      </c>
      <c r="D967" s="33">
        <v>328.91564262628094</v>
      </c>
      <c r="E967" s="33">
        <v>-1504.7382066334892</v>
      </c>
      <c r="F967" s="33">
        <v>11058.244181541853</v>
      </c>
    </row>
    <row r="968" spans="1:6" x14ac:dyDescent="0.2">
      <c r="A968" s="27" t="s">
        <v>1240</v>
      </c>
      <c r="B968" s="27" t="s">
        <v>690</v>
      </c>
      <c r="C968" s="27">
        <v>2020</v>
      </c>
      <c r="D968" s="33">
        <v>325.61468149124539</v>
      </c>
      <c r="E968" s="33">
        <v>-2921.209235896215</v>
      </c>
      <c r="F968" s="33">
        <v>25053.558676505592</v>
      </c>
    </row>
    <row r="969" spans="1:6" x14ac:dyDescent="0.2">
      <c r="A969" s="27" t="s">
        <v>919</v>
      </c>
      <c r="B969" s="33" t="s">
        <v>432</v>
      </c>
      <c r="C969" s="33">
        <v>2020</v>
      </c>
      <c r="D969" s="33">
        <v>322.46417210645268</v>
      </c>
      <c r="E969" s="33">
        <v>3912.2303104718471</v>
      </c>
      <c r="F969" s="33">
        <v>9157.5381512015429</v>
      </c>
    </row>
    <row r="970" spans="1:6" x14ac:dyDescent="0.2">
      <c r="A970" s="27" t="s">
        <v>1258</v>
      </c>
      <c r="B970" s="27" t="s">
        <v>1259</v>
      </c>
      <c r="C970" s="27">
        <v>2020</v>
      </c>
      <c r="D970" s="33">
        <v>321.42995333573174</v>
      </c>
      <c r="E970" s="33">
        <v>8104.9704553354186</v>
      </c>
      <c r="F970" s="33">
        <v>5867.2228015293713</v>
      </c>
    </row>
    <row r="971" spans="1:6" x14ac:dyDescent="0.2">
      <c r="A971" s="27" t="s">
        <v>1121</v>
      </c>
      <c r="B971" s="27" t="s">
        <v>561</v>
      </c>
      <c r="C971" s="27">
        <v>2020</v>
      </c>
      <c r="D971" s="33">
        <v>316.59062275670499</v>
      </c>
      <c r="E971" s="33">
        <v>554.0446787845151</v>
      </c>
      <c r="F971" s="33">
        <v>9537.5329540724288</v>
      </c>
    </row>
    <row r="972" spans="1:6" x14ac:dyDescent="0.2">
      <c r="A972" s="27" t="s">
        <v>1074</v>
      </c>
      <c r="B972" s="27" t="s">
        <v>768</v>
      </c>
      <c r="C972" s="27">
        <v>2020</v>
      </c>
      <c r="D972" s="33">
        <v>308.65386196194055</v>
      </c>
      <c r="E972" s="33">
        <v>895.90643274853801</v>
      </c>
      <c r="F972" s="33">
        <v>34029.239766081868</v>
      </c>
    </row>
    <row r="973" spans="1:6" x14ac:dyDescent="0.2">
      <c r="A973" s="27" t="s">
        <v>1263</v>
      </c>
      <c r="B973" s="27" t="s">
        <v>614</v>
      </c>
      <c r="C973" s="27">
        <v>2020</v>
      </c>
      <c r="D973" s="33">
        <v>304.28181090036014</v>
      </c>
      <c r="E973" s="33">
        <v>6095.690532745165</v>
      </c>
      <c r="F973" s="33">
        <v>11689.175432643366</v>
      </c>
    </row>
    <row r="974" spans="1:6" x14ac:dyDescent="0.2">
      <c r="A974" s="27" t="s">
        <v>1140</v>
      </c>
      <c r="B974" s="27" t="s">
        <v>617</v>
      </c>
      <c r="C974" s="27">
        <v>2020</v>
      </c>
      <c r="D974" s="33">
        <v>300.69311511059266</v>
      </c>
      <c r="E974" s="33">
        <v>3009.1216216216217</v>
      </c>
      <c r="F974" s="33">
        <v>11113.851351351352</v>
      </c>
    </row>
    <row r="975" spans="1:6" x14ac:dyDescent="0.2">
      <c r="A975" s="27" t="s">
        <v>1242</v>
      </c>
      <c r="B975" s="27" t="s">
        <v>606</v>
      </c>
      <c r="C975" s="27">
        <v>2020</v>
      </c>
      <c r="D975" s="33">
        <v>297.36357550279331</v>
      </c>
      <c r="E975" s="33">
        <v>15772.897196261682</v>
      </c>
      <c r="F975" s="33">
        <v>5977.5700934579436</v>
      </c>
    </row>
    <row r="976" spans="1:6" x14ac:dyDescent="0.2">
      <c r="A976" s="27" t="s">
        <v>959</v>
      </c>
      <c r="B976" s="27" t="s">
        <v>586</v>
      </c>
      <c r="C976" s="27">
        <v>2020</v>
      </c>
      <c r="D976" s="33">
        <v>296.91055522546867</v>
      </c>
      <c r="E976" s="33">
        <v>2324.6960046323102</v>
      </c>
      <c r="F976" s="33">
        <v>8431.5286624203818</v>
      </c>
    </row>
    <row r="977" spans="1:6" x14ac:dyDescent="0.2">
      <c r="A977" s="27" t="s">
        <v>1222</v>
      </c>
      <c r="B977" s="27" t="s">
        <v>622</v>
      </c>
      <c r="C977" s="27">
        <v>2020</v>
      </c>
      <c r="D977" s="33">
        <v>292.99529067984207</v>
      </c>
      <c r="E977" s="33">
        <v>3116.7763157894738</v>
      </c>
      <c r="F977" s="33">
        <v>10412.006578947368</v>
      </c>
    </row>
    <row r="978" spans="1:6" x14ac:dyDescent="0.2">
      <c r="A978" s="27" t="s">
        <v>1245</v>
      </c>
      <c r="B978" s="27" t="s">
        <v>630</v>
      </c>
      <c r="C978" s="27">
        <v>2020</v>
      </c>
      <c r="D978" s="33">
        <v>290.50845966090873</v>
      </c>
      <c r="E978" s="33">
        <v>9041.6866315285097</v>
      </c>
      <c r="F978" s="33">
        <v>9528.0306660277911</v>
      </c>
    </row>
    <row r="979" spans="1:6" x14ac:dyDescent="0.2">
      <c r="A979" s="27" t="s">
        <v>940</v>
      </c>
      <c r="B979" s="27" t="s">
        <v>508</v>
      </c>
      <c r="C979" s="27">
        <v>2020</v>
      </c>
      <c r="D979" s="33">
        <v>289.17576256222776</v>
      </c>
      <c r="E979" s="33">
        <v>3621.3490668675204</v>
      </c>
      <c r="F979" s="33">
        <v>14074.273997824086</v>
      </c>
    </row>
    <row r="980" spans="1:6" x14ac:dyDescent="0.2">
      <c r="A980" s="27" t="s">
        <v>981</v>
      </c>
      <c r="B980" s="27" t="s">
        <v>594</v>
      </c>
      <c r="C980" s="27">
        <v>2020</v>
      </c>
      <c r="D980" s="33">
        <v>284.26933652992471</v>
      </c>
      <c r="E980" s="33">
        <v>1139.9097356544164</v>
      </c>
      <c r="F980" s="33">
        <v>48794.326241134753</v>
      </c>
    </row>
    <row r="981" spans="1:6" x14ac:dyDescent="0.2">
      <c r="A981" s="27" t="s">
        <v>1020</v>
      </c>
      <c r="B981" s="27" t="s">
        <v>571</v>
      </c>
      <c r="C981" s="27">
        <v>2020</v>
      </c>
      <c r="D981" s="33">
        <v>280.60553047070192</v>
      </c>
      <c r="E981" s="33">
        <v>-672.61177620327385</v>
      </c>
      <c r="F981" s="33">
        <v>14795.015880772049</v>
      </c>
    </row>
    <row r="982" spans="1:6" x14ac:dyDescent="0.2">
      <c r="A982" s="27" t="s">
        <v>1217</v>
      </c>
      <c r="B982" s="27" t="s">
        <v>759</v>
      </c>
      <c r="C982" s="27">
        <v>2020</v>
      </c>
      <c r="D982" s="33">
        <v>280.11707738705707</v>
      </c>
      <c r="E982" s="33">
        <v>-239.87854251012146</v>
      </c>
      <c r="F982" s="33">
        <v>5938.2591093117408</v>
      </c>
    </row>
    <row r="983" spans="1:6" x14ac:dyDescent="0.2">
      <c r="A983" s="27" t="s">
        <v>910</v>
      </c>
      <c r="B983" s="27" t="s">
        <v>664</v>
      </c>
      <c r="C983" s="27">
        <v>2020</v>
      </c>
      <c r="D983" s="33">
        <v>279.04414961121154</v>
      </c>
      <c r="E983" s="33">
        <v>1985.7625770530922</v>
      </c>
      <c r="F983" s="33">
        <v>6146.9079339828995</v>
      </c>
    </row>
    <row r="984" spans="1:6" x14ac:dyDescent="0.2">
      <c r="A984" s="27" t="s">
        <v>1231</v>
      </c>
      <c r="B984" s="27" t="s">
        <v>628</v>
      </c>
      <c r="C984" s="27">
        <v>2020</v>
      </c>
      <c r="D984" s="33">
        <v>278.86779392832028</v>
      </c>
      <c r="E984" s="33">
        <v>-10358.452138492872</v>
      </c>
      <c r="F984" s="33">
        <v>1160.8961303462322</v>
      </c>
    </row>
    <row r="985" spans="1:6" x14ac:dyDescent="0.2">
      <c r="A985" s="27" t="s">
        <v>1230</v>
      </c>
      <c r="B985" s="27" t="s">
        <v>633</v>
      </c>
      <c r="C985" s="27">
        <v>2020</v>
      </c>
      <c r="D985" s="33">
        <v>274.37287572870792</v>
      </c>
      <c r="E985" s="33">
        <v>-2161.1986001749783</v>
      </c>
      <c r="F985" s="33">
        <v>16974.846894138234</v>
      </c>
    </row>
    <row r="986" spans="1:6" x14ac:dyDescent="0.2">
      <c r="A986" s="27" t="s">
        <v>1238</v>
      </c>
      <c r="B986" s="27" t="s">
        <v>689</v>
      </c>
      <c r="C986" s="27">
        <v>2020</v>
      </c>
      <c r="D986" s="33">
        <v>269.63512388449897</v>
      </c>
      <c r="E986" s="33">
        <v>6296.7890722015254</v>
      </c>
      <c r="F986" s="33">
        <v>36093.312045414226</v>
      </c>
    </row>
    <row r="987" spans="1:6" x14ac:dyDescent="0.2">
      <c r="A987" s="27" t="s">
        <v>985</v>
      </c>
      <c r="B987" s="27" t="s">
        <v>763</v>
      </c>
      <c r="C987" s="27">
        <v>2020</v>
      </c>
      <c r="D987" s="33">
        <v>262.89763252499142</v>
      </c>
      <c r="E987" s="33">
        <v>12310.512129380053</v>
      </c>
      <c r="F987" s="33">
        <v>20506.738544474392</v>
      </c>
    </row>
    <row r="988" spans="1:6" x14ac:dyDescent="0.2">
      <c r="A988" s="27" t="s">
        <v>1138</v>
      </c>
      <c r="B988" s="27" t="s">
        <v>746</v>
      </c>
      <c r="C988" s="27">
        <v>2020</v>
      </c>
      <c r="D988" s="33">
        <v>258.77193974831766</v>
      </c>
      <c r="E988" s="33">
        <v>5128.174330816747</v>
      </c>
      <c r="F988" s="33">
        <v>4442.5188743994513</v>
      </c>
    </row>
    <row r="989" spans="1:6" x14ac:dyDescent="0.2">
      <c r="A989" s="27" t="s">
        <v>1220</v>
      </c>
      <c r="B989" s="27" t="s">
        <v>774</v>
      </c>
      <c r="C989" s="27">
        <v>2020</v>
      </c>
      <c r="D989" s="33">
        <v>256.81499782399936</v>
      </c>
      <c r="E989" s="33">
        <v>11196.162046908315</v>
      </c>
      <c r="F989" s="33">
        <v>25773.987206823029</v>
      </c>
    </row>
    <row r="990" spans="1:6" x14ac:dyDescent="0.2">
      <c r="A990" s="27" t="s">
        <v>1249</v>
      </c>
      <c r="B990" s="27" t="s">
        <v>568</v>
      </c>
      <c r="C990" s="27">
        <v>2020</v>
      </c>
      <c r="D990" s="33">
        <v>254.63349650202628</v>
      </c>
      <c r="E990" s="33">
        <v>3932.6910028497759</v>
      </c>
      <c r="F990" s="33">
        <v>12906.907314425294</v>
      </c>
    </row>
    <row r="991" spans="1:6" x14ac:dyDescent="0.2">
      <c r="A991" s="27" t="s">
        <v>1122</v>
      </c>
      <c r="B991" s="27" t="s">
        <v>725</v>
      </c>
      <c r="C991" s="27">
        <v>2020</v>
      </c>
      <c r="D991" s="33">
        <v>253.08255471985888</v>
      </c>
      <c r="E991" s="33">
        <v>1906.3007537583808</v>
      </c>
      <c r="F991" s="33">
        <v>12213.176196227043</v>
      </c>
    </row>
    <row r="992" spans="1:6" x14ac:dyDescent="0.2">
      <c r="A992" s="27" t="s">
        <v>960</v>
      </c>
      <c r="B992" s="27" t="s">
        <v>739</v>
      </c>
      <c r="C992" s="27">
        <v>2020</v>
      </c>
      <c r="D992" s="33">
        <v>252.39971141793549</v>
      </c>
      <c r="E992" s="33">
        <v>2236.4391951006123</v>
      </c>
      <c r="F992" s="33">
        <v>15750.218722659667</v>
      </c>
    </row>
    <row r="993" spans="1:6" x14ac:dyDescent="0.2">
      <c r="A993" s="27" t="s">
        <v>1221</v>
      </c>
      <c r="B993" s="27" t="s">
        <v>771</v>
      </c>
      <c r="C993" s="27">
        <v>2020</v>
      </c>
      <c r="D993" s="33">
        <v>245.51534220730261</v>
      </c>
      <c r="E993" s="33">
        <v>7290.5604719764015</v>
      </c>
      <c r="F993" s="33">
        <v>17612.094395280237</v>
      </c>
    </row>
    <row r="994" spans="1:6" x14ac:dyDescent="0.2">
      <c r="A994" s="27" t="s">
        <v>1241</v>
      </c>
      <c r="B994" s="27" t="s">
        <v>640</v>
      </c>
      <c r="C994" s="27">
        <v>2020</v>
      </c>
      <c r="D994" s="33">
        <v>243.70550233109515</v>
      </c>
      <c r="E994" s="33">
        <v>10899.146625290923</v>
      </c>
      <c r="F994" s="33">
        <v>73365.39953452289</v>
      </c>
    </row>
    <row r="995" spans="1:6" x14ac:dyDescent="0.2">
      <c r="A995" s="27" t="s">
        <v>1226</v>
      </c>
      <c r="B995" s="27" t="s">
        <v>757</v>
      </c>
      <c r="C995" s="27">
        <v>2020</v>
      </c>
      <c r="D995" s="33">
        <v>236.37082078452886</v>
      </c>
      <c r="E995" s="33">
        <v>6776.9980506822612</v>
      </c>
      <c r="F995" s="33">
        <v>13793.762183235867</v>
      </c>
    </row>
    <row r="996" spans="1:6" x14ac:dyDescent="0.2">
      <c r="A996" s="27" t="s">
        <v>954</v>
      </c>
      <c r="B996" s="27" t="s">
        <v>673</v>
      </c>
      <c r="C996" s="27">
        <v>2020</v>
      </c>
      <c r="D996" s="33">
        <v>236.23588764157304</v>
      </c>
      <c r="E996" s="33">
        <v>154.60985831171422</v>
      </c>
      <c r="F996" s="33">
        <v>9294.7016563560173</v>
      </c>
    </row>
    <row r="997" spans="1:6" x14ac:dyDescent="0.2">
      <c r="A997" s="27" t="s">
        <v>1252</v>
      </c>
      <c r="B997" s="27" t="s">
        <v>613</v>
      </c>
      <c r="C997" s="27">
        <v>2020</v>
      </c>
      <c r="D997" s="33">
        <v>233.22583974025906</v>
      </c>
      <c r="E997" s="33">
        <v>-117.62550384756321</v>
      </c>
      <c r="F997" s="33">
        <v>11563.576401612312</v>
      </c>
    </row>
    <row r="998" spans="1:6" x14ac:dyDescent="0.2">
      <c r="A998" s="27" t="s">
        <v>1148</v>
      </c>
      <c r="B998" s="27" t="s">
        <v>1149</v>
      </c>
      <c r="C998" s="27">
        <v>2020</v>
      </c>
      <c r="D998" s="33">
        <v>230.5362451833698</v>
      </c>
      <c r="E998" s="33">
        <v>3171.9985177865615</v>
      </c>
      <c r="F998" s="33">
        <v>13609.983087564609</v>
      </c>
    </row>
    <row r="999" spans="1:6" x14ac:dyDescent="0.2">
      <c r="A999" s="27" t="s">
        <v>1095</v>
      </c>
      <c r="B999" s="27" t="s">
        <v>744</v>
      </c>
      <c r="C999" s="27">
        <v>2020</v>
      </c>
      <c r="D999" s="33">
        <v>226.19516193314453</v>
      </c>
      <c r="E999" s="33">
        <v>6806.5493091046756</v>
      </c>
      <c r="F999" s="33">
        <v>5839.485141018361</v>
      </c>
    </row>
    <row r="1000" spans="1:6" x14ac:dyDescent="0.2">
      <c r="A1000" s="27" t="s">
        <v>1250</v>
      </c>
      <c r="B1000" s="27" t="s">
        <v>741</v>
      </c>
      <c r="C1000" s="27">
        <v>2020</v>
      </c>
      <c r="D1000" s="33">
        <v>222.31866572062742</v>
      </c>
      <c r="E1000" s="33">
        <v>4454.0889526542323</v>
      </c>
      <c r="F1000" s="33">
        <v>4256.9942611190818</v>
      </c>
    </row>
    <row r="1001" spans="1:6" x14ac:dyDescent="0.2">
      <c r="A1001" s="27" t="s">
        <v>1086</v>
      </c>
      <c r="B1001" s="27" t="s">
        <v>639</v>
      </c>
      <c r="C1001" s="27">
        <v>2020</v>
      </c>
      <c r="D1001" s="33">
        <v>220.83772701091496</v>
      </c>
      <c r="E1001" s="33">
        <v>714.88033298647247</v>
      </c>
      <c r="F1001" s="33">
        <v>21188.692334373914</v>
      </c>
    </row>
    <row r="1002" spans="1:6" x14ac:dyDescent="0.2">
      <c r="A1002" s="27" t="s">
        <v>1224</v>
      </c>
      <c r="B1002" s="27" t="s">
        <v>629</v>
      </c>
      <c r="C1002" s="27">
        <v>2020</v>
      </c>
      <c r="D1002" s="33">
        <v>218.6176534550203</v>
      </c>
      <c r="E1002" s="33">
        <v>-1928.3216783216783</v>
      </c>
      <c r="F1002" s="33">
        <v>38012.957630604687</v>
      </c>
    </row>
    <row r="1003" spans="1:6" x14ac:dyDescent="0.2">
      <c r="A1003" s="27" t="s">
        <v>1022</v>
      </c>
      <c r="B1003" s="27" t="s">
        <v>612</v>
      </c>
      <c r="C1003" s="27">
        <v>2020</v>
      </c>
      <c r="D1003" s="33">
        <v>216.45908716511983</v>
      </c>
      <c r="E1003" s="33">
        <v>-2674.5421766771042</v>
      </c>
      <c r="F1003" s="33">
        <v>14697.124964417877</v>
      </c>
    </row>
    <row r="1004" spans="1:6" x14ac:dyDescent="0.2">
      <c r="A1004" s="27" t="s">
        <v>1225</v>
      </c>
      <c r="B1004" s="27" t="s">
        <v>609</v>
      </c>
      <c r="C1004" s="27">
        <v>2020</v>
      </c>
      <c r="D1004" s="33">
        <v>215.94976958575117</v>
      </c>
      <c r="E1004" s="33">
        <v>1652.2758110275072</v>
      </c>
      <c r="F1004" s="33">
        <v>37141.729369680521</v>
      </c>
    </row>
    <row r="1005" spans="1:6" x14ac:dyDescent="0.2">
      <c r="A1005" s="27" t="s">
        <v>1147</v>
      </c>
      <c r="B1005" s="27" t="s">
        <v>663</v>
      </c>
      <c r="C1005" s="27">
        <v>2020</v>
      </c>
      <c r="D1005" s="33">
        <v>214.91104652993735</v>
      </c>
      <c r="E1005" s="33">
        <v>667.2687589373071</v>
      </c>
      <c r="F1005" s="33">
        <v>13840.295025212614</v>
      </c>
    </row>
    <row r="1006" spans="1:6" x14ac:dyDescent="0.2">
      <c r="A1006" s="27" t="s">
        <v>1239</v>
      </c>
      <c r="B1006" s="27" t="s">
        <v>758</v>
      </c>
      <c r="C1006" s="27">
        <v>2020</v>
      </c>
      <c r="D1006" s="33">
        <v>211.0784815993137</v>
      </c>
      <c r="E1006" s="33">
        <v>10282.538544281104</v>
      </c>
      <c r="F1006" s="33">
        <v>18152.025815704554</v>
      </c>
    </row>
    <row r="1007" spans="1:6" x14ac:dyDescent="0.2">
      <c r="A1007" s="27" t="s">
        <v>1139</v>
      </c>
      <c r="B1007" s="27" t="s">
        <v>627</v>
      </c>
      <c r="C1007" s="27">
        <v>2020</v>
      </c>
      <c r="D1007" s="33">
        <v>210.21342677019618</v>
      </c>
      <c r="E1007" s="33">
        <v>-2239.0408392656427</v>
      </c>
      <c r="F1007" s="33">
        <v>19549.644061446234</v>
      </c>
    </row>
    <row r="1008" spans="1:6" x14ac:dyDescent="0.2">
      <c r="A1008" s="27" t="s">
        <v>966</v>
      </c>
      <c r="B1008" s="27" t="s">
        <v>579</v>
      </c>
      <c r="C1008" s="27">
        <v>2020</v>
      </c>
      <c r="D1008" s="33">
        <v>209.23647948464566</v>
      </c>
      <c r="E1008" s="33">
        <v>1867.1342628232544</v>
      </c>
      <c r="F1008" s="33">
        <v>10935.078265332308</v>
      </c>
    </row>
    <row r="1009" spans="1:6" x14ac:dyDescent="0.2">
      <c r="A1009" s="27" t="s">
        <v>1243</v>
      </c>
      <c r="B1009" s="27" t="s">
        <v>838</v>
      </c>
      <c r="C1009" s="27">
        <v>2020</v>
      </c>
      <c r="D1009" s="33">
        <v>205.09204673902462</v>
      </c>
      <c r="E1009" s="33">
        <v>-427.83505154639175</v>
      </c>
      <c r="F1009" s="33">
        <v>17818.556701030928</v>
      </c>
    </row>
    <row r="1010" spans="1:6" x14ac:dyDescent="0.2">
      <c r="A1010" s="27" t="s">
        <v>939</v>
      </c>
      <c r="B1010" s="27" t="s">
        <v>719</v>
      </c>
      <c r="C1010" s="27">
        <v>2020</v>
      </c>
      <c r="D1010" s="33">
        <v>203.17020722431596</v>
      </c>
      <c r="E1010" s="33">
        <v>1327.896066402021</v>
      </c>
      <c r="F1010" s="33">
        <v>19139.853241910259</v>
      </c>
    </row>
    <row r="1011" spans="1:6" x14ac:dyDescent="0.2">
      <c r="A1011" s="27" t="s">
        <v>965</v>
      </c>
      <c r="B1011" s="27" t="s">
        <v>584</v>
      </c>
      <c r="C1011" s="27">
        <v>2020</v>
      </c>
      <c r="D1011" s="33">
        <v>202.74075211542751</v>
      </c>
      <c r="E1011" s="33">
        <v>-1786.5001486767767</v>
      </c>
      <c r="F1011" s="33">
        <v>16905.04509862226</v>
      </c>
    </row>
    <row r="1012" spans="1:6" x14ac:dyDescent="0.2">
      <c r="A1012" s="27" t="s">
        <v>1234</v>
      </c>
      <c r="B1012" s="27" t="s">
        <v>610</v>
      </c>
      <c r="C1012" s="27">
        <v>2020</v>
      </c>
      <c r="D1012" s="33">
        <v>202.41623068112162</v>
      </c>
      <c r="E1012" s="33">
        <v>1201.8222867279471</v>
      </c>
      <c r="F1012" s="33">
        <v>10803.055958716335</v>
      </c>
    </row>
    <row r="1013" spans="1:6" x14ac:dyDescent="0.2">
      <c r="A1013" s="27" t="s">
        <v>974</v>
      </c>
      <c r="B1013" s="27" t="s">
        <v>603</v>
      </c>
      <c r="C1013" s="27">
        <v>2020</v>
      </c>
      <c r="D1013" s="33">
        <v>201.49902020558525</v>
      </c>
      <c r="E1013" s="33">
        <v>1167.3616902974702</v>
      </c>
      <c r="F1013" s="33">
        <v>49988.045593550181</v>
      </c>
    </row>
    <row r="1014" spans="1:6" x14ac:dyDescent="0.2">
      <c r="A1014" s="27" t="s">
        <v>1223</v>
      </c>
      <c r="B1014" s="27" t="s">
        <v>638</v>
      </c>
      <c r="C1014" s="27">
        <v>2020</v>
      </c>
      <c r="D1014" s="33">
        <v>201.48985199997554</v>
      </c>
      <c r="E1014" s="33">
        <v>-1678.7134705170326</v>
      </c>
      <c r="F1014" s="33">
        <v>11873.767940515303</v>
      </c>
    </row>
    <row r="1015" spans="1:6" x14ac:dyDescent="0.2">
      <c r="A1015" s="27" t="s">
        <v>912</v>
      </c>
      <c r="B1015" s="33" t="s">
        <v>718</v>
      </c>
      <c r="C1015" s="33">
        <v>2020</v>
      </c>
      <c r="D1015" s="33">
        <v>185.13323799069019</v>
      </c>
      <c r="E1015" s="33">
        <v>-7.0090115863252755</v>
      </c>
      <c r="F1015" s="33">
        <v>8339.7463405330654</v>
      </c>
    </row>
    <row r="1016" spans="1:6" x14ac:dyDescent="0.2">
      <c r="A1016" s="27" t="s">
        <v>972</v>
      </c>
      <c r="B1016" s="27" t="s">
        <v>753</v>
      </c>
      <c r="C1016" s="27">
        <v>2020</v>
      </c>
      <c r="D1016" s="33">
        <v>185.04131174154506</v>
      </c>
      <c r="E1016" s="33">
        <v>8.3553210202286721</v>
      </c>
      <c r="F1016" s="33">
        <v>3487.2471416007038</v>
      </c>
    </row>
    <row r="1017" spans="1:6" x14ac:dyDescent="0.2">
      <c r="A1017" s="27" t="s">
        <v>962</v>
      </c>
      <c r="B1017" s="27" t="s">
        <v>555</v>
      </c>
      <c r="C1017" s="27">
        <v>2020</v>
      </c>
      <c r="D1017" s="33">
        <v>184.14365895829326</v>
      </c>
      <c r="E1017" s="33">
        <v>3372.8898545879993</v>
      </c>
      <c r="F1017" s="33">
        <v>6602.8190985570227</v>
      </c>
    </row>
    <row r="1018" spans="1:6" x14ac:dyDescent="0.2">
      <c r="A1018" s="27" t="s">
        <v>925</v>
      </c>
      <c r="B1018" s="27" t="s">
        <v>726</v>
      </c>
      <c r="C1018" s="27">
        <v>2020</v>
      </c>
      <c r="D1018" s="33">
        <v>180.28457259495593</v>
      </c>
      <c r="E1018" s="33">
        <v>1809.6689662548799</v>
      </c>
      <c r="F1018" s="33">
        <v>15664.901866409968</v>
      </c>
    </row>
    <row r="1019" spans="1:6" x14ac:dyDescent="0.2">
      <c r="A1019" s="27" t="s">
        <v>1014</v>
      </c>
      <c r="B1019" s="27" t="s">
        <v>551</v>
      </c>
      <c r="C1019" s="27">
        <v>2020</v>
      </c>
      <c r="D1019" s="33">
        <v>179.85750228816801</v>
      </c>
      <c r="E1019" s="33">
        <v>1703.2046547655505</v>
      </c>
      <c r="F1019" s="33">
        <v>10662.547511393728</v>
      </c>
    </row>
    <row r="1020" spans="1:6" x14ac:dyDescent="0.2">
      <c r="A1020" s="27" t="s">
        <v>1135</v>
      </c>
      <c r="B1020" s="27" t="s">
        <v>620</v>
      </c>
      <c r="C1020" s="27">
        <v>2020</v>
      </c>
      <c r="D1020" s="33">
        <v>178.7267704812887</v>
      </c>
      <c r="E1020" s="33">
        <v>-1499.4232987312573</v>
      </c>
      <c r="F1020" s="33">
        <v>21351.931949250287</v>
      </c>
    </row>
    <row r="1021" spans="1:6" x14ac:dyDescent="0.2">
      <c r="A1021" s="27" t="s">
        <v>1137</v>
      </c>
      <c r="B1021" s="27" t="s">
        <v>755</v>
      </c>
      <c r="C1021" s="27">
        <v>2020</v>
      </c>
      <c r="D1021" s="33">
        <v>178.49471599180961</v>
      </c>
      <c r="E1021" s="33">
        <v>41384.593519044909</v>
      </c>
      <c r="F1021" s="33">
        <v>51309.550881182491</v>
      </c>
    </row>
    <row r="1022" spans="1:6" x14ac:dyDescent="0.2">
      <c r="A1022" s="27" t="s">
        <v>1018</v>
      </c>
      <c r="B1022" s="27" t="s">
        <v>731</v>
      </c>
      <c r="C1022" s="27">
        <v>2020</v>
      </c>
      <c r="D1022" s="33">
        <v>175.5164042042104</v>
      </c>
      <c r="E1022" s="33">
        <v>2719.9060899260103</v>
      </c>
      <c r="F1022" s="33">
        <v>35222.680705748433</v>
      </c>
    </row>
    <row r="1023" spans="1:6" x14ac:dyDescent="0.2">
      <c r="A1023" s="27" t="s">
        <v>922</v>
      </c>
      <c r="B1023" s="27" t="s">
        <v>740</v>
      </c>
      <c r="C1023" s="27">
        <v>2020</v>
      </c>
      <c r="D1023" s="33">
        <v>173.28625187810053</v>
      </c>
      <c r="E1023" s="33">
        <v>1988.8641425389756</v>
      </c>
      <c r="F1023" s="33">
        <v>2579.3266081488273</v>
      </c>
    </row>
    <row r="1024" spans="1:6" x14ac:dyDescent="0.2">
      <c r="A1024" s="27" t="s">
        <v>1126</v>
      </c>
      <c r="B1024" s="27" t="s">
        <v>657</v>
      </c>
      <c r="C1024" s="27">
        <v>2020</v>
      </c>
      <c r="D1024" s="33">
        <v>172.13770024772916</v>
      </c>
      <c r="E1024" s="33">
        <v>1233.6911643270025</v>
      </c>
      <c r="F1024" s="33">
        <v>6169.2815854665569</v>
      </c>
    </row>
    <row r="1025" spans="1:6" x14ac:dyDescent="0.2">
      <c r="A1025" s="27" t="s">
        <v>973</v>
      </c>
      <c r="B1025" s="27" t="s">
        <v>632</v>
      </c>
      <c r="C1025" s="27">
        <v>2020</v>
      </c>
      <c r="D1025" s="33">
        <v>169.77253986214589</v>
      </c>
      <c r="E1025" s="33">
        <v>-4171.5434752461515</v>
      </c>
      <c r="F1025" s="33">
        <v>19051.726528914158</v>
      </c>
    </row>
    <row r="1026" spans="1:6" x14ac:dyDescent="0.2">
      <c r="A1026" s="27" t="s">
        <v>998</v>
      </c>
      <c r="B1026" s="27" t="s">
        <v>588</v>
      </c>
      <c r="C1026" s="27">
        <v>2020</v>
      </c>
      <c r="D1026" s="33">
        <v>168.89441533670066</v>
      </c>
      <c r="E1026" s="33">
        <v>-1450.26525198939</v>
      </c>
      <c r="F1026" s="33">
        <v>13512.525788387857</v>
      </c>
    </row>
    <row r="1027" spans="1:6" x14ac:dyDescent="0.2">
      <c r="A1027" s="27" t="s">
        <v>928</v>
      </c>
      <c r="B1027" s="27" t="s">
        <v>730</v>
      </c>
      <c r="C1027" s="27">
        <v>2020</v>
      </c>
      <c r="D1027" s="33">
        <v>162.89753302481233</v>
      </c>
      <c r="E1027" s="33">
        <v>-1856.3790101964685</v>
      </c>
      <c r="F1027" s="33">
        <v>13583.872171101715</v>
      </c>
    </row>
    <row r="1028" spans="1:6" x14ac:dyDescent="0.2">
      <c r="A1028" s="27" t="s">
        <v>1083</v>
      </c>
      <c r="B1028" s="27" t="s">
        <v>733</v>
      </c>
      <c r="C1028" s="27">
        <v>2020</v>
      </c>
      <c r="D1028" s="33">
        <v>162.70013132700052</v>
      </c>
      <c r="E1028" s="33">
        <v>1489.3458253876129</v>
      </c>
      <c r="F1028" s="33">
        <v>9163.2534615703498</v>
      </c>
    </row>
    <row r="1029" spans="1:6" x14ac:dyDescent="0.2">
      <c r="A1029" s="27" t="s">
        <v>1084</v>
      </c>
      <c r="B1029" s="27" t="s">
        <v>607</v>
      </c>
      <c r="C1029" s="27">
        <v>2020</v>
      </c>
      <c r="D1029" s="33">
        <v>161.59252695826888</v>
      </c>
      <c r="E1029" s="33">
        <v>3541.7305354405626</v>
      </c>
      <c r="F1029" s="33">
        <v>19589.671758549604</v>
      </c>
    </row>
    <row r="1030" spans="1:6" x14ac:dyDescent="0.2">
      <c r="A1030" s="27" t="s">
        <v>963</v>
      </c>
      <c r="B1030" s="27" t="s">
        <v>724</v>
      </c>
      <c r="C1030" s="27">
        <v>2020</v>
      </c>
      <c r="D1030" s="33">
        <v>160.63162687132851</v>
      </c>
      <c r="E1030" s="33">
        <v>3359.4174817963062</v>
      </c>
      <c r="F1030" s="33">
        <v>16388.105878308696</v>
      </c>
    </row>
    <row r="1031" spans="1:6" x14ac:dyDescent="0.2">
      <c r="A1031" s="27" t="s">
        <v>927</v>
      </c>
      <c r="B1031" s="27" t="s">
        <v>727</v>
      </c>
      <c r="C1031" s="27">
        <v>2020</v>
      </c>
      <c r="D1031" s="33">
        <v>156.95484199937727</v>
      </c>
      <c r="E1031" s="33">
        <v>503.4167468719923</v>
      </c>
      <c r="F1031" s="33">
        <v>15422.136669874879</v>
      </c>
    </row>
    <row r="1032" spans="1:6" x14ac:dyDescent="0.2">
      <c r="A1032" s="27" t="s">
        <v>970</v>
      </c>
      <c r="B1032" s="27" t="s">
        <v>675</v>
      </c>
      <c r="C1032" s="27">
        <v>2020</v>
      </c>
      <c r="D1032" s="33">
        <v>155.924957508467</v>
      </c>
      <c r="E1032" s="33">
        <v>1153.2965655552771</v>
      </c>
      <c r="F1032" s="33">
        <v>4877.6635748307845</v>
      </c>
    </row>
    <row r="1033" spans="1:6" x14ac:dyDescent="0.2">
      <c r="A1033" s="27" t="s">
        <v>967</v>
      </c>
      <c r="B1033" s="27" t="s">
        <v>743</v>
      </c>
      <c r="C1033" s="27">
        <v>2020</v>
      </c>
      <c r="D1033" s="33">
        <v>155.42058534855207</v>
      </c>
      <c r="E1033" s="33">
        <v>2160.4666234607907</v>
      </c>
      <c r="F1033" s="33">
        <v>17815.813350615685</v>
      </c>
    </row>
    <row r="1034" spans="1:6" x14ac:dyDescent="0.2">
      <c r="A1034" s="27" t="s">
        <v>1013</v>
      </c>
      <c r="B1034" s="27" t="s">
        <v>722</v>
      </c>
      <c r="C1034" s="27">
        <v>2020</v>
      </c>
      <c r="D1034" s="33">
        <v>155.01345944447814</v>
      </c>
      <c r="E1034" s="33">
        <v>1620.2490170380079</v>
      </c>
      <c r="F1034" s="33">
        <v>9788.4993446920053</v>
      </c>
    </row>
    <row r="1035" spans="1:6" x14ac:dyDescent="0.2">
      <c r="A1035" s="27" t="s">
        <v>971</v>
      </c>
      <c r="B1035" s="27" t="s">
        <v>747</v>
      </c>
      <c r="C1035" s="27">
        <v>2020</v>
      </c>
      <c r="D1035" s="33">
        <v>154.35841984670807</v>
      </c>
      <c r="E1035" s="33">
        <v>-31.99602122015915</v>
      </c>
      <c r="F1035" s="33">
        <v>9374.1710875331573</v>
      </c>
    </row>
    <row r="1036" spans="1:6" x14ac:dyDescent="0.2">
      <c r="A1036" s="27" t="s">
        <v>969</v>
      </c>
      <c r="B1036" s="27" t="s">
        <v>649</v>
      </c>
      <c r="C1036" s="27">
        <v>2020</v>
      </c>
      <c r="D1036" s="33">
        <v>153.51752400030085</v>
      </c>
      <c r="E1036" s="33">
        <v>-767.74322169059008</v>
      </c>
      <c r="F1036" s="33">
        <v>16053.030303030304</v>
      </c>
    </row>
    <row r="1037" spans="1:6" x14ac:dyDescent="0.2">
      <c r="A1037" s="27" t="s">
        <v>1128</v>
      </c>
      <c r="B1037" s="27" t="s">
        <v>659</v>
      </c>
      <c r="C1037" s="27">
        <v>2020</v>
      </c>
      <c r="D1037" s="33">
        <v>153.29036695103423</v>
      </c>
      <c r="E1037" s="33">
        <v>194.46067547037512</v>
      </c>
      <c r="F1037" s="33">
        <v>13809.395816290757</v>
      </c>
    </row>
    <row r="1038" spans="1:6" x14ac:dyDescent="0.2">
      <c r="A1038" s="27" t="s">
        <v>936</v>
      </c>
      <c r="B1038" s="27" t="s">
        <v>669</v>
      </c>
      <c r="C1038" s="27">
        <v>2020</v>
      </c>
      <c r="D1038" s="33">
        <v>149.55794444958823</v>
      </c>
      <c r="E1038" s="33">
        <v>3853.8301812671866</v>
      </c>
      <c r="F1038" s="33">
        <v>12337.639598181717</v>
      </c>
    </row>
    <row r="1039" spans="1:6" x14ac:dyDescent="0.2">
      <c r="A1039" s="27" t="s">
        <v>1100</v>
      </c>
      <c r="B1039" s="27" t="s">
        <v>599</v>
      </c>
      <c r="C1039" s="27">
        <v>2020</v>
      </c>
      <c r="D1039" s="33">
        <v>147.65860261600596</v>
      </c>
      <c r="E1039" s="33">
        <v>-824.62181773459599</v>
      </c>
      <c r="F1039" s="33">
        <v>5736.8097404993232</v>
      </c>
    </row>
    <row r="1040" spans="1:6" x14ac:dyDescent="0.2">
      <c r="A1040" s="27" t="s">
        <v>935</v>
      </c>
      <c r="B1040" s="27" t="s">
        <v>720</v>
      </c>
      <c r="C1040" s="27">
        <v>2020</v>
      </c>
      <c r="D1040" s="33">
        <v>139.2602340691607</v>
      </c>
      <c r="E1040" s="33">
        <v>2037.3212807374757</v>
      </c>
      <c r="F1040" s="33">
        <v>27321.459736424047</v>
      </c>
    </row>
    <row r="1041" spans="1:6" x14ac:dyDescent="0.2">
      <c r="A1041" s="27" t="s">
        <v>929</v>
      </c>
      <c r="B1041" s="27" t="s">
        <v>729</v>
      </c>
      <c r="C1041" s="27">
        <v>2020</v>
      </c>
      <c r="D1041" s="33">
        <v>137.37583763874107</v>
      </c>
      <c r="E1041" s="33">
        <v>1793.2193189227144</v>
      </c>
      <c r="F1041" s="33">
        <v>12904.05737499373</v>
      </c>
    </row>
    <row r="1042" spans="1:6" x14ac:dyDescent="0.2">
      <c r="A1042" s="27" t="s">
        <v>1133</v>
      </c>
      <c r="B1042" s="27" t="s">
        <v>662</v>
      </c>
      <c r="C1042" s="27">
        <v>2020</v>
      </c>
      <c r="D1042" s="33">
        <v>135.37537346325658</v>
      </c>
      <c r="E1042" s="33">
        <v>-137.00638944170944</v>
      </c>
      <c r="F1042" s="33">
        <v>5085.7861108201532</v>
      </c>
    </row>
    <row r="1043" spans="1:6" x14ac:dyDescent="0.2">
      <c r="A1043" s="27" t="s">
        <v>1134</v>
      </c>
      <c r="B1043" s="27" t="s">
        <v>745</v>
      </c>
      <c r="C1043" s="27">
        <v>2020</v>
      </c>
      <c r="D1043" s="33">
        <v>133.49104850343463</v>
      </c>
      <c r="E1043" s="33">
        <v>-429.80109340467607</v>
      </c>
      <c r="F1043" s="33">
        <v>3922.7637547981853</v>
      </c>
    </row>
    <row r="1044" spans="1:6" x14ac:dyDescent="0.2">
      <c r="A1044" s="27" t="s">
        <v>937</v>
      </c>
      <c r="B1044" s="27" t="s">
        <v>648</v>
      </c>
      <c r="C1044" s="27">
        <v>2020</v>
      </c>
      <c r="D1044" s="33">
        <v>130.90077372678468</v>
      </c>
      <c r="E1044" s="33">
        <v>3402.6536256864551</v>
      </c>
      <c r="F1044" s="33">
        <v>24650.018038241073</v>
      </c>
    </row>
    <row r="1045" spans="1:6" x14ac:dyDescent="0.2">
      <c r="A1045" s="27" t="s">
        <v>1119</v>
      </c>
      <c r="B1045" s="27" t="s">
        <v>685</v>
      </c>
      <c r="C1045" s="27">
        <v>2020</v>
      </c>
      <c r="D1045" s="33">
        <v>129.65663463089604</v>
      </c>
      <c r="E1045" s="33">
        <v>4354.8861131520944</v>
      </c>
      <c r="F1045" s="33">
        <v>17746.404954340294</v>
      </c>
    </row>
    <row r="1046" spans="1:6" x14ac:dyDescent="0.2">
      <c r="A1046" s="27" t="s">
        <v>931</v>
      </c>
      <c r="B1046" s="27" t="s">
        <v>784</v>
      </c>
      <c r="C1046" s="27">
        <v>2020</v>
      </c>
      <c r="D1046" s="33">
        <v>86.914078761135627</v>
      </c>
      <c r="E1046" s="33">
        <v>3283.1050703521773</v>
      </c>
      <c r="F1046" s="33">
        <v>18657.584714012155</v>
      </c>
    </row>
    <row r="1047" spans="1:6" x14ac:dyDescent="0.2">
      <c r="A1047" s="27" t="s">
        <v>932</v>
      </c>
      <c r="B1047" s="27" t="s">
        <v>667</v>
      </c>
      <c r="C1047" s="27">
        <v>2020</v>
      </c>
      <c r="D1047" s="33">
        <v>73.870572716007658</v>
      </c>
      <c r="E1047" s="33">
        <v>4112.7069956066234</v>
      </c>
      <c r="F1047" s="33">
        <v>8458.6008786752282</v>
      </c>
    </row>
    <row r="1048" spans="1:6" x14ac:dyDescent="0.2">
      <c r="A1048" s="27" t="s">
        <v>1000</v>
      </c>
      <c r="B1048" s="27" t="s">
        <v>676</v>
      </c>
      <c r="C1048" s="27">
        <v>2020</v>
      </c>
      <c r="D1048" s="33">
        <v>45.919282124412582</v>
      </c>
      <c r="E1048" s="33">
        <v>-632.33965672990064</v>
      </c>
      <c r="F1048" s="33">
        <v>48636.495031616985</v>
      </c>
    </row>
    <row r="1049" spans="1:6" x14ac:dyDescent="0.2">
      <c r="A1049" s="27" t="s">
        <v>997</v>
      </c>
      <c r="B1049" s="27" t="s">
        <v>776</v>
      </c>
      <c r="C1049" s="27">
        <v>2020</v>
      </c>
      <c r="D1049" s="33">
        <v>22.841030027264043</v>
      </c>
      <c r="E1049" s="33">
        <v>157.88763741822351</v>
      </c>
      <c r="F1049" s="33">
        <v>7844.4729210224586</v>
      </c>
    </row>
    <row r="1050" spans="1:6" x14ac:dyDescent="0.2">
      <c r="A1050" s="27" t="s">
        <v>1016</v>
      </c>
      <c r="B1050" s="27" t="s">
        <v>792</v>
      </c>
      <c r="C1050" s="27">
        <v>2020</v>
      </c>
      <c r="D1050" s="33">
        <v>17.595617890668141</v>
      </c>
      <c r="E1050" s="33">
        <v>1373.0903736425548</v>
      </c>
      <c r="F1050" s="33">
        <v>14522.105650653415</v>
      </c>
    </row>
    <row r="1051" spans="1:6" x14ac:dyDescent="0.2">
      <c r="A1051" s="27" t="s">
        <v>1094</v>
      </c>
      <c r="B1051" s="27" t="s">
        <v>683</v>
      </c>
      <c r="C1051" s="27">
        <v>2020</v>
      </c>
      <c r="D1051" s="33">
        <v>15.206594334320036</v>
      </c>
      <c r="E1051" s="33">
        <v>1630.7857057866972</v>
      </c>
      <c r="F1051" s="33">
        <v>14041.684845119582</v>
      </c>
    </row>
    <row r="1052" spans="1:6" x14ac:dyDescent="0.2">
      <c r="A1052" s="27" t="s">
        <v>941</v>
      </c>
      <c r="B1052" s="27" t="s">
        <v>671</v>
      </c>
      <c r="C1052" s="27">
        <v>2020</v>
      </c>
      <c r="D1052" s="33">
        <v>11.405720019990431</v>
      </c>
      <c r="E1052" s="33">
        <v>1027.5864650396766</v>
      </c>
      <c r="F1052" s="33">
        <v>8635.3870339871246</v>
      </c>
    </row>
    <row r="1053" spans="1:6" x14ac:dyDescent="0.2">
      <c r="A1053" s="27" t="s">
        <v>1008</v>
      </c>
      <c r="B1053" s="27" t="s">
        <v>789</v>
      </c>
      <c r="C1053" s="27">
        <v>2020</v>
      </c>
      <c r="D1053" s="33">
        <v>9.8695789397134739</v>
      </c>
      <c r="E1053" s="33">
        <v>561.52279834193882</v>
      </c>
      <c r="F1053" s="33">
        <v>22756.999490946113</v>
      </c>
    </row>
    <row r="1054" spans="1:6" x14ac:dyDescent="0.2">
      <c r="A1054" s="27" t="s">
        <v>934</v>
      </c>
      <c r="B1054" s="27" t="s">
        <v>668</v>
      </c>
      <c r="C1054" s="27">
        <v>2020</v>
      </c>
      <c r="D1054" s="33">
        <v>7.723908444788222</v>
      </c>
      <c r="E1054" s="33">
        <v>856.52057960707623</v>
      </c>
      <c r="F1054" s="33">
        <v>6995.1995732954038</v>
      </c>
    </row>
    <row r="1055" spans="1:6" x14ac:dyDescent="0.2">
      <c r="A1055" s="27" t="s">
        <v>1010</v>
      </c>
      <c r="B1055" s="27" t="s">
        <v>790</v>
      </c>
      <c r="C1055" s="27">
        <v>2020</v>
      </c>
      <c r="D1055" s="33">
        <v>7.6100875523410743</v>
      </c>
      <c r="E1055" s="33">
        <v>1430.9097830224591</v>
      </c>
      <c r="F1055" s="33">
        <v>11062.999619337648</v>
      </c>
    </row>
    <row r="1056" spans="1:6" x14ac:dyDescent="0.2">
      <c r="A1056" s="27" t="s">
        <v>1009</v>
      </c>
      <c r="B1056" s="27" t="s">
        <v>677</v>
      </c>
      <c r="C1056" s="27">
        <v>2020</v>
      </c>
      <c r="D1056" s="33">
        <v>6.2403496748568985</v>
      </c>
      <c r="E1056" s="33">
        <v>2031.5018885557415</v>
      </c>
      <c r="F1056" s="33">
        <v>12466.103344885323</v>
      </c>
    </row>
    <row r="1057" spans="1:6" x14ac:dyDescent="0.2">
      <c r="A1057" s="27" t="s">
        <v>943</v>
      </c>
      <c r="B1057" s="27" t="s">
        <v>787</v>
      </c>
      <c r="C1057" s="27">
        <v>2020</v>
      </c>
      <c r="D1057" s="33">
        <v>4.7799408452071939</v>
      </c>
      <c r="E1057" s="33">
        <v>3328.3993115318417</v>
      </c>
      <c r="F1057" s="33">
        <v>8415.8347676419962</v>
      </c>
    </row>
    <row r="1058" spans="1:6" x14ac:dyDescent="0.2">
      <c r="A1058" s="27" t="s">
        <v>1011</v>
      </c>
      <c r="B1058" s="27" t="s">
        <v>791</v>
      </c>
      <c r="C1058" s="27">
        <v>2020</v>
      </c>
      <c r="D1058" s="33">
        <v>4.5521876106739763</v>
      </c>
      <c r="E1058" s="33">
        <v>3651.1248325454631</v>
      </c>
      <c r="F1058" s="33">
        <v>8361.4092357913869</v>
      </c>
    </row>
    <row r="1059" spans="1:6" x14ac:dyDescent="0.2">
      <c r="A1059" s="27" t="s">
        <v>933</v>
      </c>
      <c r="B1059" s="27" t="s">
        <v>785</v>
      </c>
      <c r="C1059" s="27">
        <v>2020</v>
      </c>
      <c r="D1059" s="33">
        <v>2.3295305326705127</v>
      </c>
      <c r="E1059" s="33">
        <v>1877.838519764508</v>
      </c>
      <c r="F1059" s="33">
        <v>17598.296888141296</v>
      </c>
    </row>
    <row r="1060" spans="1:6" x14ac:dyDescent="0.2">
      <c r="A1060" s="27" t="s">
        <v>942</v>
      </c>
      <c r="B1060" s="27" t="s">
        <v>786</v>
      </c>
      <c r="C1060" s="27">
        <v>2020</v>
      </c>
      <c r="D1060" s="33">
        <v>0.49743067728927626</v>
      </c>
      <c r="E1060" s="33">
        <v>2920.7244261642563</v>
      </c>
      <c r="F1060" s="33">
        <v>6693.1803104683559</v>
      </c>
    </row>
    <row r="1061" spans="1:6" x14ac:dyDescent="0.2">
      <c r="A1061" s="27" t="s">
        <v>1012</v>
      </c>
      <c r="B1061" s="27" t="s">
        <v>678</v>
      </c>
      <c r="C1061" s="27">
        <v>2020</v>
      </c>
      <c r="D1061" s="33">
        <v>0.17645436189390082</v>
      </c>
      <c r="E1061" s="33">
        <v>1734.5375389831927</v>
      </c>
      <c r="F1061" s="33">
        <v>9648.1152018753801</v>
      </c>
    </row>
    <row r="1062" spans="1:6" x14ac:dyDescent="0.2">
      <c r="A1062" s="27" t="s">
        <v>1227</v>
      </c>
      <c r="B1062" s="27" t="s">
        <v>779</v>
      </c>
      <c r="C1062" s="27">
        <v>2020</v>
      </c>
      <c r="D1062" s="33">
        <v>0</v>
      </c>
      <c r="E1062" s="33">
        <v>7107.4472857783758</v>
      </c>
      <c r="F1062" s="33">
        <v>11787.797218483625</v>
      </c>
    </row>
    <row r="1063" spans="1:6" x14ac:dyDescent="0.2">
      <c r="A1063" s="27" t="s">
        <v>916</v>
      </c>
      <c r="B1063" s="33" t="s">
        <v>782</v>
      </c>
      <c r="C1063" s="33">
        <v>2020</v>
      </c>
      <c r="D1063" s="33">
        <v>0</v>
      </c>
      <c r="E1063" s="33">
        <v>-2180.1307740982916</v>
      </c>
      <c r="F1063" s="33">
        <v>35595.443999156298</v>
      </c>
    </row>
    <row r="1064" spans="1:6" x14ac:dyDescent="0.2">
      <c r="A1064" s="27" t="s">
        <v>926</v>
      </c>
      <c r="B1064" s="27" t="s">
        <v>783</v>
      </c>
      <c r="C1064" s="27">
        <v>2020</v>
      </c>
      <c r="D1064" s="33">
        <v>0</v>
      </c>
      <c r="E1064" s="33">
        <v>946.37239480928042</v>
      </c>
      <c r="F1064" s="33">
        <v>16121.854109319702</v>
      </c>
    </row>
    <row r="1065" spans="1:6" x14ac:dyDescent="0.2">
      <c r="A1065" s="27" t="s">
        <v>930</v>
      </c>
      <c r="B1065" s="27" t="s">
        <v>666</v>
      </c>
      <c r="C1065" s="27">
        <v>2020</v>
      </c>
      <c r="D1065" s="33">
        <v>0</v>
      </c>
      <c r="E1065" s="33">
        <v>5367.0124513498004</v>
      </c>
      <c r="F1065" s="33">
        <v>20989.820285001009</v>
      </c>
    </row>
    <row r="1066" spans="1:6" x14ac:dyDescent="0.2">
      <c r="A1066" s="27" t="s">
        <v>938</v>
      </c>
      <c r="B1066" s="27" t="s">
        <v>670</v>
      </c>
      <c r="C1066" s="27">
        <v>2020</v>
      </c>
      <c r="D1066" s="33">
        <v>0</v>
      </c>
      <c r="E1066" s="33">
        <v>1983.9748175704678</v>
      </c>
      <c r="F1066" s="33">
        <v>5311.7756474459866</v>
      </c>
    </row>
    <row r="1067" spans="1:6" x14ac:dyDescent="0.2">
      <c r="A1067" s="27" t="s">
        <v>1247</v>
      </c>
      <c r="B1067" s="27" t="s">
        <v>691</v>
      </c>
      <c r="C1067" s="27">
        <v>2020</v>
      </c>
      <c r="D1067" s="33">
        <v>0</v>
      </c>
      <c r="E1067" s="33">
        <v>-1165.4950205038078</v>
      </c>
      <c r="F1067" s="33">
        <v>12249.853544229643</v>
      </c>
    </row>
    <row r="1068" spans="1:6" x14ac:dyDescent="0.2">
      <c r="A1068" s="27" t="s">
        <v>1248</v>
      </c>
      <c r="B1068" s="27" t="s">
        <v>692</v>
      </c>
      <c r="C1068" s="27">
        <v>2020</v>
      </c>
      <c r="D1068" s="33">
        <v>0</v>
      </c>
      <c r="E1068" s="33">
        <v>3049.6254681647938</v>
      </c>
      <c r="F1068" s="33">
        <v>54433.520599250936</v>
      </c>
    </row>
    <row r="1069" spans="1:6" x14ac:dyDescent="0.2">
      <c r="A1069" s="27" t="s">
        <v>1261</v>
      </c>
      <c r="B1069" s="27" t="s">
        <v>693</v>
      </c>
      <c r="C1069" s="27">
        <v>2020</v>
      </c>
      <c r="D1069" s="33">
        <v>0</v>
      </c>
      <c r="E1069" s="33">
        <v>1479.2531120331951</v>
      </c>
      <c r="F1069" s="33">
        <v>8074.6887966804979</v>
      </c>
    </row>
    <row r="1070" spans="1:6" x14ac:dyDescent="0.2">
      <c r="A1070" s="27" t="s">
        <v>1266</v>
      </c>
      <c r="B1070" s="27" t="s">
        <v>1267</v>
      </c>
      <c r="C1070" s="27">
        <v>2020</v>
      </c>
      <c r="D1070" s="33">
        <v>0</v>
      </c>
      <c r="E1070" s="33">
        <v>4125.7739938080495</v>
      </c>
      <c r="F1070" s="33">
        <v>14195.046439628482</v>
      </c>
    </row>
    <row r="1071" spans="1:6" x14ac:dyDescent="0.2">
      <c r="A1071" s="27" t="s">
        <v>1269</v>
      </c>
      <c r="B1071" s="27" t="s">
        <v>781</v>
      </c>
      <c r="C1071" s="27">
        <v>2020</v>
      </c>
      <c r="D1071" s="33">
        <v>0</v>
      </c>
      <c r="E1071" s="33">
        <v>1477.7672658467361</v>
      </c>
      <c r="F1071" s="33">
        <v>30488.174077578053</v>
      </c>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5D3A-0504-4300-8C03-F4293E66D2EC}">
  <sheetPr>
    <tabColor theme="8"/>
  </sheetPr>
  <dimension ref="A1:N173"/>
  <sheetViews>
    <sheetView showGridLines="0" zoomScaleNormal="100" workbookViewId="0">
      <selection activeCell="H5" sqref="H5:L5"/>
    </sheetView>
  </sheetViews>
  <sheetFormatPr baseColWidth="10" defaultColWidth="9.140625" defaultRowHeight="12.75" x14ac:dyDescent="0.2"/>
  <cols>
    <col min="1" max="1" width="10.42578125" style="27" customWidth="1"/>
    <col min="2" max="3" width="18.28515625" style="27" customWidth="1"/>
    <col min="4" max="4" width="17.28515625" style="27" customWidth="1"/>
    <col min="5" max="5" width="10.42578125" style="27" customWidth="1"/>
    <col min="6" max="7" width="9.140625" style="27"/>
    <col min="8" max="8" width="10.42578125" style="27" customWidth="1"/>
    <col min="9" max="10" width="18.28515625" style="27" customWidth="1"/>
    <col min="11" max="11" width="17.28515625" style="27" customWidth="1"/>
    <col min="12" max="12" width="10.42578125" style="27" customWidth="1"/>
    <col min="13" max="16384" width="9.140625" style="27"/>
  </cols>
  <sheetData>
    <row r="1" spans="1:14" ht="21" x14ac:dyDescent="0.35">
      <c r="A1" s="35" t="s">
        <v>1293</v>
      </c>
    </row>
    <row r="4" spans="1:14" ht="15.75" x14ac:dyDescent="0.25">
      <c r="A4" s="63" t="s">
        <v>1287</v>
      </c>
      <c r="B4" s="63"/>
      <c r="C4" s="63"/>
      <c r="D4" s="63"/>
      <c r="E4" s="63"/>
      <c r="H4" s="63" t="s">
        <v>1279</v>
      </c>
      <c r="I4" s="63"/>
      <c r="J4" s="63"/>
      <c r="K4" s="63"/>
      <c r="L4" s="63"/>
      <c r="M4" s="63"/>
      <c r="N4" s="63"/>
    </row>
    <row r="5" spans="1:14" x14ac:dyDescent="0.2">
      <c r="A5" s="46" t="s">
        <v>1288</v>
      </c>
      <c r="B5" s="46" t="s">
        <v>1289</v>
      </c>
      <c r="C5" s="46" t="s">
        <v>1290</v>
      </c>
      <c r="D5" s="46" t="s">
        <v>1291</v>
      </c>
      <c r="E5" s="46" t="s">
        <v>1292</v>
      </c>
      <c r="H5" s="46" t="s">
        <v>1288</v>
      </c>
      <c r="I5" s="46" t="s">
        <v>1289</v>
      </c>
      <c r="J5" s="46" t="s">
        <v>1290</v>
      </c>
      <c r="K5" s="46" t="s">
        <v>1291</v>
      </c>
      <c r="L5" s="46" t="s">
        <v>1292</v>
      </c>
    </row>
    <row r="6" spans="1:14" x14ac:dyDescent="0.2">
      <c r="A6" s="27">
        <v>155</v>
      </c>
      <c r="B6" s="27">
        <v>115</v>
      </c>
      <c r="C6" s="27">
        <v>105</v>
      </c>
      <c r="D6" s="27">
        <v>100</v>
      </c>
      <c r="E6" s="27">
        <v>95</v>
      </c>
      <c r="H6" s="27">
        <v>271</v>
      </c>
      <c r="I6" s="27">
        <v>115</v>
      </c>
      <c r="J6" s="27">
        <v>105</v>
      </c>
      <c r="K6" s="27">
        <v>100</v>
      </c>
      <c r="L6" s="27">
        <v>95</v>
      </c>
    </row>
    <row r="7" spans="1:14" x14ac:dyDescent="0.2">
      <c r="A7" s="27">
        <v>147</v>
      </c>
      <c r="B7" s="27">
        <v>115</v>
      </c>
      <c r="C7" s="27">
        <v>105</v>
      </c>
      <c r="D7" s="27">
        <v>100</v>
      </c>
      <c r="E7" s="27">
        <v>95</v>
      </c>
      <c r="H7" s="27">
        <v>247</v>
      </c>
      <c r="I7" s="27">
        <v>115</v>
      </c>
      <c r="J7" s="27">
        <v>105</v>
      </c>
      <c r="K7" s="27">
        <v>100</v>
      </c>
      <c r="L7" s="27">
        <v>95</v>
      </c>
    </row>
    <row r="8" spans="1:14" x14ac:dyDescent="0.2">
      <c r="A8" s="27">
        <v>138</v>
      </c>
      <c r="B8" s="27">
        <v>115</v>
      </c>
      <c r="C8" s="27">
        <v>105</v>
      </c>
      <c r="D8" s="27">
        <v>100</v>
      </c>
      <c r="E8" s="27">
        <v>95</v>
      </c>
      <c r="H8" s="27">
        <v>239</v>
      </c>
      <c r="I8" s="27">
        <v>115</v>
      </c>
      <c r="J8" s="27">
        <v>105</v>
      </c>
      <c r="K8" s="27">
        <v>100</v>
      </c>
      <c r="L8" s="27">
        <v>95</v>
      </c>
    </row>
    <row r="9" spans="1:14" x14ac:dyDescent="0.2">
      <c r="A9" s="27">
        <v>135</v>
      </c>
      <c r="B9" s="27">
        <v>115</v>
      </c>
      <c r="C9" s="27">
        <v>105</v>
      </c>
      <c r="D9" s="27">
        <v>100</v>
      </c>
      <c r="E9" s="27">
        <v>95</v>
      </c>
      <c r="H9" s="27">
        <v>237</v>
      </c>
      <c r="I9" s="27">
        <v>115</v>
      </c>
      <c r="J9" s="27">
        <v>105</v>
      </c>
      <c r="K9" s="27">
        <v>100</v>
      </c>
      <c r="L9" s="27">
        <v>95</v>
      </c>
    </row>
    <row r="10" spans="1:14" x14ac:dyDescent="0.2">
      <c r="A10" s="27">
        <v>134</v>
      </c>
      <c r="B10" s="27">
        <v>114</v>
      </c>
      <c r="C10" s="27">
        <v>105</v>
      </c>
      <c r="D10" s="27">
        <v>100</v>
      </c>
      <c r="E10" s="27">
        <v>95</v>
      </c>
      <c r="H10" s="27">
        <v>229</v>
      </c>
      <c r="I10" s="27">
        <v>115</v>
      </c>
      <c r="J10" s="27">
        <v>105</v>
      </c>
      <c r="K10" s="27">
        <v>100</v>
      </c>
      <c r="L10" s="27">
        <v>95</v>
      </c>
    </row>
    <row r="11" spans="1:14" x14ac:dyDescent="0.2">
      <c r="A11" s="27">
        <v>132</v>
      </c>
      <c r="B11" s="27">
        <v>114</v>
      </c>
      <c r="C11" s="27">
        <v>105</v>
      </c>
      <c r="D11" s="27">
        <v>100</v>
      </c>
      <c r="E11" s="27">
        <v>95</v>
      </c>
      <c r="H11" s="27">
        <v>196</v>
      </c>
      <c r="I11" s="27">
        <v>115</v>
      </c>
      <c r="J11" s="27">
        <v>105</v>
      </c>
      <c r="K11" s="27">
        <v>100</v>
      </c>
      <c r="L11" s="27">
        <v>95</v>
      </c>
    </row>
    <row r="12" spans="1:14" x14ac:dyDescent="0.2">
      <c r="A12" s="27">
        <v>132</v>
      </c>
      <c r="B12" s="27">
        <v>114</v>
      </c>
      <c r="C12" s="27">
        <v>105</v>
      </c>
      <c r="D12" s="27">
        <v>100</v>
      </c>
      <c r="E12" s="27">
        <v>95</v>
      </c>
      <c r="H12" s="27">
        <v>191</v>
      </c>
      <c r="I12" s="27">
        <v>115</v>
      </c>
      <c r="J12" s="27">
        <v>105</v>
      </c>
      <c r="K12" s="27">
        <v>100</v>
      </c>
      <c r="L12" s="27">
        <v>95</v>
      </c>
    </row>
    <row r="13" spans="1:14" x14ac:dyDescent="0.2">
      <c r="A13" s="27">
        <v>130</v>
      </c>
      <c r="B13" s="27">
        <v>114</v>
      </c>
      <c r="C13" s="27">
        <v>105</v>
      </c>
      <c r="D13" s="27">
        <v>100</v>
      </c>
      <c r="E13" s="27">
        <v>95</v>
      </c>
      <c r="H13" s="27">
        <v>185</v>
      </c>
      <c r="I13" s="27">
        <v>114</v>
      </c>
      <c r="J13" s="27">
        <v>105</v>
      </c>
      <c r="K13" s="27">
        <v>100</v>
      </c>
      <c r="L13" s="27">
        <v>95</v>
      </c>
    </row>
    <row r="14" spans="1:14" x14ac:dyDescent="0.2">
      <c r="A14" s="27">
        <v>130</v>
      </c>
      <c r="B14" s="27">
        <v>114</v>
      </c>
      <c r="C14" s="27">
        <v>105</v>
      </c>
      <c r="D14" s="27">
        <v>100</v>
      </c>
      <c r="E14" s="27">
        <v>95</v>
      </c>
      <c r="H14" s="27">
        <v>182</v>
      </c>
      <c r="I14" s="27">
        <v>114</v>
      </c>
      <c r="J14" s="27">
        <v>105</v>
      </c>
      <c r="K14" s="27">
        <v>100</v>
      </c>
      <c r="L14" s="27">
        <v>95</v>
      </c>
    </row>
    <row r="15" spans="1:14" x14ac:dyDescent="0.2">
      <c r="A15" s="27">
        <v>128</v>
      </c>
      <c r="B15" s="27">
        <v>113</v>
      </c>
      <c r="C15" s="27">
        <v>104</v>
      </c>
      <c r="D15" s="27">
        <v>100</v>
      </c>
      <c r="E15" s="27">
        <v>95</v>
      </c>
      <c r="H15" s="27">
        <v>180</v>
      </c>
      <c r="I15" s="27">
        <v>114</v>
      </c>
      <c r="J15" s="27">
        <v>105</v>
      </c>
      <c r="K15" s="27">
        <v>100</v>
      </c>
      <c r="L15" s="27">
        <v>95</v>
      </c>
    </row>
    <row r="16" spans="1:14" x14ac:dyDescent="0.2">
      <c r="A16" s="27">
        <v>127</v>
      </c>
      <c r="B16" s="27">
        <v>113</v>
      </c>
      <c r="C16" s="27">
        <v>104</v>
      </c>
      <c r="D16" s="27">
        <v>100</v>
      </c>
      <c r="E16" s="27">
        <v>95</v>
      </c>
      <c r="H16" s="27">
        <v>170</v>
      </c>
      <c r="I16" s="27">
        <v>114</v>
      </c>
      <c r="J16" s="27">
        <v>105</v>
      </c>
      <c r="K16" s="27">
        <v>99</v>
      </c>
      <c r="L16" s="27">
        <v>95</v>
      </c>
    </row>
    <row r="17" spans="1:12" x14ac:dyDescent="0.2">
      <c r="A17" s="27">
        <v>127</v>
      </c>
      <c r="B17" s="27">
        <v>112</v>
      </c>
      <c r="C17" s="27">
        <v>104</v>
      </c>
      <c r="D17" s="27">
        <v>100</v>
      </c>
      <c r="E17" s="27">
        <v>95</v>
      </c>
      <c r="H17" s="27">
        <v>165</v>
      </c>
      <c r="I17" s="27">
        <v>114</v>
      </c>
      <c r="J17" s="27">
        <v>105</v>
      </c>
      <c r="K17" s="27">
        <v>99</v>
      </c>
      <c r="L17" s="27">
        <v>95</v>
      </c>
    </row>
    <row r="18" spans="1:12" x14ac:dyDescent="0.2">
      <c r="A18" s="27">
        <v>125</v>
      </c>
      <c r="B18" s="27">
        <v>112</v>
      </c>
      <c r="C18" s="27">
        <v>104</v>
      </c>
      <c r="D18" s="27">
        <v>100</v>
      </c>
      <c r="E18" s="27">
        <v>95</v>
      </c>
      <c r="H18" s="27">
        <v>164</v>
      </c>
      <c r="I18" s="27">
        <v>114</v>
      </c>
      <c r="J18" s="27">
        <v>105</v>
      </c>
      <c r="K18" s="27">
        <v>99</v>
      </c>
      <c r="L18" s="27">
        <v>95</v>
      </c>
    </row>
    <row r="19" spans="1:12" x14ac:dyDescent="0.2">
      <c r="A19" s="27">
        <v>125</v>
      </c>
      <c r="B19" s="27">
        <v>111</v>
      </c>
      <c r="C19" s="27">
        <v>104</v>
      </c>
      <c r="D19" s="27">
        <v>100</v>
      </c>
      <c r="E19" s="27">
        <v>95</v>
      </c>
      <c r="H19" s="27">
        <v>162</v>
      </c>
      <c r="I19" s="27">
        <v>113</v>
      </c>
      <c r="J19" s="27">
        <v>104</v>
      </c>
      <c r="K19" s="27">
        <v>99</v>
      </c>
      <c r="L19" s="27">
        <v>95</v>
      </c>
    </row>
    <row r="20" spans="1:12" x14ac:dyDescent="0.2">
      <c r="A20" s="27">
        <v>122</v>
      </c>
      <c r="B20" s="27">
        <v>111</v>
      </c>
      <c r="C20" s="27">
        <v>104</v>
      </c>
      <c r="D20" s="27">
        <v>100</v>
      </c>
      <c r="E20" s="27">
        <v>95</v>
      </c>
      <c r="H20" s="27">
        <v>161</v>
      </c>
      <c r="I20" s="27">
        <v>113</v>
      </c>
      <c r="J20" s="27">
        <v>104</v>
      </c>
      <c r="K20" s="27">
        <v>99</v>
      </c>
      <c r="L20" s="27">
        <v>95</v>
      </c>
    </row>
    <row r="21" spans="1:12" x14ac:dyDescent="0.2">
      <c r="A21" s="27">
        <v>120</v>
      </c>
      <c r="B21" s="27">
        <v>111</v>
      </c>
      <c r="C21" s="27">
        <v>104</v>
      </c>
      <c r="D21" s="27">
        <v>100</v>
      </c>
      <c r="E21" s="27">
        <v>95</v>
      </c>
      <c r="H21" s="27">
        <v>153</v>
      </c>
      <c r="I21" s="27">
        <v>113</v>
      </c>
      <c r="J21" s="27">
        <v>104</v>
      </c>
      <c r="K21" s="27">
        <v>99</v>
      </c>
      <c r="L21" s="27">
        <v>95</v>
      </c>
    </row>
    <row r="22" spans="1:12" x14ac:dyDescent="0.2">
      <c r="A22" s="27">
        <v>119</v>
      </c>
      <c r="B22" s="27">
        <v>111</v>
      </c>
      <c r="C22" s="27">
        <v>104</v>
      </c>
      <c r="D22" s="27">
        <v>100</v>
      </c>
      <c r="E22" s="27">
        <v>95</v>
      </c>
      <c r="H22" s="27">
        <v>151</v>
      </c>
      <c r="I22" s="27">
        <v>113</v>
      </c>
      <c r="J22" s="27">
        <v>104</v>
      </c>
      <c r="K22" s="27">
        <v>99</v>
      </c>
      <c r="L22" s="27">
        <v>95</v>
      </c>
    </row>
    <row r="23" spans="1:12" x14ac:dyDescent="0.2">
      <c r="A23" s="27">
        <v>119</v>
      </c>
      <c r="B23" s="27">
        <v>111</v>
      </c>
      <c r="C23" s="27">
        <v>104</v>
      </c>
      <c r="D23" s="27">
        <v>100</v>
      </c>
      <c r="E23" s="27">
        <v>95</v>
      </c>
      <c r="H23" s="27">
        <v>149</v>
      </c>
      <c r="I23" s="27">
        <v>113</v>
      </c>
      <c r="J23" s="27">
        <v>104</v>
      </c>
      <c r="K23" s="27">
        <v>99</v>
      </c>
      <c r="L23" s="27">
        <v>95</v>
      </c>
    </row>
    <row r="24" spans="1:12" x14ac:dyDescent="0.2">
      <c r="A24" s="27">
        <v>118</v>
      </c>
      <c r="B24" s="27">
        <v>110</v>
      </c>
      <c r="C24" s="27">
        <v>104</v>
      </c>
      <c r="D24" s="27">
        <v>100</v>
      </c>
      <c r="E24" s="27">
        <v>95</v>
      </c>
      <c r="H24" s="27">
        <v>149</v>
      </c>
      <c r="I24" s="27">
        <v>113</v>
      </c>
      <c r="J24" s="27">
        <v>104</v>
      </c>
      <c r="K24" s="27">
        <v>99</v>
      </c>
      <c r="L24" s="27">
        <v>94</v>
      </c>
    </row>
    <row r="25" spans="1:12" x14ac:dyDescent="0.2">
      <c r="A25" s="27">
        <v>118</v>
      </c>
      <c r="B25" s="27">
        <v>110</v>
      </c>
      <c r="C25" s="27">
        <v>103</v>
      </c>
      <c r="D25" s="27">
        <v>100</v>
      </c>
      <c r="E25" s="27">
        <v>95</v>
      </c>
      <c r="H25" s="27">
        <v>148</v>
      </c>
      <c r="I25" s="27">
        <v>113</v>
      </c>
      <c r="J25" s="27">
        <v>103</v>
      </c>
      <c r="K25" s="27">
        <v>99</v>
      </c>
      <c r="L25" s="27">
        <v>94</v>
      </c>
    </row>
    <row r="26" spans="1:12" x14ac:dyDescent="0.2">
      <c r="A26" s="27">
        <v>118</v>
      </c>
      <c r="B26" s="27">
        <v>110</v>
      </c>
      <c r="C26" s="27">
        <v>103</v>
      </c>
      <c r="D26" s="27">
        <v>100</v>
      </c>
      <c r="E26" s="27">
        <v>95</v>
      </c>
      <c r="H26" s="27">
        <v>145</v>
      </c>
      <c r="I26" s="27">
        <v>113</v>
      </c>
      <c r="J26" s="27">
        <v>103</v>
      </c>
      <c r="K26" s="27">
        <v>99</v>
      </c>
      <c r="L26" s="27">
        <v>94</v>
      </c>
    </row>
    <row r="27" spans="1:12" x14ac:dyDescent="0.2">
      <c r="A27" s="27">
        <v>117</v>
      </c>
      <c r="B27" s="27">
        <v>110</v>
      </c>
      <c r="C27" s="27">
        <v>103</v>
      </c>
      <c r="D27" s="27">
        <v>100</v>
      </c>
      <c r="E27" s="27">
        <v>95</v>
      </c>
      <c r="H27" s="27">
        <v>144</v>
      </c>
      <c r="I27" s="27">
        <v>112</v>
      </c>
      <c r="J27" s="27">
        <v>103</v>
      </c>
      <c r="K27" s="27">
        <v>99</v>
      </c>
      <c r="L27" s="27">
        <v>94</v>
      </c>
    </row>
    <row r="28" spans="1:12" x14ac:dyDescent="0.2">
      <c r="A28" s="27">
        <v>116</v>
      </c>
      <c r="B28" s="27">
        <v>110</v>
      </c>
      <c r="C28" s="27">
        <v>103</v>
      </c>
      <c r="D28" s="27">
        <v>100</v>
      </c>
      <c r="E28" s="27">
        <v>95</v>
      </c>
      <c r="H28" s="27">
        <v>143</v>
      </c>
      <c r="I28" s="27">
        <v>112</v>
      </c>
      <c r="J28" s="27">
        <v>103</v>
      </c>
      <c r="K28" s="27">
        <v>99</v>
      </c>
      <c r="L28" s="27">
        <v>94</v>
      </c>
    </row>
    <row r="29" spans="1:12" x14ac:dyDescent="0.2">
      <c r="A29" s="27">
        <v>116</v>
      </c>
      <c r="B29" s="27">
        <v>109</v>
      </c>
      <c r="C29" s="27">
        <v>103</v>
      </c>
      <c r="D29" s="27">
        <v>99</v>
      </c>
      <c r="E29" s="27">
        <v>95</v>
      </c>
      <c r="H29" s="27">
        <v>143</v>
      </c>
      <c r="I29" s="27">
        <v>111</v>
      </c>
      <c r="J29" s="27">
        <v>103</v>
      </c>
      <c r="K29" s="27">
        <v>99</v>
      </c>
      <c r="L29" s="27">
        <v>94</v>
      </c>
    </row>
    <row r="30" spans="1:12" x14ac:dyDescent="0.2">
      <c r="A30" s="27">
        <v>116</v>
      </c>
      <c r="B30" s="27">
        <v>109</v>
      </c>
      <c r="C30" s="27">
        <v>103</v>
      </c>
      <c r="D30" s="27">
        <v>99</v>
      </c>
      <c r="E30" s="27">
        <v>95</v>
      </c>
      <c r="H30" s="27">
        <v>140</v>
      </c>
      <c r="I30" s="27">
        <v>111</v>
      </c>
      <c r="J30" s="27">
        <v>103</v>
      </c>
      <c r="K30" s="27">
        <v>99</v>
      </c>
      <c r="L30" s="27">
        <v>94</v>
      </c>
    </row>
    <row r="31" spans="1:12" x14ac:dyDescent="0.2">
      <c r="A31" s="27">
        <v>116</v>
      </c>
      <c r="B31" s="27">
        <v>109</v>
      </c>
      <c r="C31" s="27">
        <v>103</v>
      </c>
      <c r="D31" s="27">
        <v>99</v>
      </c>
      <c r="E31" s="27">
        <v>95</v>
      </c>
      <c r="H31" s="27">
        <v>138</v>
      </c>
      <c r="I31" s="27">
        <v>111</v>
      </c>
      <c r="J31" s="27">
        <v>103</v>
      </c>
      <c r="K31" s="27">
        <v>99</v>
      </c>
      <c r="L31" s="27">
        <v>94</v>
      </c>
    </row>
    <row r="32" spans="1:12" x14ac:dyDescent="0.2">
      <c r="A32" s="27">
        <v>116</v>
      </c>
      <c r="B32" s="27">
        <v>109</v>
      </c>
      <c r="C32" s="27">
        <v>103</v>
      </c>
      <c r="D32" s="27">
        <v>99</v>
      </c>
      <c r="E32" s="27">
        <v>95</v>
      </c>
      <c r="H32" s="27">
        <v>138</v>
      </c>
      <c r="I32" s="27">
        <v>111</v>
      </c>
      <c r="J32" s="27">
        <v>103</v>
      </c>
      <c r="K32" s="27">
        <v>99</v>
      </c>
      <c r="L32" s="27">
        <v>94</v>
      </c>
    </row>
    <row r="33" spans="2:12" x14ac:dyDescent="0.2">
      <c r="B33" s="27">
        <v>109</v>
      </c>
      <c r="C33" s="27">
        <v>103</v>
      </c>
      <c r="D33" s="27">
        <v>99</v>
      </c>
      <c r="E33" s="27">
        <v>95</v>
      </c>
      <c r="H33" s="27">
        <v>137</v>
      </c>
      <c r="I33" s="27">
        <v>111</v>
      </c>
      <c r="J33" s="27">
        <v>102</v>
      </c>
      <c r="K33" s="27">
        <v>98</v>
      </c>
      <c r="L33" s="27">
        <v>94</v>
      </c>
    </row>
    <row r="34" spans="2:12" x14ac:dyDescent="0.2">
      <c r="B34" s="27">
        <v>109</v>
      </c>
      <c r="C34" s="27">
        <v>103</v>
      </c>
      <c r="D34" s="27">
        <v>99</v>
      </c>
      <c r="E34" s="27">
        <v>95</v>
      </c>
      <c r="H34" s="27">
        <v>137</v>
      </c>
      <c r="I34" s="27">
        <v>110</v>
      </c>
      <c r="J34" s="27">
        <v>102</v>
      </c>
      <c r="K34" s="27">
        <v>98</v>
      </c>
      <c r="L34" s="27">
        <v>94</v>
      </c>
    </row>
    <row r="35" spans="2:12" x14ac:dyDescent="0.2">
      <c r="B35" s="27">
        <v>109</v>
      </c>
      <c r="C35" s="27">
        <v>103</v>
      </c>
      <c r="D35" s="27">
        <v>99</v>
      </c>
      <c r="E35" s="27">
        <v>95</v>
      </c>
      <c r="H35" s="27">
        <v>136</v>
      </c>
      <c r="I35" s="27">
        <v>110</v>
      </c>
      <c r="J35" s="27">
        <v>102</v>
      </c>
      <c r="K35" s="27">
        <v>98</v>
      </c>
      <c r="L35" s="27">
        <v>94</v>
      </c>
    </row>
    <row r="36" spans="2:12" x14ac:dyDescent="0.2">
      <c r="B36" s="27">
        <v>109</v>
      </c>
      <c r="C36" s="27">
        <v>103</v>
      </c>
      <c r="D36" s="27">
        <v>99</v>
      </c>
      <c r="E36" s="27">
        <v>95</v>
      </c>
      <c r="H36" s="27">
        <v>136</v>
      </c>
      <c r="I36" s="27">
        <v>110</v>
      </c>
      <c r="J36" s="27">
        <v>102</v>
      </c>
      <c r="K36" s="27">
        <v>98</v>
      </c>
      <c r="L36" s="27">
        <v>94</v>
      </c>
    </row>
    <row r="37" spans="2:12" x14ac:dyDescent="0.2">
      <c r="B37" s="27">
        <v>109</v>
      </c>
      <c r="C37" s="27">
        <v>103</v>
      </c>
      <c r="D37" s="27">
        <v>99</v>
      </c>
      <c r="E37" s="27">
        <v>95</v>
      </c>
      <c r="H37" s="27">
        <v>135</v>
      </c>
      <c r="I37" s="27">
        <v>110</v>
      </c>
      <c r="J37" s="27">
        <v>102</v>
      </c>
      <c r="K37" s="27">
        <v>98</v>
      </c>
      <c r="L37" s="27">
        <v>94</v>
      </c>
    </row>
    <row r="38" spans="2:12" x14ac:dyDescent="0.2">
      <c r="B38" s="27">
        <v>109</v>
      </c>
      <c r="C38" s="27">
        <v>102</v>
      </c>
      <c r="D38" s="27">
        <v>99</v>
      </c>
      <c r="E38" s="27">
        <v>95</v>
      </c>
      <c r="H38" s="27">
        <v>134</v>
      </c>
      <c r="I38" s="27">
        <v>110</v>
      </c>
      <c r="J38" s="27">
        <v>102</v>
      </c>
      <c r="K38" s="27">
        <v>98</v>
      </c>
      <c r="L38" s="27">
        <v>94</v>
      </c>
    </row>
    <row r="39" spans="2:12" x14ac:dyDescent="0.2">
      <c r="B39" s="27">
        <v>108</v>
      </c>
      <c r="C39" s="27">
        <v>102</v>
      </c>
      <c r="D39" s="27">
        <v>99</v>
      </c>
      <c r="E39" s="27">
        <v>95</v>
      </c>
      <c r="H39" s="27">
        <v>131</v>
      </c>
      <c r="I39" s="27">
        <v>110</v>
      </c>
      <c r="J39" s="27">
        <v>102</v>
      </c>
      <c r="K39" s="27">
        <v>98</v>
      </c>
      <c r="L39" s="27">
        <v>94</v>
      </c>
    </row>
    <row r="40" spans="2:12" x14ac:dyDescent="0.2">
      <c r="B40" s="27">
        <v>108</v>
      </c>
      <c r="C40" s="27">
        <v>102</v>
      </c>
      <c r="D40" s="27">
        <v>99</v>
      </c>
      <c r="E40" s="27">
        <v>95</v>
      </c>
      <c r="H40" s="27">
        <v>130</v>
      </c>
      <c r="I40" s="27">
        <v>110</v>
      </c>
      <c r="J40" s="27">
        <v>102</v>
      </c>
      <c r="K40" s="27">
        <v>98</v>
      </c>
      <c r="L40" s="27">
        <v>94</v>
      </c>
    </row>
    <row r="41" spans="2:12" x14ac:dyDescent="0.2">
      <c r="B41" s="27">
        <v>108</v>
      </c>
      <c r="C41" s="27">
        <v>102</v>
      </c>
      <c r="D41" s="27">
        <v>99</v>
      </c>
      <c r="E41" s="27">
        <v>95</v>
      </c>
      <c r="H41" s="27">
        <v>130</v>
      </c>
      <c r="I41" s="27">
        <v>110</v>
      </c>
      <c r="J41" s="27">
        <v>102</v>
      </c>
      <c r="K41" s="27">
        <v>98</v>
      </c>
      <c r="L41" s="27">
        <v>94</v>
      </c>
    </row>
    <row r="42" spans="2:12" x14ac:dyDescent="0.2">
      <c r="B42" s="27">
        <v>108</v>
      </c>
      <c r="C42" s="27">
        <v>102</v>
      </c>
      <c r="D42" s="27">
        <v>99</v>
      </c>
      <c r="E42" s="27">
        <v>95</v>
      </c>
      <c r="H42" s="27">
        <v>129</v>
      </c>
      <c r="I42" s="27">
        <v>109</v>
      </c>
      <c r="J42" s="27">
        <v>102</v>
      </c>
      <c r="K42" s="27">
        <v>98</v>
      </c>
      <c r="L42" s="27">
        <v>94</v>
      </c>
    </row>
    <row r="43" spans="2:12" x14ac:dyDescent="0.2">
      <c r="B43" s="27">
        <v>107</v>
      </c>
      <c r="C43" s="27">
        <v>102</v>
      </c>
      <c r="D43" s="27">
        <v>99</v>
      </c>
      <c r="E43" s="27">
        <v>95</v>
      </c>
      <c r="H43" s="27">
        <v>129</v>
      </c>
      <c r="I43" s="27">
        <v>109</v>
      </c>
      <c r="J43" s="27">
        <v>102</v>
      </c>
      <c r="K43" s="27">
        <v>98</v>
      </c>
      <c r="L43" s="27">
        <v>94</v>
      </c>
    </row>
    <row r="44" spans="2:12" x14ac:dyDescent="0.2">
      <c r="B44" s="27">
        <v>107</v>
      </c>
      <c r="C44" s="27">
        <v>102</v>
      </c>
      <c r="D44" s="27">
        <v>99</v>
      </c>
      <c r="E44" s="27">
        <v>95</v>
      </c>
      <c r="H44" s="27">
        <v>129</v>
      </c>
      <c r="I44" s="27">
        <v>109</v>
      </c>
      <c r="J44" s="27">
        <v>102</v>
      </c>
      <c r="K44" s="27">
        <v>98</v>
      </c>
      <c r="L44" s="27">
        <v>94</v>
      </c>
    </row>
    <row r="45" spans="2:12" x14ac:dyDescent="0.2">
      <c r="B45" s="27">
        <v>107</v>
      </c>
      <c r="C45" s="27">
        <v>102</v>
      </c>
      <c r="D45" s="27">
        <v>99</v>
      </c>
      <c r="E45" s="27">
        <v>95</v>
      </c>
      <c r="H45" s="27">
        <v>129</v>
      </c>
      <c r="I45" s="27">
        <v>109</v>
      </c>
      <c r="J45" s="27">
        <v>101</v>
      </c>
      <c r="K45" s="27">
        <v>98</v>
      </c>
      <c r="L45" s="27">
        <v>94</v>
      </c>
    </row>
    <row r="46" spans="2:12" x14ac:dyDescent="0.2">
      <c r="B46" s="27">
        <v>107</v>
      </c>
      <c r="C46" s="27">
        <v>102</v>
      </c>
      <c r="D46" s="27">
        <v>99</v>
      </c>
      <c r="E46" s="27">
        <v>95</v>
      </c>
      <c r="H46" s="27">
        <v>129</v>
      </c>
      <c r="I46" s="27">
        <v>108</v>
      </c>
      <c r="J46" s="27">
        <v>101</v>
      </c>
      <c r="K46" s="27">
        <v>98</v>
      </c>
      <c r="L46" s="27">
        <v>94</v>
      </c>
    </row>
    <row r="47" spans="2:12" x14ac:dyDescent="0.2">
      <c r="B47" s="27">
        <v>107</v>
      </c>
      <c r="C47" s="27">
        <v>102</v>
      </c>
      <c r="D47" s="27">
        <v>99</v>
      </c>
      <c r="E47" s="27">
        <v>95</v>
      </c>
      <c r="H47" s="27">
        <v>128</v>
      </c>
      <c r="I47" s="27">
        <v>108</v>
      </c>
      <c r="J47" s="27">
        <v>101</v>
      </c>
      <c r="K47" s="27">
        <v>98</v>
      </c>
      <c r="L47" s="27">
        <v>94</v>
      </c>
    </row>
    <row r="48" spans="2:12" x14ac:dyDescent="0.2">
      <c r="B48" s="27">
        <v>106</v>
      </c>
      <c r="C48" s="27">
        <v>102</v>
      </c>
      <c r="D48" s="27">
        <v>99</v>
      </c>
      <c r="E48" s="27">
        <v>94</v>
      </c>
      <c r="H48" s="27">
        <v>128</v>
      </c>
      <c r="I48" s="27">
        <v>108</v>
      </c>
      <c r="J48" s="27">
        <v>101</v>
      </c>
      <c r="K48" s="27">
        <v>98</v>
      </c>
      <c r="L48" s="27">
        <v>93</v>
      </c>
    </row>
    <row r="49" spans="2:12" x14ac:dyDescent="0.2">
      <c r="B49" s="27">
        <v>106</v>
      </c>
      <c r="C49" s="27">
        <v>102</v>
      </c>
      <c r="D49" s="27">
        <v>99</v>
      </c>
      <c r="E49" s="27">
        <v>94</v>
      </c>
      <c r="H49" s="27">
        <v>127</v>
      </c>
      <c r="I49" s="27">
        <v>108</v>
      </c>
      <c r="J49" s="27">
        <v>101</v>
      </c>
      <c r="K49" s="27">
        <v>97</v>
      </c>
      <c r="L49" s="27">
        <v>93</v>
      </c>
    </row>
    <row r="50" spans="2:12" x14ac:dyDescent="0.2">
      <c r="B50" s="27">
        <v>106</v>
      </c>
      <c r="C50" s="27">
        <v>102</v>
      </c>
      <c r="D50" s="27">
        <v>99</v>
      </c>
      <c r="E50" s="27">
        <v>94</v>
      </c>
      <c r="H50" s="27">
        <v>126</v>
      </c>
      <c r="I50" s="27">
        <v>108</v>
      </c>
      <c r="J50" s="27">
        <v>101</v>
      </c>
      <c r="K50" s="27">
        <v>97</v>
      </c>
      <c r="L50" s="27">
        <v>93</v>
      </c>
    </row>
    <row r="51" spans="2:12" x14ac:dyDescent="0.2">
      <c r="B51" s="27">
        <v>106</v>
      </c>
      <c r="C51" s="27">
        <v>102</v>
      </c>
      <c r="D51" s="27">
        <v>99</v>
      </c>
      <c r="H51" s="27">
        <v>126</v>
      </c>
      <c r="I51" s="27">
        <v>108</v>
      </c>
      <c r="J51" s="27">
        <v>101</v>
      </c>
      <c r="K51" s="27">
        <v>97</v>
      </c>
      <c r="L51" s="27">
        <v>93</v>
      </c>
    </row>
    <row r="52" spans="2:12" x14ac:dyDescent="0.2">
      <c r="B52" s="27">
        <v>106</v>
      </c>
      <c r="C52" s="27">
        <v>102</v>
      </c>
      <c r="D52" s="27">
        <v>99</v>
      </c>
      <c r="H52" s="27">
        <v>125</v>
      </c>
      <c r="I52" s="27">
        <v>108</v>
      </c>
      <c r="J52" s="27">
        <v>101</v>
      </c>
      <c r="K52" s="27">
        <v>97</v>
      </c>
      <c r="L52" s="27">
        <v>93</v>
      </c>
    </row>
    <row r="53" spans="2:12" x14ac:dyDescent="0.2">
      <c r="B53" s="27">
        <v>106</v>
      </c>
      <c r="C53" s="27">
        <v>102</v>
      </c>
      <c r="D53" s="27">
        <v>99</v>
      </c>
      <c r="H53" s="27">
        <v>125</v>
      </c>
      <c r="I53" s="27">
        <v>108</v>
      </c>
      <c r="J53" s="27">
        <v>101</v>
      </c>
      <c r="K53" s="27">
        <v>97</v>
      </c>
      <c r="L53" s="27">
        <v>93</v>
      </c>
    </row>
    <row r="54" spans="2:12" x14ac:dyDescent="0.2">
      <c r="B54" s="27">
        <v>106</v>
      </c>
      <c r="C54" s="27">
        <v>102</v>
      </c>
      <c r="D54" s="27">
        <v>99</v>
      </c>
      <c r="H54" s="27">
        <v>124</v>
      </c>
      <c r="I54" s="27">
        <v>108</v>
      </c>
      <c r="J54" s="27">
        <v>101</v>
      </c>
      <c r="K54" s="27">
        <v>97</v>
      </c>
      <c r="L54" s="27">
        <v>93</v>
      </c>
    </row>
    <row r="55" spans="2:12" x14ac:dyDescent="0.2">
      <c r="B55" s="27">
        <v>106</v>
      </c>
      <c r="C55" s="27">
        <v>102</v>
      </c>
      <c r="D55" s="27">
        <v>99</v>
      </c>
      <c r="H55" s="27">
        <v>124</v>
      </c>
      <c r="I55" s="27">
        <v>108</v>
      </c>
      <c r="J55" s="27">
        <v>101</v>
      </c>
      <c r="K55" s="27">
        <v>97</v>
      </c>
      <c r="L55" s="27">
        <v>93</v>
      </c>
    </row>
    <row r="56" spans="2:12" x14ac:dyDescent="0.2">
      <c r="B56" s="27">
        <v>106</v>
      </c>
      <c r="C56" s="27">
        <v>102</v>
      </c>
      <c r="D56" s="27">
        <v>99</v>
      </c>
      <c r="H56" s="27">
        <v>124</v>
      </c>
      <c r="I56" s="27">
        <v>108</v>
      </c>
      <c r="J56" s="27">
        <v>101</v>
      </c>
      <c r="K56" s="27">
        <v>97</v>
      </c>
      <c r="L56" s="27">
        <v>93</v>
      </c>
    </row>
    <row r="57" spans="2:12" x14ac:dyDescent="0.2">
      <c r="B57" s="27">
        <v>106</v>
      </c>
      <c r="C57" s="27">
        <v>101</v>
      </c>
      <c r="D57" s="27">
        <v>99</v>
      </c>
      <c r="H57" s="27">
        <v>123</v>
      </c>
      <c r="I57" s="27">
        <v>107</v>
      </c>
      <c r="J57" s="27">
        <v>101</v>
      </c>
      <c r="K57" s="27">
        <v>97</v>
      </c>
      <c r="L57" s="27">
        <v>93</v>
      </c>
    </row>
    <row r="58" spans="2:12" x14ac:dyDescent="0.2">
      <c r="B58" s="27">
        <v>106</v>
      </c>
      <c r="C58" s="27">
        <v>101</v>
      </c>
      <c r="D58" s="27">
        <v>99</v>
      </c>
      <c r="H58" s="27">
        <v>123</v>
      </c>
      <c r="I58" s="27">
        <v>107</v>
      </c>
      <c r="J58" s="27">
        <v>101</v>
      </c>
      <c r="K58" s="27">
        <v>97</v>
      </c>
      <c r="L58" s="27">
        <v>93</v>
      </c>
    </row>
    <row r="59" spans="2:12" x14ac:dyDescent="0.2">
      <c r="B59" s="27">
        <v>106</v>
      </c>
      <c r="C59" s="27">
        <v>101</v>
      </c>
      <c r="D59" s="27">
        <v>98</v>
      </c>
      <c r="H59" s="27">
        <v>123</v>
      </c>
      <c r="I59" s="27">
        <v>107</v>
      </c>
      <c r="J59" s="27">
        <v>101</v>
      </c>
      <c r="K59" s="27">
        <v>97</v>
      </c>
      <c r="L59" s="27">
        <v>93</v>
      </c>
    </row>
    <row r="60" spans="2:12" x14ac:dyDescent="0.2">
      <c r="B60" s="27">
        <v>106</v>
      </c>
      <c r="C60" s="27">
        <v>101</v>
      </c>
      <c r="D60" s="27">
        <v>98</v>
      </c>
      <c r="H60" s="27">
        <v>123</v>
      </c>
      <c r="I60" s="27">
        <v>107</v>
      </c>
      <c r="J60" s="27">
        <v>101</v>
      </c>
      <c r="K60" s="27">
        <v>97</v>
      </c>
      <c r="L60" s="27">
        <v>93</v>
      </c>
    </row>
    <row r="61" spans="2:12" x14ac:dyDescent="0.2">
      <c r="B61" s="27">
        <v>106</v>
      </c>
      <c r="C61" s="27">
        <v>101</v>
      </c>
      <c r="D61" s="27">
        <v>98</v>
      </c>
      <c r="H61" s="27">
        <v>123</v>
      </c>
      <c r="I61" s="27">
        <v>107</v>
      </c>
      <c r="K61" s="27">
        <v>97</v>
      </c>
      <c r="L61" s="27">
        <v>93</v>
      </c>
    </row>
    <row r="62" spans="2:12" x14ac:dyDescent="0.2">
      <c r="B62" s="27">
        <v>106</v>
      </c>
      <c r="C62" s="27">
        <v>101</v>
      </c>
      <c r="D62" s="27">
        <v>98</v>
      </c>
      <c r="H62" s="27">
        <v>122</v>
      </c>
      <c r="I62" s="27">
        <v>107</v>
      </c>
      <c r="K62" s="27">
        <v>97</v>
      </c>
      <c r="L62" s="27">
        <v>93</v>
      </c>
    </row>
    <row r="63" spans="2:12" x14ac:dyDescent="0.2">
      <c r="C63" s="27">
        <v>101</v>
      </c>
      <c r="D63" s="27">
        <v>98</v>
      </c>
      <c r="H63" s="27">
        <v>122</v>
      </c>
      <c r="I63" s="27">
        <v>107</v>
      </c>
      <c r="K63" s="27">
        <v>97</v>
      </c>
      <c r="L63" s="27">
        <v>92</v>
      </c>
    </row>
    <row r="64" spans="2:12" x14ac:dyDescent="0.2">
      <c r="C64" s="27">
        <v>101</v>
      </c>
      <c r="D64" s="27">
        <v>98</v>
      </c>
      <c r="H64" s="27">
        <v>122</v>
      </c>
      <c r="I64" s="27">
        <v>107</v>
      </c>
      <c r="K64" s="27">
        <v>97</v>
      </c>
      <c r="L64" s="27">
        <v>92</v>
      </c>
    </row>
    <row r="65" spans="4:12" x14ac:dyDescent="0.2">
      <c r="D65" s="27">
        <v>98</v>
      </c>
      <c r="H65" s="27">
        <v>121</v>
      </c>
      <c r="I65" s="27">
        <v>107</v>
      </c>
      <c r="K65" s="27">
        <v>97</v>
      </c>
      <c r="L65" s="27">
        <v>92</v>
      </c>
    </row>
    <row r="66" spans="4:12" x14ac:dyDescent="0.2">
      <c r="D66" s="27">
        <v>98</v>
      </c>
      <c r="H66" s="27">
        <v>121</v>
      </c>
      <c r="I66" s="27">
        <v>107</v>
      </c>
      <c r="K66" s="27">
        <v>97</v>
      </c>
      <c r="L66" s="27">
        <v>92</v>
      </c>
    </row>
    <row r="67" spans="4:12" x14ac:dyDescent="0.2">
      <c r="D67" s="27">
        <v>98</v>
      </c>
      <c r="H67" s="27">
        <v>120</v>
      </c>
      <c r="I67" s="27">
        <v>106</v>
      </c>
      <c r="K67" s="27">
        <v>97</v>
      </c>
      <c r="L67" s="27">
        <v>92</v>
      </c>
    </row>
    <row r="68" spans="4:12" x14ac:dyDescent="0.2">
      <c r="D68" s="27">
        <v>98</v>
      </c>
      <c r="H68" s="27">
        <v>119</v>
      </c>
      <c r="I68" s="27">
        <v>106</v>
      </c>
      <c r="K68" s="27">
        <v>97</v>
      </c>
      <c r="L68" s="27">
        <v>92</v>
      </c>
    </row>
    <row r="69" spans="4:12" x14ac:dyDescent="0.2">
      <c r="D69" s="27">
        <v>98</v>
      </c>
      <c r="H69" s="27">
        <v>119</v>
      </c>
      <c r="I69" s="27">
        <v>106</v>
      </c>
      <c r="K69" s="27">
        <v>97</v>
      </c>
      <c r="L69" s="27">
        <v>92</v>
      </c>
    </row>
    <row r="70" spans="4:12" x14ac:dyDescent="0.2">
      <c r="D70" s="27">
        <v>98</v>
      </c>
      <c r="H70" s="27">
        <v>118</v>
      </c>
      <c r="I70" s="27">
        <v>106</v>
      </c>
      <c r="K70" s="27">
        <v>97</v>
      </c>
      <c r="L70" s="27">
        <v>92</v>
      </c>
    </row>
    <row r="71" spans="4:12" x14ac:dyDescent="0.2">
      <c r="D71" s="27">
        <v>98</v>
      </c>
      <c r="H71" s="27">
        <v>118</v>
      </c>
      <c r="I71" s="27">
        <v>106</v>
      </c>
      <c r="K71" s="27">
        <v>97</v>
      </c>
      <c r="L71" s="27">
        <v>92</v>
      </c>
    </row>
    <row r="72" spans="4:12" x14ac:dyDescent="0.2">
      <c r="D72" s="27">
        <v>98</v>
      </c>
      <c r="H72" s="27">
        <v>117</v>
      </c>
      <c r="K72" s="27">
        <v>97</v>
      </c>
      <c r="L72" s="27">
        <v>92</v>
      </c>
    </row>
    <row r="73" spans="4:12" x14ac:dyDescent="0.2">
      <c r="D73" s="27">
        <v>98</v>
      </c>
      <c r="H73" s="27">
        <v>117</v>
      </c>
      <c r="K73" s="27">
        <v>96</v>
      </c>
      <c r="L73" s="27">
        <v>92</v>
      </c>
    </row>
    <row r="74" spans="4:12" x14ac:dyDescent="0.2">
      <c r="D74" s="27">
        <v>98</v>
      </c>
      <c r="H74" s="27">
        <v>116</v>
      </c>
      <c r="K74" s="27">
        <v>96</v>
      </c>
      <c r="L74" s="27">
        <v>92</v>
      </c>
    </row>
    <row r="75" spans="4:12" x14ac:dyDescent="0.2">
      <c r="D75" s="27">
        <v>98</v>
      </c>
      <c r="H75" s="27">
        <v>116</v>
      </c>
      <c r="K75" s="27">
        <v>96</v>
      </c>
      <c r="L75" s="27">
        <v>91</v>
      </c>
    </row>
    <row r="76" spans="4:12" x14ac:dyDescent="0.2">
      <c r="D76" s="27">
        <v>98</v>
      </c>
      <c r="H76" s="27">
        <v>116</v>
      </c>
      <c r="K76" s="27">
        <v>96</v>
      </c>
      <c r="L76" s="27">
        <v>91</v>
      </c>
    </row>
    <row r="77" spans="4:12" x14ac:dyDescent="0.2">
      <c r="D77" s="27">
        <v>98</v>
      </c>
      <c r="K77" s="27">
        <v>96</v>
      </c>
      <c r="L77" s="27">
        <v>91</v>
      </c>
    </row>
    <row r="78" spans="4:12" x14ac:dyDescent="0.2">
      <c r="D78" s="27">
        <v>98</v>
      </c>
      <c r="K78" s="27">
        <v>96</v>
      </c>
      <c r="L78" s="27">
        <v>91</v>
      </c>
    </row>
    <row r="79" spans="4:12" x14ac:dyDescent="0.2">
      <c r="D79" s="27">
        <v>98</v>
      </c>
      <c r="K79" s="27">
        <v>96</v>
      </c>
      <c r="L79" s="27">
        <v>91</v>
      </c>
    </row>
    <row r="80" spans="4:12" x14ac:dyDescent="0.2">
      <c r="D80" s="27">
        <v>98</v>
      </c>
      <c r="K80" s="27">
        <v>96</v>
      </c>
      <c r="L80" s="27">
        <v>91</v>
      </c>
    </row>
    <row r="81" spans="4:12" x14ac:dyDescent="0.2">
      <c r="D81" s="27">
        <v>98</v>
      </c>
      <c r="K81" s="27">
        <v>96</v>
      </c>
      <c r="L81" s="27">
        <v>90</v>
      </c>
    </row>
    <row r="82" spans="4:12" x14ac:dyDescent="0.2">
      <c r="D82" s="27">
        <v>98</v>
      </c>
      <c r="K82" s="27">
        <v>96</v>
      </c>
      <c r="L82" s="27">
        <v>90</v>
      </c>
    </row>
    <row r="83" spans="4:12" x14ac:dyDescent="0.2">
      <c r="D83" s="27">
        <v>98</v>
      </c>
      <c r="K83" s="27">
        <v>96</v>
      </c>
      <c r="L83" s="27">
        <v>90</v>
      </c>
    </row>
    <row r="84" spans="4:12" x14ac:dyDescent="0.2">
      <c r="D84" s="27">
        <v>98</v>
      </c>
      <c r="K84" s="27">
        <v>96</v>
      </c>
      <c r="L84" s="27">
        <v>90</v>
      </c>
    </row>
    <row r="85" spans="4:12" x14ac:dyDescent="0.2">
      <c r="D85" s="27">
        <v>98</v>
      </c>
      <c r="K85" s="27">
        <v>96</v>
      </c>
      <c r="L85" s="27">
        <v>90</v>
      </c>
    </row>
    <row r="86" spans="4:12" x14ac:dyDescent="0.2">
      <c r="D86" s="27">
        <v>98</v>
      </c>
      <c r="K86" s="27">
        <v>96</v>
      </c>
    </row>
    <row r="87" spans="4:12" x14ac:dyDescent="0.2">
      <c r="D87" s="27">
        <v>98</v>
      </c>
      <c r="K87" s="27">
        <v>96</v>
      </c>
    </row>
    <row r="88" spans="4:12" x14ac:dyDescent="0.2">
      <c r="D88" s="27">
        <v>98</v>
      </c>
      <c r="K88" s="27">
        <v>96</v>
      </c>
    </row>
    <row r="89" spans="4:12" x14ac:dyDescent="0.2">
      <c r="D89" s="27">
        <v>98</v>
      </c>
      <c r="K89" s="27">
        <v>96</v>
      </c>
    </row>
    <row r="90" spans="4:12" x14ac:dyDescent="0.2">
      <c r="D90" s="27">
        <v>98</v>
      </c>
    </row>
    <row r="91" spans="4:12" x14ac:dyDescent="0.2">
      <c r="D91" s="27">
        <v>98</v>
      </c>
    </row>
    <row r="92" spans="4:12" x14ac:dyDescent="0.2">
      <c r="D92" s="27">
        <v>98</v>
      </c>
    </row>
    <row r="93" spans="4:12" x14ac:dyDescent="0.2">
      <c r="D93" s="27">
        <v>98</v>
      </c>
    </row>
    <row r="94" spans="4:12" x14ac:dyDescent="0.2">
      <c r="D94" s="27">
        <v>98</v>
      </c>
    </row>
    <row r="95" spans="4:12" x14ac:dyDescent="0.2">
      <c r="D95" s="27">
        <v>98</v>
      </c>
    </row>
    <row r="96" spans="4:12" x14ac:dyDescent="0.2">
      <c r="D96" s="27">
        <v>98</v>
      </c>
    </row>
    <row r="97" spans="4:4" x14ac:dyDescent="0.2">
      <c r="D97" s="27">
        <v>98</v>
      </c>
    </row>
    <row r="98" spans="4:4" x14ac:dyDescent="0.2">
      <c r="D98" s="27">
        <v>98</v>
      </c>
    </row>
    <row r="99" spans="4:4" x14ac:dyDescent="0.2">
      <c r="D99" s="27">
        <v>97</v>
      </c>
    </row>
    <row r="100" spans="4:4" x14ac:dyDescent="0.2">
      <c r="D100" s="27">
        <v>97</v>
      </c>
    </row>
    <row r="101" spans="4:4" x14ac:dyDescent="0.2">
      <c r="D101" s="27">
        <v>97</v>
      </c>
    </row>
    <row r="102" spans="4:4" x14ac:dyDescent="0.2">
      <c r="D102" s="27">
        <v>97</v>
      </c>
    </row>
    <row r="103" spans="4:4" x14ac:dyDescent="0.2">
      <c r="D103" s="27">
        <v>97</v>
      </c>
    </row>
    <row r="104" spans="4:4" x14ac:dyDescent="0.2">
      <c r="D104" s="27">
        <v>97</v>
      </c>
    </row>
    <row r="105" spans="4:4" x14ac:dyDescent="0.2">
      <c r="D105" s="27">
        <v>97</v>
      </c>
    </row>
    <row r="106" spans="4:4" x14ac:dyDescent="0.2">
      <c r="D106" s="27">
        <v>97</v>
      </c>
    </row>
    <row r="107" spans="4:4" x14ac:dyDescent="0.2">
      <c r="D107" s="27">
        <v>97</v>
      </c>
    </row>
    <row r="108" spans="4:4" x14ac:dyDescent="0.2">
      <c r="D108" s="27">
        <v>97</v>
      </c>
    </row>
    <row r="109" spans="4:4" x14ac:dyDescent="0.2">
      <c r="D109" s="27">
        <v>97</v>
      </c>
    </row>
    <row r="110" spans="4:4" x14ac:dyDescent="0.2">
      <c r="D110" s="27">
        <v>97</v>
      </c>
    </row>
    <row r="111" spans="4:4" x14ac:dyDescent="0.2">
      <c r="D111" s="27">
        <v>97</v>
      </c>
    </row>
    <row r="112" spans="4:4" x14ac:dyDescent="0.2">
      <c r="D112" s="27">
        <v>97</v>
      </c>
    </row>
    <row r="113" spans="4:4" x14ac:dyDescent="0.2">
      <c r="D113" s="27">
        <v>97</v>
      </c>
    </row>
    <row r="114" spans="4:4" x14ac:dyDescent="0.2">
      <c r="D114" s="27">
        <v>97</v>
      </c>
    </row>
    <row r="115" spans="4:4" x14ac:dyDescent="0.2">
      <c r="D115" s="27">
        <v>97</v>
      </c>
    </row>
    <row r="116" spans="4:4" x14ac:dyDescent="0.2">
      <c r="D116" s="27">
        <v>97</v>
      </c>
    </row>
    <row r="117" spans="4:4" x14ac:dyDescent="0.2">
      <c r="D117" s="27">
        <v>97</v>
      </c>
    </row>
    <row r="118" spans="4:4" x14ac:dyDescent="0.2">
      <c r="D118" s="27">
        <v>97</v>
      </c>
    </row>
    <row r="119" spans="4:4" x14ac:dyDescent="0.2">
      <c r="D119" s="27">
        <v>97</v>
      </c>
    </row>
    <row r="120" spans="4:4" x14ac:dyDescent="0.2">
      <c r="D120" s="27">
        <v>97</v>
      </c>
    </row>
    <row r="121" spans="4:4" x14ac:dyDescent="0.2">
      <c r="D121" s="27">
        <v>97</v>
      </c>
    </row>
    <row r="122" spans="4:4" x14ac:dyDescent="0.2">
      <c r="D122" s="27">
        <v>97</v>
      </c>
    </row>
    <row r="123" spans="4:4" x14ac:dyDescent="0.2">
      <c r="D123" s="27">
        <v>97</v>
      </c>
    </row>
    <row r="124" spans="4:4" x14ac:dyDescent="0.2">
      <c r="D124" s="27">
        <v>97</v>
      </c>
    </row>
    <row r="125" spans="4:4" x14ac:dyDescent="0.2">
      <c r="D125" s="27">
        <v>97</v>
      </c>
    </row>
    <row r="126" spans="4:4" x14ac:dyDescent="0.2">
      <c r="D126" s="27">
        <v>97</v>
      </c>
    </row>
    <row r="127" spans="4:4" x14ac:dyDescent="0.2">
      <c r="D127" s="27">
        <v>97</v>
      </c>
    </row>
    <row r="128" spans="4:4" x14ac:dyDescent="0.2">
      <c r="D128" s="27">
        <v>97</v>
      </c>
    </row>
    <row r="129" spans="4:4" x14ac:dyDescent="0.2">
      <c r="D129" s="27">
        <v>97</v>
      </c>
    </row>
    <row r="130" spans="4:4" x14ac:dyDescent="0.2">
      <c r="D130" s="27">
        <v>97</v>
      </c>
    </row>
    <row r="131" spans="4:4" x14ac:dyDescent="0.2">
      <c r="D131" s="27">
        <v>97</v>
      </c>
    </row>
    <row r="132" spans="4:4" x14ac:dyDescent="0.2">
      <c r="D132" s="27">
        <v>97</v>
      </c>
    </row>
    <row r="133" spans="4:4" x14ac:dyDescent="0.2">
      <c r="D133" s="27">
        <v>97</v>
      </c>
    </row>
    <row r="134" spans="4:4" x14ac:dyDescent="0.2">
      <c r="D134" s="27">
        <v>97</v>
      </c>
    </row>
    <row r="135" spans="4:4" x14ac:dyDescent="0.2">
      <c r="D135" s="27">
        <v>97</v>
      </c>
    </row>
    <row r="136" spans="4:4" x14ac:dyDescent="0.2">
      <c r="D136" s="27">
        <v>97</v>
      </c>
    </row>
    <row r="137" spans="4:4" x14ac:dyDescent="0.2">
      <c r="D137" s="27">
        <v>96</v>
      </c>
    </row>
    <row r="138" spans="4:4" x14ac:dyDescent="0.2">
      <c r="D138" s="27">
        <v>96</v>
      </c>
    </row>
    <row r="139" spans="4:4" x14ac:dyDescent="0.2">
      <c r="D139" s="27">
        <v>96</v>
      </c>
    </row>
    <row r="140" spans="4:4" x14ac:dyDescent="0.2">
      <c r="D140" s="27">
        <v>96</v>
      </c>
    </row>
    <row r="141" spans="4:4" x14ac:dyDescent="0.2">
      <c r="D141" s="27">
        <v>96</v>
      </c>
    </row>
    <row r="142" spans="4:4" x14ac:dyDescent="0.2">
      <c r="D142" s="27">
        <v>96</v>
      </c>
    </row>
    <row r="143" spans="4:4" x14ac:dyDescent="0.2">
      <c r="D143" s="27">
        <v>96</v>
      </c>
    </row>
    <row r="144" spans="4:4" x14ac:dyDescent="0.2">
      <c r="D144" s="27">
        <v>96</v>
      </c>
    </row>
    <row r="145" spans="4:4" x14ac:dyDescent="0.2">
      <c r="D145" s="27">
        <v>96</v>
      </c>
    </row>
    <row r="146" spans="4:4" x14ac:dyDescent="0.2">
      <c r="D146" s="27">
        <v>96</v>
      </c>
    </row>
    <row r="147" spans="4:4" x14ac:dyDescent="0.2">
      <c r="D147" s="27">
        <v>96</v>
      </c>
    </row>
    <row r="148" spans="4:4" x14ac:dyDescent="0.2">
      <c r="D148" s="27">
        <v>96</v>
      </c>
    </row>
    <row r="149" spans="4:4" x14ac:dyDescent="0.2">
      <c r="D149" s="27">
        <v>96</v>
      </c>
    </row>
    <row r="150" spans="4:4" x14ac:dyDescent="0.2">
      <c r="D150" s="27">
        <v>96</v>
      </c>
    </row>
    <row r="151" spans="4:4" x14ac:dyDescent="0.2">
      <c r="D151" s="27">
        <v>96</v>
      </c>
    </row>
    <row r="152" spans="4:4" x14ac:dyDescent="0.2">
      <c r="D152" s="27">
        <v>96</v>
      </c>
    </row>
    <row r="153" spans="4:4" x14ac:dyDescent="0.2">
      <c r="D153" s="27">
        <v>96</v>
      </c>
    </row>
    <row r="154" spans="4:4" x14ac:dyDescent="0.2">
      <c r="D154" s="27">
        <v>96</v>
      </c>
    </row>
    <row r="155" spans="4:4" x14ac:dyDescent="0.2">
      <c r="D155" s="27">
        <v>96</v>
      </c>
    </row>
    <row r="156" spans="4:4" x14ac:dyDescent="0.2">
      <c r="D156" s="27">
        <v>96</v>
      </c>
    </row>
    <row r="157" spans="4:4" x14ac:dyDescent="0.2">
      <c r="D157" s="27">
        <v>96</v>
      </c>
    </row>
    <row r="158" spans="4:4" x14ac:dyDescent="0.2">
      <c r="D158" s="27">
        <v>96</v>
      </c>
    </row>
    <row r="159" spans="4:4" x14ac:dyDescent="0.2">
      <c r="D159" s="27">
        <v>96</v>
      </c>
    </row>
    <row r="160" spans="4:4" x14ac:dyDescent="0.2">
      <c r="D160" s="27">
        <v>96</v>
      </c>
    </row>
    <row r="161" spans="4:4" x14ac:dyDescent="0.2">
      <c r="D161" s="27">
        <v>96</v>
      </c>
    </row>
    <row r="162" spans="4:4" x14ac:dyDescent="0.2">
      <c r="D162" s="27">
        <v>96</v>
      </c>
    </row>
    <row r="163" spans="4:4" x14ac:dyDescent="0.2">
      <c r="D163" s="27">
        <v>96</v>
      </c>
    </row>
    <row r="164" spans="4:4" x14ac:dyDescent="0.2">
      <c r="D164" s="27">
        <v>96</v>
      </c>
    </row>
    <row r="165" spans="4:4" x14ac:dyDescent="0.2">
      <c r="D165" s="27">
        <v>96</v>
      </c>
    </row>
    <row r="166" spans="4:4" x14ac:dyDescent="0.2">
      <c r="D166" s="27">
        <v>96</v>
      </c>
    </row>
    <row r="167" spans="4:4" x14ac:dyDescent="0.2">
      <c r="D167" s="27">
        <v>96</v>
      </c>
    </row>
    <row r="168" spans="4:4" x14ac:dyDescent="0.2">
      <c r="D168" s="27">
        <v>96</v>
      </c>
    </row>
    <row r="169" spans="4:4" x14ac:dyDescent="0.2">
      <c r="D169" s="27">
        <v>96</v>
      </c>
    </row>
    <row r="170" spans="4:4" x14ac:dyDescent="0.2">
      <c r="D170" s="27">
        <v>96</v>
      </c>
    </row>
    <row r="171" spans="4:4" x14ac:dyDescent="0.2">
      <c r="D171" s="27">
        <v>96</v>
      </c>
    </row>
    <row r="172" spans="4:4" x14ac:dyDescent="0.2">
      <c r="D172" s="27">
        <v>96</v>
      </c>
    </row>
    <row r="173" spans="4:4" x14ac:dyDescent="0.2">
      <c r="D173" s="27">
        <v>96</v>
      </c>
    </row>
  </sheetData>
  <mergeCells count="2">
    <mergeCell ref="A4:E4"/>
    <mergeCell ref="H4:N4"/>
  </mergeCells>
  <pageMargins left="0.7" right="0.7" top="0.75" bottom="0.75" header="0.3" footer="0.3"/>
  <pageSetup paperSize="9" orientation="portrait"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5FBF-2EF0-495D-B3B7-88F84016DFA4}">
  <sheetPr>
    <tabColor theme="4"/>
  </sheetPr>
  <dimension ref="A1:F21"/>
  <sheetViews>
    <sheetView showGridLines="0" zoomScaleNormal="100" workbookViewId="0">
      <selection activeCell="B31" sqref="B31"/>
    </sheetView>
  </sheetViews>
  <sheetFormatPr baseColWidth="10" defaultColWidth="11.42578125" defaultRowHeight="12.75" x14ac:dyDescent="0.2"/>
  <cols>
    <col min="1" max="1" width="19.5703125" style="27" bestFit="1" customWidth="1"/>
    <col min="2" max="2" width="22.5703125" style="27" bestFit="1" customWidth="1"/>
    <col min="3" max="3" width="16" style="27" customWidth="1"/>
    <col min="4" max="4" width="11.42578125" style="27"/>
    <col min="5" max="5" width="15.42578125" style="27" bestFit="1" customWidth="1"/>
    <col min="6" max="16384" width="11.42578125" style="27"/>
  </cols>
  <sheetData>
    <row r="1" spans="1:6" ht="21" x14ac:dyDescent="0.35">
      <c r="A1" s="35" t="s">
        <v>1294</v>
      </c>
    </row>
    <row r="2" spans="1:6" x14ac:dyDescent="0.2">
      <c r="A2" s="34" t="s">
        <v>46</v>
      </c>
    </row>
    <row r="4" spans="1:6" ht="15" x14ac:dyDescent="0.25">
      <c r="A4" s="47" t="s">
        <v>33</v>
      </c>
      <c r="B4" s="47" t="s">
        <v>34</v>
      </c>
      <c r="C4" s="47" t="s">
        <v>35</v>
      </c>
      <c r="E4" s="36"/>
      <c r="F4" s="38"/>
    </row>
    <row r="5" spans="1:6" ht="15" x14ac:dyDescent="0.25">
      <c r="A5" s="36" t="s">
        <v>36</v>
      </c>
      <c r="B5" s="48">
        <v>1671.6215000000002</v>
      </c>
      <c r="C5" s="48">
        <v>41790.537500000006</v>
      </c>
    </row>
    <row r="6" spans="1:6" ht="15" x14ac:dyDescent="0.25">
      <c r="A6" s="36" t="s">
        <v>28</v>
      </c>
      <c r="B6" s="48">
        <v>381.16929399999998</v>
      </c>
      <c r="C6" s="48">
        <v>9529.2323499999984</v>
      </c>
    </row>
    <row r="7" spans="1:6" ht="15" x14ac:dyDescent="0.25">
      <c r="A7" s="36" t="s">
        <v>26</v>
      </c>
      <c r="B7" s="48">
        <v>719.16251799999998</v>
      </c>
      <c r="C7" s="48">
        <v>17979.06295</v>
      </c>
    </row>
    <row r="8" spans="1:6" ht="15" x14ac:dyDescent="0.25">
      <c r="A8" s="36" t="s">
        <v>25</v>
      </c>
      <c r="B8" s="48">
        <v>5385.3833333333332</v>
      </c>
      <c r="C8" s="48">
        <v>134634.58333333331</v>
      </c>
    </row>
    <row r="9" spans="1:6" ht="15" x14ac:dyDescent="0.25">
      <c r="A9" s="36" t="s">
        <v>22</v>
      </c>
      <c r="B9" s="48">
        <v>2431.7395150000002</v>
      </c>
      <c r="C9" s="48">
        <v>60793.487875000006</v>
      </c>
    </row>
    <row r="10" spans="1:6" ht="15" x14ac:dyDescent="0.25">
      <c r="A10" s="36" t="s">
        <v>23</v>
      </c>
      <c r="B10" s="48">
        <v>330.326525</v>
      </c>
      <c r="C10" s="48">
        <v>8258.1631249999991</v>
      </c>
    </row>
    <row r="11" spans="1:6" ht="15" x14ac:dyDescent="0.25">
      <c r="A11" s="36" t="s">
        <v>24</v>
      </c>
      <c r="B11" s="48">
        <v>839</v>
      </c>
      <c r="C11" s="48">
        <v>20975</v>
      </c>
    </row>
    <row r="12" spans="1:6" ht="15" x14ac:dyDescent="0.25">
      <c r="A12" s="36" t="s">
        <v>37</v>
      </c>
      <c r="B12" s="48"/>
      <c r="C12" s="48">
        <v>90026.651000000013</v>
      </c>
    </row>
    <row r="13" spans="1:6" ht="15" x14ac:dyDescent="0.25">
      <c r="A13" s="36" t="s">
        <v>38</v>
      </c>
      <c r="B13" s="48"/>
      <c r="C13" s="48">
        <v>359630</v>
      </c>
    </row>
    <row r="14" spans="1:6" ht="15" x14ac:dyDescent="0.25">
      <c r="A14" s="36" t="s">
        <v>39</v>
      </c>
      <c r="B14" s="48"/>
      <c r="C14" s="48">
        <v>27132.161</v>
      </c>
    </row>
    <row r="15" spans="1:6" ht="15" x14ac:dyDescent="0.25">
      <c r="A15" s="36" t="s">
        <v>40</v>
      </c>
      <c r="B15" s="48"/>
      <c r="C15" s="48">
        <v>38550</v>
      </c>
    </row>
    <row r="16" spans="1:6" ht="15" x14ac:dyDescent="0.25">
      <c r="A16" s="36" t="s">
        <v>41</v>
      </c>
      <c r="B16" s="48"/>
      <c r="C16" s="48">
        <v>2348</v>
      </c>
    </row>
    <row r="17" spans="1:3" ht="15" x14ac:dyDescent="0.25">
      <c r="A17" s="36" t="s">
        <v>42</v>
      </c>
      <c r="B17" s="48"/>
      <c r="C17" s="48">
        <v>11804</v>
      </c>
    </row>
    <row r="18" spans="1:3" ht="15" x14ac:dyDescent="0.25">
      <c r="A18" s="36" t="s">
        <v>43</v>
      </c>
      <c r="B18" s="48"/>
      <c r="C18" s="48">
        <v>439464.16100000002</v>
      </c>
    </row>
    <row r="19" spans="1:3" ht="15" x14ac:dyDescent="0.25">
      <c r="A19" s="36" t="s">
        <v>44</v>
      </c>
      <c r="B19" s="48"/>
      <c r="C19" s="48">
        <v>10000</v>
      </c>
    </row>
    <row r="20" spans="1:3" ht="15" x14ac:dyDescent="0.25">
      <c r="A20" s="36"/>
      <c r="B20" s="36"/>
      <c r="C20" s="37"/>
    </row>
    <row r="21" spans="1:3" ht="15" x14ac:dyDescent="0.25">
      <c r="A21" s="39" t="s">
        <v>45</v>
      </c>
      <c r="B21" s="36"/>
      <c r="C21" s="48">
        <f>SUM(C5:C11)+SUM(C13:C17)+C19</f>
        <v>743424.22813333338</v>
      </c>
    </row>
  </sheetData>
  <pageMargins left="0.7" right="0.7" top="0.75" bottom="0.75" header="0.3" footer="0.3"/>
  <pageSetup paperSize="9" orientation="portrait" verticalDpi="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FC86-C4EF-465E-8210-0ADB48C3E935}">
  <sheetPr codeName="Sheet7">
    <tabColor theme="8"/>
  </sheetPr>
  <dimension ref="A1:C360"/>
  <sheetViews>
    <sheetView showGridLines="0" zoomScaleNormal="100" workbookViewId="0">
      <selection activeCell="K38" sqref="K38"/>
    </sheetView>
  </sheetViews>
  <sheetFormatPr baseColWidth="10" defaultColWidth="9.140625" defaultRowHeight="12.75" x14ac:dyDescent="0.2"/>
  <cols>
    <col min="1" max="1" width="9.140625" style="27"/>
    <col min="2" max="2" width="67.7109375" style="27" customWidth="1"/>
    <col min="3" max="3" width="20.5703125" style="27" customWidth="1"/>
    <col min="4" max="16384" width="9.140625" style="27"/>
  </cols>
  <sheetData>
    <row r="1" spans="1:3" ht="21" x14ac:dyDescent="0.35">
      <c r="A1" s="45" t="s">
        <v>1286</v>
      </c>
    </row>
    <row r="3" spans="1:3" x14ac:dyDescent="0.2">
      <c r="C3" s="27" t="s">
        <v>399</v>
      </c>
    </row>
    <row r="4" spans="1:3" x14ac:dyDescent="0.2">
      <c r="A4" s="46" t="s">
        <v>1278</v>
      </c>
      <c r="B4" s="46" t="s">
        <v>1279</v>
      </c>
      <c r="C4" s="46" t="s">
        <v>866</v>
      </c>
    </row>
    <row r="5" spans="1:3" x14ac:dyDescent="0.2">
      <c r="A5" s="27" t="s">
        <v>737</v>
      </c>
      <c r="B5" s="27">
        <v>97</v>
      </c>
      <c r="C5" s="27">
        <v>468.57355652529662</v>
      </c>
    </row>
    <row r="6" spans="1:3" x14ac:dyDescent="0.2">
      <c r="A6" s="27" t="s">
        <v>470</v>
      </c>
      <c r="B6" s="27">
        <v>109</v>
      </c>
      <c r="C6" s="27">
        <v>0</v>
      </c>
    </row>
    <row r="7" spans="1:3" x14ac:dyDescent="0.2">
      <c r="A7" s="27" t="s">
        <v>502</v>
      </c>
      <c r="B7" s="27">
        <v>101</v>
      </c>
      <c r="C7" s="27">
        <v>0</v>
      </c>
    </row>
    <row r="8" spans="1:3" x14ac:dyDescent="0.2">
      <c r="A8" s="27" t="s">
        <v>684</v>
      </c>
      <c r="B8" s="27">
        <v>101</v>
      </c>
      <c r="C8" s="27">
        <v>2077.897997499409</v>
      </c>
    </row>
    <row r="9" spans="1:3" x14ac:dyDescent="0.2">
      <c r="A9" s="27" t="s">
        <v>633</v>
      </c>
      <c r="B9" s="27">
        <v>98</v>
      </c>
      <c r="C9" s="27">
        <v>612.42344706911638</v>
      </c>
    </row>
    <row r="10" spans="1:3" x14ac:dyDescent="0.2">
      <c r="A10" s="27" t="s">
        <v>647</v>
      </c>
      <c r="B10" s="27">
        <v>104</v>
      </c>
      <c r="C10" s="27">
        <v>4270.2433460076045</v>
      </c>
    </row>
    <row r="11" spans="1:3" x14ac:dyDescent="0.2">
      <c r="A11" s="27" t="s">
        <v>679</v>
      </c>
      <c r="B11" s="27">
        <v>95</v>
      </c>
      <c r="C11" s="27">
        <v>2001.1819222571357</v>
      </c>
    </row>
    <row r="12" spans="1:3" x14ac:dyDescent="0.2">
      <c r="A12" s="27" t="s">
        <v>784</v>
      </c>
      <c r="B12" s="27">
        <v>100</v>
      </c>
      <c r="C12" s="27">
        <v>182.90525351760886</v>
      </c>
    </row>
    <row r="13" spans="1:3" x14ac:dyDescent="0.2">
      <c r="A13" s="27" t="s">
        <v>556</v>
      </c>
      <c r="B13" s="27">
        <v>99</v>
      </c>
      <c r="C13" s="27">
        <v>625.76346323280245</v>
      </c>
    </row>
    <row r="14" spans="1:3" x14ac:dyDescent="0.2">
      <c r="A14" s="27" t="s">
        <v>794</v>
      </c>
      <c r="B14" s="27">
        <v>90</v>
      </c>
      <c r="C14" s="27">
        <v>1482.8418312315534</v>
      </c>
    </row>
    <row r="15" spans="1:3" x14ac:dyDescent="0.2">
      <c r="A15" s="27" t="s">
        <v>755</v>
      </c>
      <c r="B15" s="27">
        <v>191</v>
      </c>
      <c r="C15" s="27">
        <v>0</v>
      </c>
    </row>
    <row r="16" spans="1:3" x14ac:dyDescent="0.2">
      <c r="A16" s="27" t="s">
        <v>631</v>
      </c>
      <c r="B16" s="27">
        <v>114</v>
      </c>
      <c r="C16" s="27">
        <v>1614.7901891252955</v>
      </c>
    </row>
    <row r="17" spans="1:3" x14ac:dyDescent="0.2">
      <c r="A17" s="27" t="s">
        <v>426</v>
      </c>
      <c r="B17" s="27">
        <v>229</v>
      </c>
      <c r="C17" s="27">
        <v>0</v>
      </c>
    </row>
    <row r="18" spans="1:3" x14ac:dyDescent="0.2">
      <c r="A18" s="27" t="s">
        <v>667</v>
      </c>
      <c r="B18" s="27">
        <v>93</v>
      </c>
      <c r="C18" s="27">
        <v>313.88982764447451</v>
      </c>
    </row>
    <row r="19" spans="1:3" x14ac:dyDescent="0.2">
      <c r="A19" s="27" t="s">
        <v>744</v>
      </c>
      <c r="B19" s="27">
        <v>102</v>
      </c>
      <c r="C19" s="27">
        <v>0</v>
      </c>
    </row>
    <row r="20" spans="1:3" x14ac:dyDescent="0.2">
      <c r="A20" s="27" t="s">
        <v>760</v>
      </c>
      <c r="B20" s="27">
        <v>105</v>
      </c>
      <c r="C20" s="27">
        <v>2669.8249428868121</v>
      </c>
    </row>
    <row r="21" spans="1:3" x14ac:dyDescent="0.2">
      <c r="A21" s="27" t="s">
        <v>746</v>
      </c>
      <c r="B21" s="27">
        <v>97</v>
      </c>
      <c r="C21" s="27">
        <v>252.23061084420041</v>
      </c>
    </row>
    <row r="22" spans="1:3" x14ac:dyDescent="0.2">
      <c r="A22" s="27" t="s">
        <v>741</v>
      </c>
      <c r="B22" s="27">
        <v>102</v>
      </c>
      <c r="C22" s="27">
        <v>0</v>
      </c>
    </row>
    <row r="23" spans="1:3" x14ac:dyDescent="0.2">
      <c r="A23" s="27" t="s">
        <v>731</v>
      </c>
      <c r="B23" s="27">
        <v>100</v>
      </c>
      <c r="C23" s="27">
        <v>0</v>
      </c>
    </row>
    <row r="24" spans="1:3" x14ac:dyDescent="0.2">
      <c r="A24" s="27" t="s">
        <v>460</v>
      </c>
      <c r="B24" s="27">
        <v>109</v>
      </c>
      <c r="C24" s="27">
        <v>0</v>
      </c>
    </row>
    <row r="25" spans="1:3" x14ac:dyDescent="0.2">
      <c r="A25" s="27" t="s">
        <v>483</v>
      </c>
      <c r="B25" s="27">
        <v>128</v>
      </c>
      <c r="C25" s="27">
        <v>0</v>
      </c>
    </row>
    <row r="26" spans="1:3" x14ac:dyDescent="0.2">
      <c r="A26" s="27" t="s">
        <v>611</v>
      </c>
      <c r="B26" s="27">
        <v>99</v>
      </c>
      <c r="C26" s="27">
        <v>2343.8480043216114</v>
      </c>
    </row>
    <row r="27" spans="1:3" x14ac:dyDescent="0.2">
      <c r="A27" s="27" t="s">
        <v>702</v>
      </c>
      <c r="B27" s="27">
        <v>145</v>
      </c>
      <c r="C27" s="27">
        <v>1034.7682119205299</v>
      </c>
    </row>
    <row r="28" spans="1:3" x14ac:dyDescent="0.2">
      <c r="A28" s="27" t="s">
        <v>479</v>
      </c>
      <c r="B28" s="27">
        <v>121</v>
      </c>
      <c r="C28" s="27">
        <v>0</v>
      </c>
    </row>
    <row r="29" spans="1:3" x14ac:dyDescent="0.2">
      <c r="A29" s="27" t="s">
        <v>601</v>
      </c>
      <c r="B29" s="27">
        <v>95</v>
      </c>
      <c r="C29" s="27">
        <v>3344.131280419319</v>
      </c>
    </row>
    <row r="30" spans="1:3" x14ac:dyDescent="0.2">
      <c r="A30" s="27" t="s">
        <v>580</v>
      </c>
      <c r="B30" s="27">
        <v>110</v>
      </c>
      <c r="C30" s="27">
        <v>2318.1785586231626</v>
      </c>
    </row>
    <row r="31" spans="1:3" x14ac:dyDescent="0.2">
      <c r="A31" s="27" t="s">
        <v>1280</v>
      </c>
      <c r="B31" s="27">
        <v>92</v>
      </c>
      <c r="C31" s="27">
        <v>0</v>
      </c>
    </row>
    <row r="32" spans="1:3" x14ac:dyDescent="0.2">
      <c r="A32" s="27" t="s">
        <v>548</v>
      </c>
      <c r="B32" s="27">
        <v>101</v>
      </c>
      <c r="C32" s="27">
        <v>802.98467890082009</v>
      </c>
    </row>
    <row r="33" spans="1:3" x14ac:dyDescent="0.2">
      <c r="A33" s="27" t="s">
        <v>768</v>
      </c>
      <c r="B33" s="27">
        <v>114</v>
      </c>
      <c r="C33" s="27">
        <v>0</v>
      </c>
    </row>
    <row r="34" spans="1:3" x14ac:dyDescent="0.2">
      <c r="A34" s="27" t="s">
        <v>450</v>
      </c>
      <c r="B34" s="27">
        <v>122</v>
      </c>
      <c r="C34" s="27">
        <v>0</v>
      </c>
    </row>
    <row r="35" spans="1:3" x14ac:dyDescent="0.2">
      <c r="A35" s="27" t="s">
        <v>523</v>
      </c>
      <c r="B35" s="27">
        <v>104</v>
      </c>
      <c r="C35" s="27">
        <v>417.42426642664265</v>
      </c>
    </row>
    <row r="36" spans="1:3" x14ac:dyDescent="0.2">
      <c r="A36" s="27" t="s">
        <v>512</v>
      </c>
      <c r="B36" s="27">
        <v>129</v>
      </c>
      <c r="C36" s="27">
        <v>13891.008333333333</v>
      </c>
    </row>
    <row r="37" spans="1:3" x14ac:dyDescent="0.2">
      <c r="A37" s="27" t="s">
        <v>431</v>
      </c>
      <c r="B37" s="27">
        <v>271</v>
      </c>
      <c r="C37" s="27">
        <v>11148.769732620322</v>
      </c>
    </row>
    <row r="38" spans="1:3" x14ac:dyDescent="0.2">
      <c r="A38" s="27" t="s">
        <v>666</v>
      </c>
      <c r="B38" s="27">
        <v>108</v>
      </c>
      <c r="C38" s="27">
        <v>0</v>
      </c>
    </row>
    <row r="39" spans="1:3" x14ac:dyDescent="0.2">
      <c r="A39" s="27" t="s">
        <v>757</v>
      </c>
      <c r="B39" s="27">
        <v>115</v>
      </c>
      <c r="C39" s="27">
        <v>0</v>
      </c>
    </row>
    <row r="40" spans="1:3" x14ac:dyDescent="0.2">
      <c r="A40" s="27" t="s">
        <v>733</v>
      </c>
      <c r="B40" s="27">
        <v>95</v>
      </c>
      <c r="C40" s="27">
        <v>87.057457922228664</v>
      </c>
    </row>
    <row r="41" spans="1:3" x14ac:dyDescent="0.2">
      <c r="A41" s="27" t="s">
        <v>706</v>
      </c>
      <c r="B41" s="27">
        <v>115</v>
      </c>
      <c r="C41" s="27">
        <v>649.53810623556581</v>
      </c>
    </row>
    <row r="42" spans="1:3" x14ac:dyDescent="0.2">
      <c r="A42" s="27" t="s">
        <v>618</v>
      </c>
      <c r="B42" s="27">
        <v>97</v>
      </c>
      <c r="C42" s="27">
        <v>2802.2417934347477</v>
      </c>
    </row>
    <row r="43" spans="1:3" x14ac:dyDescent="0.2">
      <c r="A43" s="27" t="s">
        <v>665</v>
      </c>
      <c r="B43" s="27">
        <v>91</v>
      </c>
      <c r="C43" s="27">
        <v>2907.2018611950371</v>
      </c>
    </row>
    <row r="44" spans="1:3" x14ac:dyDescent="0.2">
      <c r="A44" s="27" t="s">
        <v>571</v>
      </c>
      <c r="B44" s="27">
        <v>99</v>
      </c>
      <c r="C44" s="27">
        <v>0</v>
      </c>
    </row>
    <row r="45" spans="1:3" x14ac:dyDescent="0.2">
      <c r="A45" s="27" t="s">
        <v>692</v>
      </c>
      <c r="B45" s="27">
        <v>112</v>
      </c>
      <c r="C45" s="27">
        <v>0</v>
      </c>
    </row>
    <row r="46" spans="1:3" x14ac:dyDescent="0.2">
      <c r="A46" s="27" t="s">
        <v>766</v>
      </c>
      <c r="B46" s="27">
        <v>107</v>
      </c>
      <c r="C46" s="27">
        <v>1081.5147260774288</v>
      </c>
    </row>
    <row r="47" spans="1:3" x14ac:dyDescent="0.2">
      <c r="A47" s="27" t="s">
        <v>428</v>
      </c>
      <c r="B47" s="27">
        <v>247</v>
      </c>
      <c r="C47" s="27">
        <v>0</v>
      </c>
    </row>
    <row r="48" spans="1:3" x14ac:dyDescent="0.2">
      <c r="A48" s="27" t="s">
        <v>747</v>
      </c>
      <c r="B48" s="27">
        <v>95</v>
      </c>
      <c r="C48" s="27">
        <v>0</v>
      </c>
    </row>
    <row r="49" spans="1:3" x14ac:dyDescent="0.2">
      <c r="A49" s="27" t="s">
        <v>671</v>
      </c>
      <c r="B49" s="27">
        <v>93</v>
      </c>
      <c r="C49" s="27">
        <v>0</v>
      </c>
    </row>
    <row r="50" spans="1:3" x14ac:dyDescent="0.2">
      <c r="A50" s="27" t="s">
        <v>553</v>
      </c>
      <c r="B50" s="27">
        <v>98</v>
      </c>
      <c r="C50" s="27">
        <v>2406.9717362045762</v>
      </c>
    </row>
    <row r="51" spans="1:3" x14ac:dyDescent="0.2">
      <c r="A51" s="27" t="s">
        <v>596</v>
      </c>
      <c r="B51" s="27">
        <v>96</v>
      </c>
      <c r="C51" s="27">
        <v>2332.6335432703522</v>
      </c>
    </row>
    <row r="52" spans="1:3" x14ac:dyDescent="0.2">
      <c r="A52" s="27" t="s">
        <v>668</v>
      </c>
      <c r="B52" s="27">
        <v>90</v>
      </c>
      <c r="C52" s="27">
        <v>0</v>
      </c>
    </row>
    <row r="53" spans="1:3" x14ac:dyDescent="0.2">
      <c r="A53" s="27" t="s">
        <v>585</v>
      </c>
      <c r="B53" s="27">
        <v>108</v>
      </c>
      <c r="C53" s="27">
        <v>305.66640063846768</v>
      </c>
    </row>
    <row r="54" spans="1:3" x14ac:dyDescent="0.2">
      <c r="A54" s="27" t="s">
        <v>484</v>
      </c>
      <c r="B54" s="27">
        <v>108</v>
      </c>
      <c r="C54" s="27">
        <v>305.46052436309674</v>
      </c>
    </row>
    <row r="55" spans="1:3" x14ac:dyDescent="0.2">
      <c r="A55" s="27" t="s">
        <v>761</v>
      </c>
      <c r="B55" s="27">
        <v>108</v>
      </c>
      <c r="C55" s="27">
        <v>4855.5777707006373</v>
      </c>
    </row>
    <row r="56" spans="1:3" x14ac:dyDescent="0.2">
      <c r="A56" s="27" t="s">
        <v>602</v>
      </c>
      <c r="B56" s="27">
        <v>111</v>
      </c>
      <c r="C56" s="27">
        <v>0</v>
      </c>
    </row>
    <row r="57" spans="1:3" x14ac:dyDescent="0.2">
      <c r="A57" s="27" t="s">
        <v>754</v>
      </c>
      <c r="B57" s="27">
        <v>92</v>
      </c>
      <c r="C57" s="27">
        <v>5929.9142348754458</v>
      </c>
    </row>
    <row r="58" spans="1:3" x14ac:dyDescent="0.2">
      <c r="A58" s="27" t="s">
        <v>704</v>
      </c>
      <c r="B58" s="27">
        <v>96</v>
      </c>
      <c r="C58" s="27">
        <v>1912.9980773228019</v>
      </c>
    </row>
    <row r="59" spans="1:3" x14ac:dyDescent="0.2">
      <c r="A59" s="27" t="s">
        <v>457</v>
      </c>
      <c r="B59" s="27">
        <v>100</v>
      </c>
      <c r="C59" s="27">
        <v>1010.0895553472873</v>
      </c>
    </row>
    <row r="60" spans="1:3" x14ac:dyDescent="0.2">
      <c r="A60" s="27" t="s">
        <v>773</v>
      </c>
      <c r="B60" s="27">
        <v>116</v>
      </c>
      <c r="C60" s="27">
        <v>4116.2022310756975</v>
      </c>
    </row>
    <row r="61" spans="1:3" x14ac:dyDescent="0.2">
      <c r="A61" s="27" t="s">
        <v>626</v>
      </c>
      <c r="B61" s="27">
        <v>102</v>
      </c>
      <c r="C61" s="27">
        <v>336.86236766121272</v>
      </c>
    </row>
    <row r="62" spans="1:3" x14ac:dyDescent="0.2">
      <c r="A62" s="27" t="s">
        <v>567</v>
      </c>
      <c r="B62" s="27">
        <v>105</v>
      </c>
      <c r="C62" s="27">
        <v>3721.0656049638055</v>
      </c>
    </row>
    <row r="63" spans="1:3" x14ac:dyDescent="0.2">
      <c r="A63" s="27" t="s">
        <v>466</v>
      </c>
      <c r="B63" s="27">
        <v>117</v>
      </c>
      <c r="C63" s="27">
        <v>2231.0317141710157</v>
      </c>
    </row>
    <row r="64" spans="1:3" x14ac:dyDescent="0.2">
      <c r="A64" s="27" t="s">
        <v>622</v>
      </c>
      <c r="B64" s="27">
        <v>105</v>
      </c>
      <c r="C64" s="27">
        <v>0</v>
      </c>
    </row>
    <row r="65" spans="1:3" x14ac:dyDescent="0.2">
      <c r="A65" s="27" t="s">
        <v>621</v>
      </c>
      <c r="B65" s="27">
        <v>118</v>
      </c>
      <c r="C65" s="27">
        <v>893.8237965485921</v>
      </c>
    </row>
    <row r="66" spans="1:3" x14ac:dyDescent="0.2">
      <c r="A66" s="27" t="s">
        <v>482</v>
      </c>
      <c r="B66" s="27">
        <v>98</v>
      </c>
      <c r="C66" s="27">
        <v>3940.2294429708222</v>
      </c>
    </row>
    <row r="67" spans="1:3" x14ac:dyDescent="0.2">
      <c r="A67" s="27" t="s">
        <v>546</v>
      </c>
      <c r="B67" s="27">
        <v>110</v>
      </c>
      <c r="C67" s="27">
        <v>518.84191176470586</v>
      </c>
    </row>
    <row r="68" spans="1:3" x14ac:dyDescent="0.2">
      <c r="A68" s="27" t="s">
        <v>566</v>
      </c>
      <c r="B68" s="27">
        <v>129</v>
      </c>
      <c r="C68" s="27">
        <v>248.34437086092714</v>
      </c>
    </row>
    <row r="69" spans="1:3" x14ac:dyDescent="0.2">
      <c r="A69" s="27" t="s">
        <v>558</v>
      </c>
      <c r="B69" s="27">
        <v>104</v>
      </c>
      <c r="C69" s="27">
        <v>0</v>
      </c>
    </row>
    <row r="70" spans="1:3" x14ac:dyDescent="0.2">
      <c r="A70" s="27" t="s">
        <v>718</v>
      </c>
      <c r="B70" s="27">
        <v>96</v>
      </c>
      <c r="C70" s="27">
        <v>261.0999856958947</v>
      </c>
    </row>
    <row r="71" spans="1:3" x14ac:dyDescent="0.2">
      <c r="A71" s="27" t="s">
        <v>730</v>
      </c>
      <c r="B71" s="27">
        <v>99</v>
      </c>
      <c r="C71" s="27">
        <v>0</v>
      </c>
    </row>
    <row r="72" spans="1:3" x14ac:dyDescent="0.2">
      <c r="A72" s="27" t="s">
        <v>494</v>
      </c>
      <c r="B72" s="27">
        <v>99</v>
      </c>
      <c r="C72" s="27">
        <v>4111.5269104624467</v>
      </c>
    </row>
    <row r="73" spans="1:3" x14ac:dyDescent="0.2">
      <c r="A73" s="27" t="s">
        <v>742</v>
      </c>
      <c r="B73" s="27">
        <v>97</v>
      </c>
      <c r="C73" s="27">
        <v>675.21903757668713</v>
      </c>
    </row>
    <row r="74" spans="1:3" x14ac:dyDescent="0.2">
      <c r="A74" s="27" t="s">
        <v>703</v>
      </c>
      <c r="B74" s="27">
        <v>123</v>
      </c>
      <c r="C74" s="27">
        <v>709.11680911680912</v>
      </c>
    </row>
    <row r="75" spans="1:3" x14ac:dyDescent="0.2">
      <c r="A75" s="27" t="s">
        <v>491</v>
      </c>
      <c r="B75" s="27">
        <v>144</v>
      </c>
      <c r="C75" s="27">
        <v>28547.579298831384</v>
      </c>
    </row>
    <row r="76" spans="1:3" x14ac:dyDescent="0.2">
      <c r="A76" s="27" t="s">
        <v>792</v>
      </c>
      <c r="B76" s="27">
        <v>94</v>
      </c>
      <c r="C76" s="27">
        <v>22.57161789066814</v>
      </c>
    </row>
    <row r="77" spans="1:3" x14ac:dyDescent="0.2">
      <c r="A77" s="27" t="s">
        <v>781</v>
      </c>
      <c r="B77" s="27">
        <v>123</v>
      </c>
      <c r="C77" s="27">
        <v>0</v>
      </c>
    </row>
    <row r="78" spans="1:3" x14ac:dyDescent="0.2">
      <c r="A78" s="27" t="s">
        <v>562</v>
      </c>
      <c r="B78" s="27">
        <v>102</v>
      </c>
      <c r="C78" s="27">
        <v>0</v>
      </c>
    </row>
    <row r="79" spans="1:3" x14ac:dyDescent="0.2">
      <c r="A79" s="27" t="s">
        <v>750</v>
      </c>
      <c r="B79" s="27">
        <v>129</v>
      </c>
      <c r="C79" s="27">
        <v>0</v>
      </c>
    </row>
    <row r="80" spans="1:3" x14ac:dyDescent="0.2">
      <c r="A80" s="27" t="s">
        <v>745</v>
      </c>
      <c r="B80" s="27">
        <v>95</v>
      </c>
      <c r="C80" s="27">
        <v>0</v>
      </c>
    </row>
    <row r="81" spans="1:3" x14ac:dyDescent="0.2">
      <c r="A81" s="27" t="s">
        <v>627</v>
      </c>
      <c r="B81" s="27">
        <v>98</v>
      </c>
      <c r="C81" s="27">
        <v>0</v>
      </c>
    </row>
    <row r="82" spans="1:3" x14ac:dyDescent="0.2">
      <c r="A82" s="27" t="s">
        <v>670</v>
      </c>
      <c r="B82" s="27">
        <v>93</v>
      </c>
      <c r="C82" s="27">
        <v>0</v>
      </c>
    </row>
    <row r="83" spans="1:3" x14ac:dyDescent="0.2">
      <c r="A83" s="27" t="s">
        <v>646</v>
      </c>
      <c r="B83" s="27">
        <v>98</v>
      </c>
      <c r="C83" s="27">
        <v>4031.6041409147097</v>
      </c>
    </row>
    <row r="84" spans="1:3" x14ac:dyDescent="0.2">
      <c r="A84" s="27" t="s">
        <v>540</v>
      </c>
      <c r="B84" s="27">
        <v>97</v>
      </c>
      <c r="C84" s="27">
        <v>499.91756656499876</v>
      </c>
    </row>
    <row r="85" spans="1:3" x14ac:dyDescent="0.2">
      <c r="A85" s="27" t="s">
        <v>584</v>
      </c>
      <c r="B85" s="27">
        <v>96</v>
      </c>
      <c r="C85" s="27">
        <v>0</v>
      </c>
    </row>
    <row r="86" spans="1:3" x14ac:dyDescent="0.2">
      <c r="A86" s="27" t="s">
        <v>525</v>
      </c>
      <c r="B86" s="27">
        <v>99</v>
      </c>
      <c r="C86" s="27">
        <v>975.72121531914922</v>
      </c>
    </row>
    <row r="87" spans="1:3" x14ac:dyDescent="0.2">
      <c r="A87" s="27" t="s">
        <v>492</v>
      </c>
      <c r="B87" s="27">
        <v>113</v>
      </c>
      <c r="C87" s="27">
        <v>241.32204842511248</v>
      </c>
    </row>
    <row r="88" spans="1:3" x14ac:dyDescent="0.2">
      <c r="A88" s="27" t="s">
        <v>587</v>
      </c>
      <c r="B88" s="27">
        <v>92</v>
      </c>
      <c r="C88" s="27">
        <v>0.24939485072984674</v>
      </c>
    </row>
    <row r="89" spans="1:3" x14ac:dyDescent="0.2">
      <c r="A89" s="27" t="s">
        <v>538</v>
      </c>
      <c r="B89" s="27">
        <v>110</v>
      </c>
      <c r="C89" s="27">
        <v>571.7571731690623</v>
      </c>
    </row>
    <row r="90" spans="1:3" x14ac:dyDescent="0.2">
      <c r="A90" s="27" t="s">
        <v>606</v>
      </c>
      <c r="B90" s="27">
        <v>107</v>
      </c>
      <c r="C90" s="27">
        <v>0</v>
      </c>
    </row>
    <row r="91" spans="1:3" x14ac:dyDescent="0.2">
      <c r="A91" s="27" t="s">
        <v>595</v>
      </c>
      <c r="B91" s="27">
        <v>94</v>
      </c>
      <c r="C91" s="27">
        <v>1748.2214077528415</v>
      </c>
    </row>
    <row r="92" spans="1:3" x14ac:dyDescent="0.2">
      <c r="A92" s="27" t="s">
        <v>504</v>
      </c>
      <c r="B92" s="27">
        <v>107</v>
      </c>
      <c r="C92" s="27">
        <v>1638.4564932225624</v>
      </c>
    </row>
    <row r="93" spans="1:3" x14ac:dyDescent="0.2">
      <c r="A93" s="27" t="s">
        <v>753</v>
      </c>
      <c r="B93" s="27">
        <v>98</v>
      </c>
      <c r="C93" s="27">
        <v>0</v>
      </c>
    </row>
    <row r="94" spans="1:3" x14ac:dyDescent="0.2">
      <c r="A94" s="27" t="s">
        <v>549</v>
      </c>
      <c r="B94" s="27">
        <v>122</v>
      </c>
      <c r="C94" s="27">
        <v>2164.7455695067265</v>
      </c>
    </row>
    <row r="95" spans="1:3" x14ac:dyDescent="0.2">
      <c r="A95" s="27" t="s">
        <v>609</v>
      </c>
      <c r="B95" s="27">
        <v>100</v>
      </c>
      <c r="C95" s="27">
        <v>3083.7547798199089</v>
      </c>
    </row>
    <row r="96" spans="1:3" x14ac:dyDescent="0.2">
      <c r="A96" s="27" t="s">
        <v>597</v>
      </c>
      <c r="B96" s="27">
        <v>94</v>
      </c>
      <c r="C96" s="27">
        <v>943.62326675995416</v>
      </c>
    </row>
    <row r="97" spans="1:3" x14ac:dyDescent="0.2">
      <c r="A97" s="27" t="s">
        <v>724</v>
      </c>
      <c r="B97" s="27">
        <v>98</v>
      </c>
      <c r="C97" s="27">
        <v>0</v>
      </c>
    </row>
    <row r="98" spans="1:3" x14ac:dyDescent="0.2">
      <c r="A98" s="27" t="s">
        <v>505</v>
      </c>
      <c r="B98" s="27">
        <v>127</v>
      </c>
      <c r="C98" s="27">
        <v>1047.7565361890695</v>
      </c>
    </row>
    <row r="99" spans="1:3" x14ac:dyDescent="0.2">
      <c r="A99" s="27" t="s">
        <v>689</v>
      </c>
      <c r="B99" s="27">
        <v>134</v>
      </c>
      <c r="C99" s="27">
        <v>239.48908994145822</v>
      </c>
    </row>
    <row r="100" spans="1:3" x14ac:dyDescent="0.2">
      <c r="A100" s="27" t="s">
        <v>660</v>
      </c>
      <c r="B100" s="27">
        <v>93</v>
      </c>
      <c r="C100" s="27">
        <v>640.37136168552479</v>
      </c>
    </row>
    <row r="101" spans="1:3" x14ac:dyDescent="0.2">
      <c r="A101" s="27" t="s">
        <v>610</v>
      </c>
      <c r="B101" s="27">
        <v>101</v>
      </c>
      <c r="C101" s="27">
        <v>0</v>
      </c>
    </row>
    <row r="102" spans="1:3" x14ac:dyDescent="0.2">
      <c r="A102" s="27" t="s">
        <v>693</v>
      </c>
      <c r="B102" s="27">
        <v>125</v>
      </c>
      <c r="C102" s="27">
        <v>311.20331950207469</v>
      </c>
    </row>
    <row r="103" spans="1:3" x14ac:dyDescent="0.2">
      <c r="A103" s="27" t="s">
        <v>537</v>
      </c>
      <c r="B103" s="27">
        <v>114</v>
      </c>
      <c r="C103" s="27">
        <v>656.1957816182246</v>
      </c>
    </row>
    <row r="104" spans="1:3" x14ac:dyDescent="0.2">
      <c r="A104" s="27" t="s">
        <v>723</v>
      </c>
      <c r="B104" s="27">
        <v>95</v>
      </c>
      <c r="C104" s="27">
        <v>3471.0233949364383</v>
      </c>
    </row>
    <row r="105" spans="1:3" x14ac:dyDescent="0.2">
      <c r="A105" s="27" t="s">
        <v>526</v>
      </c>
      <c r="B105" s="27">
        <v>104</v>
      </c>
      <c r="C105" s="27">
        <v>1541.0435078178109</v>
      </c>
    </row>
    <row r="106" spans="1:3" x14ac:dyDescent="0.2">
      <c r="A106" s="27" t="s">
        <v>429</v>
      </c>
      <c r="B106" s="27">
        <v>115</v>
      </c>
      <c r="C106" s="27">
        <v>536.86767647058821</v>
      </c>
    </row>
    <row r="107" spans="1:3" x14ac:dyDescent="0.2">
      <c r="A107" s="27" t="s">
        <v>496</v>
      </c>
      <c r="B107" s="27">
        <v>149</v>
      </c>
      <c r="C107" s="27">
        <v>186.23132899272309</v>
      </c>
    </row>
    <row r="108" spans="1:3" x14ac:dyDescent="0.2">
      <c r="A108" s="27" t="s">
        <v>658</v>
      </c>
      <c r="B108" s="27">
        <v>92</v>
      </c>
      <c r="C108" s="27">
        <v>1103.1336098117513</v>
      </c>
    </row>
    <row r="109" spans="1:3" x14ac:dyDescent="0.2">
      <c r="A109" s="27" t="s">
        <v>1281</v>
      </c>
      <c r="B109" s="27">
        <v>100</v>
      </c>
      <c r="C109" s="27">
        <v>1103.1336098117513</v>
      </c>
    </row>
    <row r="110" spans="1:3" x14ac:dyDescent="0.2">
      <c r="A110" s="27" t="s">
        <v>701</v>
      </c>
      <c r="B110" s="27">
        <v>101</v>
      </c>
      <c r="C110" s="27">
        <v>1128.7820015515904</v>
      </c>
    </row>
    <row r="111" spans="1:3" x14ac:dyDescent="0.2">
      <c r="A111" s="27" t="s">
        <v>488</v>
      </c>
      <c r="B111" s="27">
        <v>137</v>
      </c>
      <c r="C111" s="27">
        <v>0</v>
      </c>
    </row>
    <row r="112" spans="1:3" x14ac:dyDescent="0.2">
      <c r="A112" s="27" t="s">
        <v>471</v>
      </c>
      <c r="B112" s="27">
        <v>136</v>
      </c>
      <c r="C112" s="27">
        <v>2549.7237569060771</v>
      </c>
    </row>
    <row r="113" spans="1:3" x14ac:dyDescent="0.2">
      <c r="A113" s="27" t="s">
        <v>440</v>
      </c>
      <c r="B113" s="27">
        <v>180</v>
      </c>
      <c r="C113" s="27">
        <v>260.87921847246889</v>
      </c>
    </row>
    <row r="114" spans="1:3" x14ac:dyDescent="0.2">
      <c r="A114" s="27" t="s">
        <v>672</v>
      </c>
      <c r="B114" s="27">
        <v>95</v>
      </c>
      <c r="C114" s="27">
        <v>925.25149438693688</v>
      </c>
    </row>
    <row r="115" spans="1:3" x14ac:dyDescent="0.2">
      <c r="A115" s="27" t="s">
        <v>677</v>
      </c>
      <c r="B115" s="27">
        <v>94</v>
      </c>
      <c r="C115" s="27">
        <v>17.524006074529808</v>
      </c>
    </row>
    <row r="116" spans="1:3" x14ac:dyDescent="0.2">
      <c r="A116" s="27" t="s">
        <v>616</v>
      </c>
      <c r="B116" s="27">
        <v>98</v>
      </c>
      <c r="C116" s="27">
        <v>1029.1858678955452</v>
      </c>
    </row>
    <row r="117" spans="1:3" x14ac:dyDescent="0.2">
      <c r="A117" s="27" t="s">
        <v>789</v>
      </c>
      <c r="B117" s="27">
        <v>90</v>
      </c>
      <c r="C117" s="27">
        <v>13.193804086975494</v>
      </c>
    </row>
    <row r="118" spans="1:3" x14ac:dyDescent="0.2">
      <c r="A118" s="27" t="s">
        <v>787</v>
      </c>
      <c r="B118" s="27">
        <v>96</v>
      </c>
      <c r="C118" s="27">
        <v>0</v>
      </c>
    </row>
    <row r="119" spans="1:3" x14ac:dyDescent="0.2">
      <c r="A119" s="27" t="s">
        <v>663</v>
      </c>
      <c r="B119" s="27">
        <v>99</v>
      </c>
      <c r="C119" s="27">
        <v>0</v>
      </c>
    </row>
    <row r="120" spans="1:3" x14ac:dyDescent="0.2">
      <c r="A120" s="27" t="s">
        <v>782</v>
      </c>
      <c r="B120" s="27">
        <v>108</v>
      </c>
      <c r="C120" s="27">
        <v>62.853828306264504</v>
      </c>
    </row>
    <row r="121" spans="1:3" x14ac:dyDescent="0.2">
      <c r="A121" s="27" t="s">
        <v>569</v>
      </c>
      <c r="B121" s="27">
        <v>105</v>
      </c>
      <c r="C121" s="27">
        <v>5302.6846976744191</v>
      </c>
    </row>
    <row r="122" spans="1:3" x14ac:dyDescent="0.2">
      <c r="A122" s="27" t="s">
        <v>682</v>
      </c>
      <c r="B122" s="27">
        <v>94</v>
      </c>
      <c r="C122" s="27">
        <v>11302.462499999998</v>
      </c>
    </row>
    <row r="123" spans="1:3" x14ac:dyDescent="0.2">
      <c r="A123" s="27" t="s">
        <v>448</v>
      </c>
      <c r="B123" s="27">
        <v>93</v>
      </c>
      <c r="C123" s="27">
        <v>521.14338461538466</v>
      </c>
    </row>
    <row r="124" spans="1:3" x14ac:dyDescent="0.2">
      <c r="A124" s="27" t="s">
        <v>644</v>
      </c>
      <c r="B124" s="27">
        <v>105</v>
      </c>
      <c r="C124" s="27">
        <v>897.07355406538136</v>
      </c>
    </row>
    <row r="125" spans="1:3" x14ac:dyDescent="0.2">
      <c r="A125" s="27" t="s">
        <v>654</v>
      </c>
      <c r="B125" s="27">
        <v>90</v>
      </c>
      <c r="C125" s="27">
        <v>1689.5988805970148</v>
      </c>
    </row>
    <row r="126" spans="1:3" x14ac:dyDescent="0.2">
      <c r="A126" s="27" t="s">
        <v>640</v>
      </c>
      <c r="B126" s="27">
        <v>107</v>
      </c>
      <c r="C126" s="27">
        <v>0</v>
      </c>
    </row>
    <row r="127" spans="1:3" x14ac:dyDescent="0.2">
      <c r="A127" s="27" t="s">
        <v>570</v>
      </c>
      <c r="B127" s="27">
        <v>100</v>
      </c>
      <c r="C127" s="27">
        <v>633.85100824256699</v>
      </c>
    </row>
    <row r="128" spans="1:3" x14ac:dyDescent="0.2">
      <c r="A128" s="27" t="s">
        <v>575</v>
      </c>
      <c r="B128" s="27">
        <v>93</v>
      </c>
      <c r="C128" s="27">
        <v>1488.1398373573088</v>
      </c>
    </row>
    <row r="129" spans="1:3" x14ac:dyDescent="0.2">
      <c r="A129" s="27" t="s">
        <v>432</v>
      </c>
      <c r="B129" s="27">
        <v>94</v>
      </c>
      <c r="C129" s="27">
        <v>911.66637432029472</v>
      </c>
    </row>
    <row r="130" spans="1:3" x14ac:dyDescent="0.2">
      <c r="A130" s="27" t="s">
        <v>497</v>
      </c>
      <c r="B130" s="27">
        <v>111</v>
      </c>
      <c r="C130" s="27">
        <v>11393.995238095238</v>
      </c>
    </row>
    <row r="131" spans="1:3" x14ac:dyDescent="0.2">
      <c r="A131" s="27" t="s">
        <v>586</v>
      </c>
      <c r="B131" s="27">
        <v>93</v>
      </c>
      <c r="C131" s="27">
        <v>0.12304574406485236</v>
      </c>
    </row>
    <row r="132" spans="1:3" x14ac:dyDescent="0.2">
      <c r="A132" s="27" t="s">
        <v>780</v>
      </c>
      <c r="B132" s="27">
        <v>111</v>
      </c>
      <c r="C132" s="27">
        <v>0</v>
      </c>
    </row>
    <row r="133" spans="1:3" x14ac:dyDescent="0.2">
      <c r="A133" s="27" t="s">
        <v>705</v>
      </c>
      <c r="B133" s="27">
        <v>113</v>
      </c>
      <c r="C133" s="27">
        <v>0</v>
      </c>
    </row>
    <row r="134" spans="1:3" x14ac:dyDescent="0.2">
      <c r="A134" s="27" t="s">
        <v>709</v>
      </c>
      <c r="B134" s="27">
        <v>94</v>
      </c>
      <c r="C134" s="27">
        <v>4285.0544180907827</v>
      </c>
    </row>
    <row r="135" spans="1:3" x14ac:dyDescent="0.2">
      <c r="A135" s="27" t="s">
        <v>637</v>
      </c>
      <c r="B135" s="27">
        <v>111</v>
      </c>
      <c r="C135" s="27">
        <v>0</v>
      </c>
    </row>
    <row r="136" spans="1:3" x14ac:dyDescent="0.2">
      <c r="A136" s="27" t="s">
        <v>543</v>
      </c>
      <c r="B136" s="27">
        <v>101</v>
      </c>
      <c r="C136" s="27">
        <v>338.33477263440545</v>
      </c>
    </row>
    <row r="137" spans="1:3" x14ac:dyDescent="0.2">
      <c r="A137" s="27" t="s">
        <v>788</v>
      </c>
      <c r="B137" s="27">
        <v>91</v>
      </c>
      <c r="C137" s="27">
        <v>1908.8677280166642</v>
      </c>
    </row>
    <row r="138" spans="1:3" x14ac:dyDescent="0.2">
      <c r="A138" s="27" t="s">
        <v>480</v>
      </c>
      <c r="B138" s="27">
        <v>96</v>
      </c>
      <c r="C138" s="27">
        <v>1008.492561784856</v>
      </c>
    </row>
    <row r="139" spans="1:3" x14ac:dyDescent="0.2">
      <c r="A139" s="27" t="s">
        <v>555</v>
      </c>
      <c r="B139" s="27">
        <v>95</v>
      </c>
      <c r="C139" s="27">
        <v>0</v>
      </c>
    </row>
    <row r="140" spans="1:3" x14ac:dyDescent="0.2">
      <c r="A140" s="27" t="s">
        <v>565</v>
      </c>
      <c r="B140" s="27">
        <v>103</v>
      </c>
      <c r="C140" s="27">
        <v>1255.91730267607</v>
      </c>
    </row>
    <row r="141" spans="1:3" x14ac:dyDescent="0.2">
      <c r="A141" s="27" t="s">
        <v>680</v>
      </c>
      <c r="B141" s="27">
        <v>95</v>
      </c>
      <c r="C141" s="27">
        <v>1044.6159631430405</v>
      </c>
    </row>
    <row r="142" spans="1:3" x14ac:dyDescent="0.2">
      <c r="A142" s="27" t="s">
        <v>725</v>
      </c>
      <c r="B142" s="27">
        <v>97</v>
      </c>
      <c r="C142" s="27">
        <v>248.19681006121684</v>
      </c>
    </row>
    <row r="143" spans="1:3" x14ac:dyDescent="0.2">
      <c r="A143" s="27" t="s">
        <v>589</v>
      </c>
      <c r="B143" s="27">
        <v>108</v>
      </c>
      <c r="C143" s="27">
        <v>583.36774783005944</v>
      </c>
    </row>
    <row r="144" spans="1:3" x14ac:dyDescent="0.2">
      <c r="A144" s="27" t="s">
        <v>473</v>
      </c>
      <c r="B144" s="27">
        <v>137</v>
      </c>
      <c r="C144" s="27">
        <v>4358.2320819112629</v>
      </c>
    </row>
    <row r="145" spans="1:3" x14ac:dyDescent="0.2">
      <c r="A145" s="27" t="s">
        <v>455</v>
      </c>
      <c r="B145" s="27">
        <v>113</v>
      </c>
      <c r="C145" s="27">
        <v>5602.2404640489558</v>
      </c>
    </row>
    <row r="146" spans="1:3" x14ac:dyDescent="0.2">
      <c r="A146" s="27" t="s">
        <v>430</v>
      </c>
      <c r="B146" s="27">
        <v>135</v>
      </c>
      <c r="C146" s="27">
        <v>2087.6088007989551</v>
      </c>
    </row>
    <row r="147" spans="1:3" x14ac:dyDescent="0.2">
      <c r="A147" s="27" t="s">
        <v>534</v>
      </c>
      <c r="B147" s="27">
        <v>100</v>
      </c>
      <c r="C147" s="27">
        <v>13947.797716150082</v>
      </c>
    </row>
    <row r="148" spans="1:3" x14ac:dyDescent="0.2">
      <c r="A148" s="27" t="s">
        <v>772</v>
      </c>
      <c r="B148" s="27">
        <v>119</v>
      </c>
      <c r="C148" s="27">
        <v>2895.7934990439771</v>
      </c>
    </row>
    <row r="149" spans="1:3" x14ac:dyDescent="0.2">
      <c r="A149" s="27" t="s">
        <v>758</v>
      </c>
      <c r="B149" s="27">
        <v>101</v>
      </c>
      <c r="C149" s="27">
        <v>0</v>
      </c>
    </row>
    <row r="150" spans="1:3" x14ac:dyDescent="0.2">
      <c r="A150" s="27" t="s">
        <v>542</v>
      </c>
      <c r="B150" s="27">
        <v>128</v>
      </c>
      <c r="C150" s="27">
        <v>0</v>
      </c>
    </row>
    <row r="151" spans="1:3" x14ac:dyDescent="0.2">
      <c r="A151" s="27" t="s">
        <v>593</v>
      </c>
      <c r="B151" s="27">
        <v>119</v>
      </c>
      <c r="C151" s="27">
        <v>0</v>
      </c>
    </row>
    <row r="152" spans="1:3" x14ac:dyDescent="0.2">
      <c r="A152" s="27" t="s">
        <v>678</v>
      </c>
      <c r="B152" s="27">
        <v>91</v>
      </c>
      <c r="C152" s="27">
        <v>0</v>
      </c>
    </row>
    <row r="153" spans="1:3" x14ac:dyDescent="0.2">
      <c r="A153" s="27" t="s">
        <v>769</v>
      </c>
      <c r="B153" s="27">
        <v>103</v>
      </c>
      <c r="C153" s="27">
        <v>0</v>
      </c>
    </row>
    <row r="154" spans="1:3" x14ac:dyDescent="0.2">
      <c r="A154" s="27" t="s">
        <v>535</v>
      </c>
      <c r="B154" s="27">
        <v>138</v>
      </c>
      <c r="C154" s="27">
        <v>0</v>
      </c>
    </row>
    <row r="155" spans="1:3" x14ac:dyDescent="0.2">
      <c r="A155" s="27" t="s">
        <v>598</v>
      </c>
      <c r="B155" s="27">
        <v>102</v>
      </c>
      <c r="C155" s="27">
        <v>487.86482941958349</v>
      </c>
    </row>
    <row r="156" spans="1:3" x14ac:dyDescent="0.2">
      <c r="A156" s="27" t="s">
        <v>764</v>
      </c>
      <c r="B156" s="27">
        <v>114</v>
      </c>
      <c r="C156" s="27">
        <v>1660.0877192982457</v>
      </c>
    </row>
    <row r="157" spans="1:3" x14ac:dyDescent="0.2">
      <c r="A157" s="27" t="s">
        <v>573</v>
      </c>
      <c r="B157" s="27">
        <v>113</v>
      </c>
      <c r="C157" s="27">
        <v>3524.6727089627393</v>
      </c>
    </row>
    <row r="158" spans="1:3" x14ac:dyDescent="0.2">
      <c r="A158" s="27" t="s">
        <v>625</v>
      </c>
      <c r="B158" s="27">
        <v>94</v>
      </c>
      <c r="C158" s="27">
        <v>532.02227207376927</v>
      </c>
    </row>
    <row r="159" spans="1:3" x14ac:dyDescent="0.2">
      <c r="A159" s="27" t="s">
        <v>674</v>
      </c>
      <c r="B159" s="27">
        <v>94</v>
      </c>
      <c r="C159" s="27">
        <v>1320.0587296983758</v>
      </c>
    </row>
    <row r="160" spans="1:3" x14ac:dyDescent="0.2">
      <c r="A160" s="27" t="s">
        <v>531</v>
      </c>
      <c r="B160" s="27">
        <v>107</v>
      </c>
      <c r="C160" s="27">
        <v>1518.0481283422462</v>
      </c>
    </row>
    <row r="161" spans="1:3" x14ac:dyDescent="0.2">
      <c r="A161" s="27" t="s">
        <v>489</v>
      </c>
      <c r="B161" s="27">
        <v>97</v>
      </c>
      <c r="C161" s="27">
        <v>0</v>
      </c>
    </row>
    <row r="162" spans="1:3" x14ac:dyDescent="0.2">
      <c r="A162" s="27" t="s">
        <v>1282</v>
      </c>
      <c r="B162" s="27">
        <v>95</v>
      </c>
      <c r="C162" s="27">
        <v>2855.0696249667521</v>
      </c>
    </row>
    <row r="163" spans="1:3" x14ac:dyDescent="0.2">
      <c r="A163" s="27" t="s">
        <v>669</v>
      </c>
      <c r="B163" s="27">
        <v>95</v>
      </c>
      <c r="C163" s="27">
        <v>0</v>
      </c>
    </row>
    <row r="164" spans="1:3" x14ac:dyDescent="0.2">
      <c r="A164" s="27" t="s">
        <v>518</v>
      </c>
      <c r="B164" s="27">
        <v>99</v>
      </c>
      <c r="C164" s="27">
        <v>3421.1034496911047</v>
      </c>
    </row>
    <row r="165" spans="1:3" x14ac:dyDescent="0.2">
      <c r="A165" s="27" t="s">
        <v>532</v>
      </c>
      <c r="B165" s="27">
        <v>123</v>
      </c>
      <c r="C165" s="27">
        <v>3165.9882406151064</v>
      </c>
    </row>
    <row r="166" spans="1:3" x14ac:dyDescent="0.2">
      <c r="A166" s="27" t="s">
        <v>651</v>
      </c>
      <c r="B166" s="27">
        <v>130</v>
      </c>
      <c r="C166" s="27">
        <v>0</v>
      </c>
    </row>
    <row r="167" spans="1:3" x14ac:dyDescent="0.2">
      <c r="A167" s="27" t="s">
        <v>545</v>
      </c>
      <c r="B167" s="27">
        <v>105</v>
      </c>
      <c r="C167" s="27">
        <v>2590.8118313404657</v>
      </c>
    </row>
    <row r="168" spans="1:3" x14ac:dyDescent="0.2">
      <c r="A168" s="27" t="s">
        <v>739</v>
      </c>
      <c r="B168" s="27">
        <v>93</v>
      </c>
      <c r="C168" s="27">
        <v>9.2957130358705176E-2</v>
      </c>
    </row>
    <row r="169" spans="1:3" x14ac:dyDescent="0.2">
      <c r="A169" s="27" t="s">
        <v>645</v>
      </c>
      <c r="B169" s="27">
        <v>113</v>
      </c>
      <c r="C169" s="27">
        <v>452.60032102728729</v>
      </c>
    </row>
    <row r="170" spans="1:3" x14ac:dyDescent="0.2">
      <c r="A170" s="27" t="s">
        <v>425</v>
      </c>
      <c r="B170" s="27">
        <v>136</v>
      </c>
      <c r="C170" s="27">
        <v>3447.9596606938617</v>
      </c>
    </row>
    <row r="171" spans="1:3" x14ac:dyDescent="0.2">
      <c r="A171" s="27" t="s">
        <v>564</v>
      </c>
      <c r="B171" s="27">
        <v>94</v>
      </c>
      <c r="C171" s="27">
        <v>3705.0384160305339</v>
      </c>
    </row>
    <row r="172" spans="1:3" x14ac:dyDescent="0.2">
      <c r="A172" s="27" t="s">
        <v>613</v>
      </c>
      <c r="B172" s="27">
        <v>106</v>
      </c>
      <c r="C172" s="27">
        <v>0</v>
      </c>
    </row>
    <row r="173" spans="1:3" x14ac:dyDescent="0.2">
      <c r="A173" s="27" t="s">
        <v>449</v>
      </c>
      <c r="B173" s="27">
        <v>110</v>
      </c>
      <c r="C173" s="27">
        <v>0</v>
      </c>
    </row>
    <row r="174" spans="1:3" x14ac:dyDescent="0.2">
      <c r="A174" s="27" t="s">
        <v>759</v>
      </c>
      <c r="B174" s="27">
        <v>102</v>
      </c>
      <c r="C174" s="27">
        <v>0</v>
      </c>
    </row>
    <row r="175" spans="1:3" x14ac:dyDescent="0.2">
      <c r="A175" s="27" t="s">
        <v>720</v>
      </c>
      <c r="B175" s="27">
        <v>97</v>
      </c>
      <c r="C175" s="27">
        <v>0</v>
      </c>
    </row>
    <row r="176" spans="1:3" x14ac:dyDescent="0.2">
      <c r="A176" s="27" t="s">
        <v>743</v>
      </c>
      <c r="B176" s="27">
        <v>94</v>
      </c>
      <c r="C176" s="27">
        <v>0</v>
      </c>
    </row>
    <row r="177" spans="1:3" x14ac:dyDescent="0.2">
      <c r="A177" s="27" t="s">
        <v>732</v>
      </c>
      <c r="B177" s="27">
        <v>94</v>
      </c>
      <c r="C177" s="27">
        <v>307.48700173310226</v>
      </c>
    </row>
    <row r="178" spans="1:3" x14ac:dyDescent="0.2">
      <c r="A178" s="27" t="s">
        <v>583</v>
      </c>
      <c r="B178" s="27">
        <v>96</v>
      </c>
      <c r="C178" s="27">
        <v>1610.5170486305199</v>
      </c>
    </row>
    <row r="179" spans="1:3" x14ac:dyDescent="0.2">
      <c r="A179" s="27" t="s">
        <v>454</v>
      </c>
      <c r="B179" s="27">
        <v>148</v>
      </c>
      <c r="C179" s="27">
        <v>1137.2467034990791</v>
      </c>
    </row>
    <row r="180" spans="1:3" x14ac:dyDescent="0.2">
      <c r="A180" s="27" t="s">
        <v>541</v>
      </c>
      <c r="B180" s="27">
        <v>93</v>
      </c>
      <c r="C180" s="27">
        <v>1168.9540384278455</v>
      </c>
    </row>
    <row r="181" spans="1:3" x14ac:dyDescent="0.2">
      <c r="A181" s="27" t="s">
        <v>438</v>
      </c>
      <c r="B181" s="27">
        <v>112</v>
      </c>
      <c r="C181" s="27">
        <v>0</v>
      </c>
    </row>
    <row r="182" spans="1:3" x14ac:dyDescent="0.2">
      <c r="A182" s="27" t="s">
        <v>475</v>
      </c>
      <c r="B182" s="27">
        <v>109</v>
      </c>
      <c r="C182" s="27">
        <v>1830.1792413505623</v>
      </c>
    </row>
    <row r="183" spans="1:3" x14ac:dyDescent="0.2">
      <c r="A183" s="27" t="s">
        <v>557</v>
      </c>
      <c r="B183" s="27">
        <v>92</v>
      </c>
      <c r="C183" s="27">
        <v>777.6960784313726</v>
      </c>
    </row>
    <row r="184" spans="1:3" x14ac:dyDescent="0.2">
      <c r="A184" s="27" t="s">
        <v>612</v>
      </c>
      <c r="B184" s="27">
        <v>99</v>
      </c>
      <c r="C184" s="27">
        <v>2253.6680899516082</v>
      </c>
    </row>
    <row r="185" spans="1:3" x14ac:dyDescent="0.2">
      <c r="A185" s="27" t="s">
        <v>452</v>
      </c>
      <c r="B185" s="27">
        <v>237</v>
      </c>
      <c r="C185" s="27">
        <v>0</v>
      </c>
    </row>
    <row r="186" spans="1:3" x14ac:dyDescent="0.2">
      <c r="A186" s="27" t="s">
        <v>453</v>
      </c>
      <c r="B186" s="27">
        <v>92</v>
      </c>
      <c r="C186" s="27">
        <v>310.11350101590415</v>
      </c>
    </row>
    <row r="187" spans="1:3" x14ac:dyDescent="0.2">
      <c r="A187" s="27" t="s">
        <v>510</v>
      </c>
      <c r="B187" s="27">
        <v>99</v>
      </c>
      <c r="C187" s="27">
        <v>385.19561277420161</v>
      </c>
    </row>
    <row r="188" spans="1:3" x14ac:dyDescent="0.2">
      <c r="A188" s="27" t="s">
        <v>628</v>
      </c>
      <c r="B188" s="27">
        <v>124</v>
      </c>
      <c r="C188" s="27">
        <v>0</v>
      </c>
    </row>
    <row r="189" spans="1:3" x14ac:dyDescent="0.2">
      <c r="A189" s="27" t="s">
        <v>664</v>
      </c>
      <c r="B189" s="27">
        <v>97</v>
      </c>
      <c r="C189" s="27">
        <v>612.85901769735528</v>
      </c>
    </row>
    <row r="190" spans="1:3" x14ac:dyDescent="0.2">
      <c r="A190" s="27" t="s">
        <v>520</v>
      </c>
      <c r="B190" s="27">
        <v>102</v>
      </c>
      <c r="C190" s="27">
        <v>0</v>
      </c>
    </row>
    <row r="191" spans="1:3" x14ac:dyDescent="0.2">
      <c r="A191" s="27" t="s">
        <v>694</v>
      </c>
      <c r="B191" s="27">
        <v>123</v>
      </c>
      <c r="C191" s="27">
        <v>0</v>
      </c>
    </row>
    <row r="192" spans="1:3" x14ac:dyDescent="0.2">
      <c r="A192" s="27" t="s">
        <v>590</v>
      </c>
      <c r="B192" s="27">
        <v>102</v>
      </c>
      <c r="C192" s="27">
        <v>637.793063795747</v>
      </c>
    </row>
    <row r="193" spans="1:3" x14ac:dyDescent="0.2">
      <c r="A193" s="27" t="s">
        <v>467</v>
      </c>
      <c r="B193" s="27">
        <v>140</v>
      </c>
      <c r="C193" s="27">
        <v>5124.5568459657698</v>
      </c>
    </row>
    <row r="194" spans="1:3" x14ac:dyDescent="0.2">
      <c r="A194" s="27" t="s">
        <v>786</v>
      </c>
      <c r="B194" s="27">
        <v>92</v>
      </c>
      <c r="C194" s="27">
        <v>0</v>
      </c>
    </row>
    <row r="195" spans="1:3" x14ac:dyDescent="0.2">
      <c r="A195" s="27" t="s">
        <v>442</v>
      </c>
      <c r="B195" s="27">
        <v>105</v>
      </c>
      <c r="C195" s="27">
        <v>1983.1343060845336</v>
      </c>
    </row>
    <row r="196" spans="1:3" x14ac:dyDescent="0.2">
      <c r="A196" s="27" t="s">
        <v>508</v>
      </c>
      <c r="B196" s="27">
        <v>94</v>
      </c>
      <c r="C196" s="27">
        <v>0</v>
      </c>
    </row>
    <row r="197" spans="1:3" x14ac:dyDescent="0.2">
      <c r="A197" s="27" t="s">
        <v>463</v>
      </c>
      <c r="B197" s="27">
        <v>129</v>
      </c>
      <c r="C197" s="27">
        <v>274.97708524289641</v>
      </c>
    </row>
    <row r="198" spans="1:3" x14ac:dyDescent="0.2">
      <c r="A198" s="27" t="s">
        <v>652</v>
      </c>
      <c r="B198" s="27">
        <v>101</v>
      </c>
      <c r="C198" s="27">
        <v>916.74085983510008</v>
      </c>
    </row>
    <row r="199" spans="1:3" x14ac:dyDescent="0.2">
      <c r="A199" s="27" t="s">
        <v>729</v>
      </c>
      <c r="B199" s="27">
        <v>94</v>
      </c>
      <c r="C199" s="27">
        <v>0</v>
      </c>
    </row>
    <row r="200" spans="1:3" x14ac:dyDescent="0.2">
      <c r="A200" s="27" t="s">
        <v>615</v>
      </c>
      <c r="B200" s="27">
        <v>129</v>
      </c>
      <c r="C200" s="27">
        <v>1097.7751756440282</v>
      </c>
    </row>
    <row r="201" spans="1:3" x14ac:dyDescent="0.2">
      <c r="A201" s="27" t="s">
        <v>487</v>
      </c>
      <c r="B201" s="27">
        <v>130</v>
      </c>
      <c r="C201" s="27">
        <v>6364.922206506365</v>
      </c>
    </row>
    <row r="202" spans="1:3" x14ac:dyDescent="0.2">
      <c r="A202" s="27" t="s">
        <v>648</v>
      </c>
      <c r="B202" s="27">
        <v>96</v>
      </c>
      <c r="C202" s="27">
        <v>0</v>
      </c>
    </row>
    <row r="203" spans="1:3" x14ac:dyDescent="0.2">
      <c r="A203" s="27" t="s">
        <v>516</v>
      </c>
      <c r="B203" s="27">
        <v>105</v>
      </c>
      <c r="C203" s="27">
        <v>3117.1222667077304</v>
      </c>
    </row>
    <row r="204" spans="1:3" x14ac:dyDescent="0.2">
      <c r="A204" s="27" t="s">
        <v>476</v>
      </c>
      <c r="B204" s="27">
        <v>108</v>
      </c>
      <c r="C204" s="27">
        <v>236.06940509915017</v>
      </c>
    </row>
    <row r="205" spans="1:3" x14ac:dyDescent="0.2">
      <c r="A205" s="27" t="s">
        <v>441</v>
      </c>
      <c r="B205" s="27">
        <v>115</v>
      </c>
      <c r="C205" s="27">
        <v>2028.7846481876334</v>
      </c>
    </row>
    <row r="206" spans="1:3" x14ac:dyDescent="0.2">
      <c r="A206" s="27" t="s">
        <v>614</v>
      </c>
      <c r="B206" s="27">
        <v>113</v>
      </c>
      <c r="C206" s="27">
        <v>0</v>
      </c>
    </row>
    <row r="207" spans="1:3" x14ac:dyDescent="0.2">
      <c r="A207" s="27" t="s">
        <v>649</v>
      </c>
      <c r="B207" s="27">
        <v>99</v>
      </c>
      <c r="C207" s="27">
        <v>0</v>
      </c>
    </row>
    <row r="208" spans="1:3" x14ac:dyDescent="0.2">
      <c r="A208" s="27" t="s">
        <v>783</v>
      </c>
      <c r="B208" s="27">
        <v>95</v>
      </c>
      <c r="C208" s="27">
        <v>0</v>
      </c>
    </row>
    <row r="209" spans="1:3" x14ac:dyDescent="0.2">
      <c r="A209" s="27" t="s">
        <v>481</v>
      </c>
      <c r="B209" s="27">
        <v>101</v>
      </c>
      <c r="C209" s="27">
        <v>1854.552884293751</v>
      </c>
    </row>
    <row r="210" spans="1:3" x14ac:dyDescent="0.2">
      <c r="A210" s="27" t="s">
        <v>582</v>
      </c>
      <c r="B210" s="27">
        <v>101</v>
      </c>
      <c r="C210" s="27">
        <v>0</v>
      </c>
    </row>
    <row r="211" spans="1:3" x14ac:dyDescent="0.2">
      <c r="A211" s="27" t="s">
        <v>752</v>
      </c>
      <c r="B211" s="27">
        <v>131</v>
      </c>
      <c r="C211" s="27">
        <v>966.82281059063132</v>
      </c>
    </row>
    <row r="212" spans="1:3" x14ac:dyDescent="0.2">
      <c r="A212" s="27" t="s">
        <v>464</v>
      </c>
      <c r="B212" s="27">
        <v>98</v>
      </c>
      <c r="C212" s="27">
        <v>230.25558369790468</v>
      </c>
    </row>
    <row r="213" spans="1:3" x14ac:dyDescent="0.2">
      <c r="A213" s="27" t="s">
        <v>688</v>
      </c>
      <c r="B213" s="27">
        <v>104</v>
      </c>
      <c r="C213" s="27">
        <v>623.2493321002878</v>
      </c>
    </row>
    <row r="214" spans="1:3" x14ac:dyDescent="0.2">
      <c r="A214" s="27" t="s">
        <v>695</v>
      </c>
      <c r="B214" s="27">
        <v>104</v>
      </c>
      <c r="C214" s="27">
        <v>838.52250212284173</v>
      </c>
    </row>
    <row r="215" spans="1:3" x14ac:dyDescent="0.2">
      <c r="A215" s="27" t="s">
        <v>522</v>
      </c>
      <c r="B215" s="27">
        <v>97</v>
      </c>
      <c r="C215" s="27">
        <v>1630.0940438871473</v>
      </c>
    </row>
    <row r="216" spans="1:3" x14ac:dyDescent="0.2">
      <c r="A216" s="27" t="s">
        <v>763</v>
      </c>
      <c r="B216" s="27">
        <v>101</v>
      </c>
      <c r="C216" s="27">
        <v>0</v>
      </c>
    </row>
    <row r="217" spans="1:3" x14ac:dyDescent="0.2">
      <c r="A217" s="27" t="s">
        <v>650</v>
      </c>
      <c r="B217" s="27">
        <v>105</v>
      </c>
      <c r="C217" s="27">
        <v>1730.641592920354</v>
      </c>
    </row>
    <row r="218" spans="1:3" x14ac:dyDescent="0.2">
      <c r="A218" s="27" t="s">
        <v>643</v>
      </c>
      <c r="B218" s="27">
        <v>105</v>
      </c>
      <c r="C218" s="27">
        <v>2143.3868656110726</v>
      </c>
    </row>
    <row r="219" spans="1:3" x14ac:dyDescent="0.2">
      <c r="A219" s="27" t="s">
        <v>599</v>
      </c>
      <c r="B219" s="27">
        <v>96</v>
      </c>
      <c r="C219" s="27">
        <v>0</v>
      </c>
    </row>
    <row r="220" spans="1:3" x14ac:dyDescent="0.2">
      <c r="A220" s="27" t="s">
        <v>636</v>
      </c>
      <c r="B220" s="27">
        <v>97</v>
      </c>
      <c r="C220" s="27">
        <v>647.27763950746657</v>
      </c>
    </row>
    <row r="221" spans="1:3" x14ac:dyDescent="0.2">
      <c r="A221" s="27" t="s">
        <v>577</v>
      </c>
      <c r="B221" s="27">
        <v>110</v>
      </c>
      <c r="C221" s="27">
        <v>0</v>
      </c>
    </row>
    <row r="222" spans="1:3" x14ac:dyDescent="0.2">
      <c r="A222" s="27" t="s">
        <v>722</v>
      </c>
      <c r="B222" s="27">
        <v>98</v>
      </c>
      <c r="C222" s="27">
        <v>0</v>
      </c>
    </row>
    <row r="223" spans="1:3" x14ac:dyDescent="0.2">
      <c r="A223" s="27" t="s">
        <v>623</v>
      </c>
      <c r="B223" s="27">
        <v>97</v>
      </c>
      <c r="C223" s="27">
        <v>480.96847930702597</v>
      </c>
    </row>
    <row r="224" spans="1:3" x14ac:dyDescent="0.2">
      <c r="A224" s="27" t="s">
        <v>439</v>
      </c>
      <c r="B224" s="27">
        <v>99</v>
      </c>
      <c r="C224" s="27">
        <v>349.23876207266591</v>
      </c>
    </row>
    <row r="225" spans="1:3" x14ac:dyDescent="0.2">
      <c r="A225" s="27" t="s">
        <v>736</v>
      </c>
      <c r="B225" s="27">
        <v>96</v>
      </c>
      <c r="C225" s="27">
        <v>1860.7909900471452</v>
      </c>
    </row>
    <row r="226" spans="1:3" x14ac:dyDescent="0.2">
      <c r="A226" s="27" t="s">
        <v>478</v>
      </c>
      <c r="B226" s="27">
        <v>100</v>
      </c>
      <c r="C226" s="27">
        <v>0</v>
      </c>
    </row>
    <row r="227" spans="1:3" x14ac:dyDescent="0.2">
      <c r="A227" s="27" t="s">
        <v>468</v>
      </c>
      <c r="B227" s="27">
        <v>109</v>
      </c>
      <c r="C227" s="27">
        <v>0</v>
      </c>
    </row>
    <row r="228" spans="1:3" x14ac:dyDescent="0.2">
      <c r="A228" s="27" t="s">
        <v>486</v>
      </c>
      <c r="B228" s="27">
        <v>110</v>
      </c>
      <c r="C228" s="27">
        <v>39.974154727793703</v>
      </c>
    </row>
    <row r="229" spans="1:3" x14ac:dyDescent="0.2">
      <c r="A229" s="27" t="s">
        <v>517</v>
      </c>
      <c r="B229" s="27">
        <v>100</v>
      </c>
      <c r="C229" s="27">
        <v>0</v>
      </c>
    </row>
    <row r="230" spans="1:3" x14ac:dyDescent="0.2">
      <c r="A230" s="27" t="s">
        <v>608</v>
      </c>
      <c r="B230" s="27">
        <v>107</v>
      </c>
      <c r="C230" s="27">
        <v>3905.8152793614595</v>
      </c>
    </row>
    <row r="231" spans="1:3" x14ac:dyDescent="0.2">
      <c r="A231" s="27" t="s">
        <v>519</v>
      </c>
      <c r="B231" s="27">
        <v>94</v>
      </c>
      <c r="C231" s="27">
        <v>1255.4915997549256</v>
      </c>
    </row>
    <row r="232" spans="1:3" x14ac:dyDescent="0.2">
      <c r="A232" s="27" t="s">
        <v>579</v>
      </c>
      <c r="B232" s="27">
        <v>95</v>
      </c>
      <c r="C232" s="27">
        <v>0</v>
      </c>
    </row>
    <row r="233" spans="1:3" x14ac:dyDescent="0.2">
      <c r="A233" s="27" t="s">
        <v>634</v>
      </c>
      <c r="B233" s="27">
        <v>96</v>
      </c>
      <c r="C233" s="27">
        <v>2462.5918930957687</v>
      </c>
    </row>
    <row r="234" spans="1:3" x14ac:dyDescent="0.2">
      <c r="A234" s="27" t="s">
        <v>514</v>
      </c>
      <c r="B234" s="27">
        <v>118</v>
      </c>
      <c r="C234" s="27">
        <v>574.81751824817513</v>
      </c>
    </row>
    <row r="235" spans="1:3" x14ac:dyDescent="0.2">
      <c r="A235" s="27" t="s">
        <v>785</v>
      </c>
      <c r="B235" s="27">
        <v>92</v>
      </c>
      <c r="C235" s="27">
        <v>0</v>
      </c>
    </row>
    <row r="236" spans="1:3" x14ac:dyDescent="0.2">
      <c r="A236" s="27" t="s">
        <v>477</v>
      </c>
      <c r="B236" s="27">
        <v>126</v>
      </c>
      <c r="C236" s="27">
        <v>0</v>
      </c>
    </row>
    <row r="237" spans="1:3" x14ac:dyDescent="0.2">
      <c r="A237" s="27" t="s">
        <v>552</v>
      </c>
      <c r="B237" s="27">
        <v>101</v>
      </c>
      <c r="C237" s="27">
        <v>900.45425879396998</v>
      </c>
    </row>
    <row r="238" spans="1:3" x14ac:dyDescent="0.2">
      <c r="A238" s="27" t="s">
        <v>774</v>
      </c>
      <c r="B238" s="27">
        <v>143</v>
      </c>
      <c r="C238" s="27">
        <v>0</v>
      </c>
    </row>
    <row r="239" spans="1:3" x14ac:dyDescent="0.2">
      <c r="A239" s="27" t="s">
        <v>524</v>
      </c>
      <c r="B239" s="27">
        <v>138</v>
      </c>
      <c r="C239" s="27">
        <v>5192.5736961451239</v>
      </c>
    </row>
    <row r="240" spans="1:3" x14ac:dyDescent="0.2">
      <c r="A240" s="27" t="s">
        <v>740</v>
      </c>
      <c r="B240" s="27">
        <v>95</v>
      </c>
      <c r="C240" s="27">
        <v>64.390148041399186</v>
      </c>
    </row>
    <row r="241" spans="1:3" x14ac:dyDescent="0.2">
      <c r="A241" s="27" t="s">
        <v>630</v>
      </c>
      <c r="B241" s="27">
        <v>103</v>
      </c>
      <c r="C241" s="27">
        <v>0</v>
      </c>
    </row>
    <row r="242" spans="1:3" x14ac:dyDescent="0.2">
      <c r="A242" s="27" t="s">
        <v>554</v>
      </c>
      <c r="B242" s="27">
        <v>97</v>
      </c>
      <c r="C242" s="27">
        <v>0</v>
      </c>
    </row>
    <row r="243" spans="1:3" x14ac:dyDescent="0.2">
      <c r="A243" s="27" t="s">
        <v>509</v>
      </c>
      <c r="B243" s="27">
        <v>120</v>
      </c>
      <c r="C243" s="27">
        <v>0</v>
      </c>
    </row>
    <row r="244" spans="1:3" x14ac:dyDescent="0.2">
      <c r="A244" s="27" t="s">
        <v>657</v>
      </c>
      <c r="B244" s="27">
        <v>94</v>
      </c>
      <c r="C244" s="27">
        <v>188.73815028901734</v>
      </c>
    </row>
    <row r="245" spans="1:3" x14ac:dyDescent="0.2">
      <c r="A245" s="27" t="s">
        <v>791</v>
      </c>
      <c r="B245" s="27">
        <v>91</v>
      </c>
      <c r="C245" s="27">
        <v>545.26409312781982</v>
      </c>
    </row>
    <row r="246" spans="1:3" x14ac:dyDescent="0.2">
      <c r="A246" s="27" t="s">
        <v>433</v>
      </c>
      <c r="B246" s="27">
        <v>97</v>
      </c>
      <c r="C246" s="27">
        <v>1561.4230367136095</v>
      </c>
    </row>
    <row r="247" spans="1:3" x14ac:dyDescent="0.2">
      <c r="A247" s="27" t="s">
        <v>591</v>
      </c>
      <c r="B247" s="27">
        <v>96</v>
      </c>
      <c r="C247" s="27">
        <v>1012.8302567804476</v>
      </c>
    </row>
    <row r="248" spans="1:3" x14ac:dyDescent="0.2">
      <c r="A248" s="27" t="s">
        <v>444</v>
      </c>
      <c r="B248" s="27">
        <v>124</v>
      </c>
      <c r="C248" s="27">
        <v>232.04419889502762</v>
      </c>
    </row>
    <row r="249" spans="1:3" x14ac:dyDescent="0.2">
      <c r="A249" s="27" t="s">
        <v>592</v>
      </c>
      <c r="B249" s="27">
        <v>97</v>
      </c>
      <c r="C249" s="27">
        <v>1265.5939251491593</v>
      </c>
    </row>
    <row r="250" spans="1:3" x14ac:dyDescent="0.2">
      <c r="A250" s="27" t="s">
        <v>1283</v>
      </c>
      <c r="B250" s="27">
        <v>98</v>
      </c>
      <c r="C250" s="27">
        <v>4192.6650366748163</v>
      </c>
    </row>
    <row r="251" spans="1:3" x14ac:dyDescent="0.2">
      <c r="A251" s="27" t="s">
        <v>495</v>
      </c>
      <c r="B251" s="27">
        <v>108</v>
      </c>
      <c r="C251" s="27">
        <v>11838.006230529594</v>
      </c>
    </row>
    <row r="252" spans="1:3" x14ac:dyDescent="0.2">
      <c r="A252" s="27" t="s">
        <v>568</v>
      </c>
      <c r="B252" s="27">
        <v>106</v>
      </c>
      <c r="C252" s="27">
        <v>0</v>
      </c>
    </row>
    <row r="253" spans="1:3" x14ac:dyDescent="0.2">
      <c r="A253" s="27" t="s">
        <v>576</v>
      </c>
      <c r="B253" s="27">
        <v>102</v>
      </c>
      <c r="C253" s="27">
        <v>823.31042382588771</v>
      </c>
    </row>
    <row r="254" spans="1:3" x14ac:dyDescent="0.2">
      <c r="A254" s="27" t="s">
        <v>563</v>
      </c>
      <c r="B254" s="27">
        <v>99</v>
      </c>
      <c r="C254" s="27">
        <v>0</v>
      </c>
    </row>
    <row r="255" spans="1:3" x14ac:dyDescent="0.2">
      <c r="A255" s="27" t="s">
        <v>422</v>
      </c>
      <c r="B255" s="27">
        <v>185</v>
      </c>
      <c r="C255" s="27">
        <v>16217.740193370166</v>
      </c>
    </row>
    <row r="256" spans="1:3" x14ac:dyDescent="0.2">
      <c r="A256" s="27" t="s">
        <v>635</v>
      </c>
      <c r="B256" s="27">
        <v>93</v>
      </c>
      <c r="C256" s="27">
        <v>394.91626794258366</v>
      </c>
    </row>
    <row r="257" spans="1:3" x14ac:dyDescent="0.2">
      <c r="A257" s="27" t="s">
        <v>551</v>
      </c>
      <c r="B257" s="27">
        <v>94</v>
      </c>
      <c r="C257" s="27">
        <v>0</v>
      </c>
    </row>
    <row r="258" spans="1:3" x14ac:dyDescent="0.2">
      <c r="A258" s="27" t="s">
        <v>461</v>
      </c>
      <c r="B258" s="27">
        <v>97</v>
      </c>
      <c r="C258" s="27">
        <v>1500.3042121684866</v>
      </c>
    </row>
    <row r="259" spans="1:3" x14ac:dyDescent="0.2">
      <c r="A259" s="27" t="s">
        <v>748</v>
      </c>
      <c r="B259" s="27">
        <v>106</v>
      </c>
      <c r="C259" s="27">
        <v>0</v>
      </c>
    </row>
    <row r="260" spans="1:3" x14ac:dyDescent="0.2">
      <c r="A260" s="27" t="s">
        <v>465</v>
      </c>
      <c r="B260" s="27">
        <v>124</v>
      </c>
      <c r="C260" s="27">
        <v>1072.5244072524408</v>
      </c>
    </row>
    <row r="261" spans="1:3" x14ac:dyDescent="0.2">
      <c r="A261" s="27" t="s">
        <v>700</v>
      </c>
      <c r="B261" s="27">
        <v>103</v>
      </c>
      <c r="C261" s="27">
        <v>316.06132075471703</v>
      </c>
    </row>
    <row r="262" spans="1:3" x14ac:dyDescent="0.2">
      <c r="A262" s="27" t="s">
        <v>765</v>
      </c>
      <c r="B262" s="27">
        <v>102</v>
      </c>
      <c r="C262" s="27">
        <v>991.86362518445651</v>
      </c>
    </row>
    <row r="263" spans="1:3" x14ac:dyDescent="0.2">
      <c r="A263" s="27" t="s">
        <v>462</v>
      </c>
      <c r="B263" s="27">
        <v>108</v>
      </c>
      <c r="C263" s="27">
        <v>1266.5902752748616</v>
      </c>
    </row>
    <row r="264" spans="1:3" x14ac:dyDescent="0.2">
      <c r="A264" s="27" t="s">
        <v>604</v>
      </c>
      <c r="B264" s="27">
        <v>107</v>
      </c>
      <c r="C264" s="27">
        <v>1120.8168241389819</v>
      </c>
    </row>
    <row r="265" spans="1:3" x14ac:dyDescent="0.2">
      <c r="A265" s="27" t="s">
        <v>655</v>
      </c>
      <c r="B265" s="27">
        <v>97</v>
      </c>
      <c r="C265" s="27">
        <v>2060.9583575159604</v>
      </c>
    </row>
    <row r="266" spans="1:3" x14ac:dyDescent="0.2">
      <c r="A266" s="27" t="s">
        <v>795</v>
      </c>
      <c r="B266" s="27">
        <v>107</v>
      </c>
      <c r="C266" s="27">
        <v>5613.0198437499994</v>
      </c>
    </row>
    <row r="267" spans="1:3" x14ac:dyDescent="0.2">
      <c r="A267" s="27" t="s">
        <v>578</v>
      </c>
      <c r="B267" s="27">
        <v>97</v>
      </c>
      <c r="C267" s="27">
        <v>0</v>
      </c>
    </row>
    <row r="268" spans="1:3" x14ac:dyDescent="0.2">
      <c r="A268" s="27" t="s">
        <v>685</v>
      </c>
      <c r="B268" s="27">
        <v>98</v>
      </c>
      <c r="C268" s="27">
        <v>206.55198383541514</v>
      </c>
    </row>
    <row r="269" spans="1:3" x14ac:dyDescent="0.2">
      <c r="A269" s="27" t="s">
        <v>728</v>
      </c>
      <c r="B269" s="27">
        <v>94</v>
      </c>
      <c r="C269" s="27">
        <v>567.21497447532613</v>
      </c>
    </row>
    <row r="270" spans="1:3" x14ac:dyDescent="0.2">
      <c r="A270" s="27" t="s">
        <v>653</v>
      </c>
      <c r="B270" s="27">
        <v>101</v>
      </c>
      <c r="C270" s="27">
        <v>2054.4544191735949</v>
      </c>
    </row>
    <row r="271" spans="1:3" x14ac:dyDescent="0.2">
      <c r="A271" s="27" t="s">
        <v>605</v>
      </c>
      <c r="B271" s="27">
        <v>107</v>
      </c>
      <c r="C271" s="27">
        <v>906.75192975685081</v>
      </c>
    </row>
    <row r="272" spans="1:3" x14ac:dyDescent="0.2">
      <c r="A272" s="27" t="s">
        <v>515</v>
      </c>
      <c r="B272" s="27">
        <v>97</v>
      </c>
      <c r="C272" s="27">
        <v>621.34612981169812</v>
      </c>
    </row>
    <row r="273" spans="1:3" x14ac:dyDescent="0.2">
      <c r="A273" s="27" t="s">
        <v>1284</v>
      </c>
      <c r="B273" s="27">
        <v>90</v>
      </c>
      <c r="C273" s="27">
        <v>527.74220776547122</v>
      </c>
    </row>
    <row r="274" spans="1:3" x14ac:dyDescent="0.2">
      <c r="A274" s="27" t="s">
        <v>607</v>
      </c>
      <c r="B274" s="27">
        <v>94</v>
      </c>
      <c r="C274" s="27">
        <v>0</v>
      </c>
    </row>
    <row r="275" spans="1:3" x14ac:dyDescent="0.2">
      <c r="A275" s="27" t="s">
        <v>574</v>
      </c>
      <c r="B275" s="27">
        <v>102</v>
      </c>
      <c r="C275" s="27">
        <v>0</v>
      </c>
    </row>
    <row r="276" spans="1:3" x14ac:dyDescent="0.2">
      <c r="A276" s="27" t="s">
        <v>507</v>
      </c>
      <c r="B276" s="27">
        <v>121</v>
      </c>
      <c r="C276" s="27">
        <v>0</v>
      </c>
    </row>
    <row r="277" spans="1:3" x14ac:dyDescent="0.2">
      <c r="A277" s="27" t="s">
        <v>544</v>
      </c>
      <c r="B277" s="27">
        <v>96</v>
      </c>
      <c r="C277" s="27">
        <v>1240.4280976786254</v>
      </c>
    </row>
    <row r="278" spans="1:3" x14ac:dyDescent="0.2">
      <c r="A278" s="27" t="s">
        <v>547</v>
      </c>
      <c r="B278" s="27">
        <v>97</v>
      </c>
      <c r="C278" s="27">
        <v>0</v>
      </c>
    </row>
    <row r="279" spans="1:3" x14ac:dyDescent="0.2">
      <c r="A279" s="27" t="s">
        <v>561</v>
      </c>
      <c r="B279" s="27">
        <v>94</v>
      </c>
      <c r="C279" s="27">
        <v>530.29152213126122</v>
      </c>
    </row>
    <row r="280" spans="1:3" x14ac:dyDescent="0.2">
      <c r="A280" s="27" t="s">
        <v>662</v>
      </c>
      <c r="B280" s="27">
        <v>92</v>
      </c>
      <c r="C280" s="27">
        <v>0</v>
      </c>
    </row>
    <row r="281" spans="1:3" x14ac:dyDescent="0.2">
      <c r="A281" s="27" t="s">
        <v>421</v>
      </c>
      <c r="B281" s="27">
        <v>239</v>
      </c>
      <c r="C281" s="27">
        <v>3861.1918604651164</v>
      </c>
    </row>
    <row r="282" spans="1:3" x14ac:dyDescent="0.2">
      <c r="A282" s="27" t="s">
        <v>437</v>
      </c>
      <c r="B282" s="27">
        <v>111</v>
      </c>
      <c r="C282" s="27">
        <v>0</v>
      </c>
    </row>
    <row r="283" spans="1:3" x14ac:dyDescent="0.2">
      <c r="A283" s="27" t="s">
        <v>474</v>
      </c>
      <c r="B283" s="27">
        <v>103</v>
      </c>
      <c r="C283" s="27">
        <v>1839.1912475131128</v>
      </c>
    </row>
    <row r="284" spans="1:3" x14ac:dyDescent="0.2">
      <c r="A284" s="27" t="s">
        <v>472</v>
      </c>
      <c r="B284" s="27">
        <v>101</v>
      </c>
      <c r="C284" s="27">
        <v>0</v>
      </c>
    </row>
    <row r="285" spans="1:3" x14ac:dyDescent="0.2">
      <c r="A285" s="27" t="s">
        <v>793</v>
      </c>
      <c r="B285" s="27">
        <v>91</v>
      </c>
      <c r="C285" s="27">
        <v>3554.5454545454545</v>
      </c>
    </row>
    <row r="286" spans="1:3" x14ac:dyDescent="0.2">
      <c r="A286" s="27" t="s">
        <v>661</v>
      </c>
      <c r="B286" s="27">
        <v>92</v>
      </c>
      <c r="C286" s="27">
        <v>0</v>
      </c>
    </row>
    <row r="287" spans="1:3" x14ac:dyDescent="0.2">
      <c r="A287" s="27" t="s">
        <v>762</v>
      </c>
      <c r="B287" s="27">
        <v>103</v>
      </c>
      <c r="C287" s="27">
        <v>546.24070671378092</v>
      </c>
    </row>
    <row r="288" spans="1:3" x14ac:dyDescent="0.2">
      <c r="A288" s="27" t="s">
        <v>676</v>
      </c>
      <c r="B288" s="27">
        <v>92</v>
      </c>
      <c r="C288" s="27">
        <v>0</v>
      </c>
    </row>
    <row r="289" spans="1:3" x14ac:dyDescent="0.2">
      <c r="A289" s="27" t="s">
        <v>498</v>
      </c>
      <c r="B289" s="27">
        <v>105</v>
      </c>
      <c r="C289" s="27">
        <v>0</v>
      </c>
    </row>
    <row r="290" spans="1:3" x14ac:dyDescent="0.2">
      <c r="A290" s="27" t="s">
        <v>443</v>
      </c>
      <c r="B290" s="27">
        <v>143</v>
      </c>
      <c r="C290" s="27">
        <v>460.69855537720713</v>
      </c>
    </row>
    <row r="291" spans="1:3" x14ac:dyDescent="0.2">
      <c r="A291" s="27" t="s">
        <v>485</v>
      </c>
      <c r="B291" s="27">
        <v>113</v>
      </c>
      <c r="C291" s="27">
        <v>3726.5013054830288</v>
      </c>
    </row>
    <row r="292" spans="1:3" x14ac:dyDescent="0.2">
      <c r="A292" s="27" t="s">
        <v>675</v>
      </c>
      <c r="B292" s="27">
        <v>94</v>
      </c>
      <c r="C292" s="27">
        <v>0</v>
      </c>
    </row>
    <row r="293" spans="1:3" x14ac:dyDescent="0.2">
      <c r="A293" s="27" t="s">
        <v>691</v>
      </c>
      <c r="B293" s="27">
        <v>95</v>
      </c>
      <c r="C293" s="27">
        <v>0</v>
      </c>
    </row>
    <row r="294" spans="1:3" x14ac:dyDescent="0.2">
      <c r="A294" s="27" t="s">
        <v>511</v>
      </c>
      <c r="B294" s="27">
        <v>110</v>
      </c>
      <c r="C294" s="27">
        <v>472.29219143576825</v>
      </c>
    </row>
    <row r="295" spans="1:3" x14ac:dyDescent="0.2">
      <c r="A295" s="27" t="s">
        <v>749</v>
      </c>
      <c r="B295" s="27">
        <v>114</v>
      </c>
      <c r="C295" s="27">
        <v>664.6579227224388</v>
      </c>
    </row>
    <row r="296" spans="1:3" x14ac:dyDescent="0.2">
      <c r="A296" s="27" t="s">
        <v>707</v>
      </c>
      <c r="B296" s="27">
        <v>93</v>
      </c>
      <c r="C296" s="27">
        <v>1958.7660827778639</v>
      </c>
    </row>
    <row r="297" spans="1:3" x14ac:dyDescent="0.2">
      <c r="A297" s="27" t="s">
        <v>617</v>
      </c>
      <c r="B297" s="27">
        <v>98</v>
      </c>
      <c r="C297" s="27">
        <v>290.52364864864859</v>
      </c>
    </row>
    <row r="298" spans="1:3" x14ac:dyDescent="0.2">
      <c r="A298" s="27" t="s">
        <v>424</v>
      </c>
      <c r="B298" s="27">
        <v>149</v>
      </c>
      <c r="C298" s="27">
        <v>0</v>
      </c>
    </row>
    <row r="299" spans="1:3" x14ac:dyDescent="0.2">
      <c r="A299" s="27" t="s">
        <v>690</v>
      </c>
      <c r="B299" s="27">
        <v>106</v>
      </c>
      <c r="C299" s="27">
        <v>0</v>
      </c>
    </row>
    <row r="300" spans="1:3" x14ac:dyDescent="0.2">
      <c r="A300" s="27" t="s">
        <v>434</v>
      </c>
      <c r="B300" s="27">
        <v>164</v>
      </c>
      <c r="C300" s="27">
        <v>15981.308411214954</v>
      </c>
    </row>
    <row r="301" spans="1:3" x14ac:dyDescent="0.2">
      <c r="A301" s="27" t="s">
        <v>594</v>
      </c>
      <c r="B301" s="27">
        <v>115</v>
      </c>
      <c r="C301" s="27">
        <v>0</v>
      </c>
    </row>
    <row r="302" spans="1:3" x14ac:dyDescent="0.2">
      <c r="A302" s="27" t="s">
        <v>539</v>
      </c>
      <c r="B302" s="27">
        <v>101</v>
      </c>
      <c r="C302" s="27">
        <v>954.2969152997008</v>
      </c>
    </row>
    <row r="303" spans="1:3" x14ac:dyDescent="0.2">
      <c r="A303" s="27" t="s">
        <v>513</v>
      </c>
      <c r="B303" s="27">
        <v>98</v>
      </c>
      <c r="C303" s="27">
        <v>65.024988598358163</v>
      </c>
    </row>
    <row r="304" spans="1:3" x14ac:dyDescent="0.2">
      <c r="A304" s="27" t="s">
        <v>600</v>
      </c>
      <c r="B304" s="27">
        <v>102</v>
      </c>
      <c r="C304" s="27">
        <v>212.0248371952143</v>
      </c>
    </row>
    <row r="305" spans="1:3" x14ac:dyDescent="0.2">
      <c r="A305" s="27" t="s">
        <v>778</v>
      </c>
      <c r="B305" s="27">
        <v>123</v>
      </c>
      <c r="C305" s="27">
        <v>650.05199999999991</v>
      </c>
    </row>
    <row r="306" spans="1:3" x14ac:dyDescent="0.2">
      <c r="A306" s="27" t="s">
        <v>681</v>
      </c>
      <c r="B306" s="27">
        <v>98</v>
      </c>
      <c r="C306" s="27">
        <v>2455.6220359771055</v>
      </c>
    </row>
    <row r="307" spans="1:3" x14ac:dyDescent="0.2">
      <c r="A307" s="27" t="s">
        <v>459</v>
      </c>
      <c r="B307" s="27">
        <v>182</v>
      </c>
      <c r="C307" s="27">
        <v>324</v>
      </c>
    </row>
    <row r="308" spans="1:3" x14ac:dyDescent="0.2">
      <c r="A308" s="27" t="s">
        <v>506</v>
      </c>
      <c r="B308" s="27">
        <v>99</v>
      </c>
      <c r="C308" s="27">
        <v>3.7735172908080986E-3</v>
      </c>
    </row>
    <row r="309" spans="1:3" x14ac:dyDescent="0.2">
      <c r="A309" s="27" t="s">
        <v>639</v>
      </c>
      <c r="B309" s="27">
        <v>105</v>
      </c>
      <c r="C309" s="27">
        <v>30.567790496011099</v>
      </c>
    </row>
    <row r="310" spans="1:3" x14ac:dyDescent="0.2">
      <c r="A310" s="27" t="s">
        <v>581</v>
      </c>
      <c r="B310" s="27">
        <v>116</v>
      </c>
      <c r="C310" s="27">
        <v>3531.175219356554</v>
      </c>
    </row>
    <row r="311" spans="1:3" x14ac:dyDescent="0.2">
      <c r="A311" s="27" t="s">
        <v>790</v>
      </c>
      <c r="B311" s="27">
        <v>93</v>
      </c>
      <c r="C311" s="27">
        <v>10.98996435616154</v>
      </c>
    </row>
    <row r="312" spans="1:3" x14ac:dyDescent="0.2">
      <c r="A312" s="27" t="s">
        <v>719</v>
      </c>
      <c r="B312" s="27">
        <v>94</v>
      </c>
      <c r="C312" s="27">
        <v>0</v>
      </c>
    </row>
    <row r="313" spans="1:3" x14ac:dyDescent="0.2">
      <c r="A313" s="27" t="s">
        <v>423</v>
      </c>
      <c r="B313" s="27">
        <v>165</v>
      </c>
      <c r="C313" s="27">
        <v>1061.4833195478357</v>
      </c>
    </row>
    <row r="314" spans="1:3" x14ac:dyDescent="0.2">
      <c r="A314" s="27" t="s">
        <v>659</v>
      </c>
      <c r="B314" s="27">
        <v>93</v>
      </c>
      <c r="C314" s="27">
        <v>166.06025476218298</v>
      </c>
    </row>
    <row r="315" spans="1:3" x14ac:dyDescent="0.2">
      <c r="A315" s="27" t="s">
        <v>499</v>
      </c>
      <c r="B315" s="27">
        <v>114</v>
      </c>
      <c r="C315" s="27">
        <v>0</v>
      </c>
    </row>
    <row r="316" spans="1:3" x14ac:dyDescent="0.2">
      <c r="A316" s="27" t="s">
        <v>710</v>
      </c>
      <c r="B316" s="27">
        <v>153</v>
      </c>
      <c r="C316" s="27">
        <v>8796.5425531914898</v>
      </c>
    </row>
    <row r="317" spans="1:3" x14ac:dyDescent="0.2">
      <c r="A317" s="27" t="s">
        <v>738</v>
      </c>
      <c r="B317" s="27">
        <v>108</v>
      </c>
      <c r="C317" s="27">
        <v>589.30495689655174</v>
      </c>
    </row>
    <row r="318" spans="1:3" x14ac:dyDescent="0.2">
      <c r="A318" s="27" t="s">
        <v>447</v>
      </c>
      <c r="B318" s="27">
        <v>117</v>
      </c>
      <c r="C318" s="27">
        <v>1713.606889061288</v>
      </c>
    </row>
    <row r="319" spans="1:3" x14ac:dyDescent="0.2">
      <c r="A319" s="27" t="s">
        <v>446</v>
      </c>
      <c r="B319" s="27">
        <v>162</v>
      </c>
      <c r="C319" s="27">
        <v>13690.579041916166</v>
      </c>
    </row>
    <row r="320" spans="1:3" x14ac:dyDescent="0.2">
      <c r="A320" s="27" t="s">
        <v>501</v>
      </c>
      <c r="B320" s="27">
        <v>170</v>
      </c>
      <c r="C320" s="27">
        <v>0</v>
      </c>
    </row>
    <row r="321" spans="1:3" x14ac:dyDescent="0.2">
      <c r="A321" s="27" t="s">
        <v>656</v>
      </c>
      <c r="B321" s="27">
        <v>94</v>
      </c>
      <c r="C321" s="27">
        <v>1056.6400000000001</v>
      </c>
    </row>
    <row r="322" spans="1:3" x14ac:dyDescent="0.2">
      <c r="A322" s="27" t="s">
        <v>756</v>
      </c>
      <c r="B322" s="27">
        <v>115</v>
      </c>
      <c r="C322" s="27">
        <v>988.40274117026888</v>
      </c>
    </row>
    <row r="323" spans="1:3" x14ac:dyDescent="0.2">
      <c r="A323" s="27" t="s">
        <v>536</v>
      </c>
      <c r="B323" s="27">
        <v>100</v>
      </c>
      <c r="C323" s="27">
        <v>469.11775636665908</v>
      </c>
    </row>
    <row r="324" spans="1:3" x14ac:dyDescent="0.2">
      <c r="A324" s="27" t="s">
        <v>767</v>
      </c>
      <c r="B324" s="27">
        <v>105</v>
      </c>
      <c r="C324" s="27">
        <v>823.87605106382978</v>
      </c>
    </row>
    <row r="325" spans="1:3" x14ac:dyDescent="0.2">
      <c r="A325" s="27" t="s">
        <v>775</v>
      </c>
      <c r="B325" s="27">
        <v>99</v>
      </c>
      <c r="C325" s="27">
        <v>5373.5378460816519</v>
      </c>
    </row>
    <row r="326" spans="1:3" x14ac:dyDescent="0.2">
      <c r="A326" s="27" t="s">
        <v>469</v>
      </c>
      <c r="B326" s="27">
        <v>97</v>
      </c>
      <c r="C326" s="27">
        <v>1874.4016365800439</v>
      </c>
    </row>
    <row r="327" spans="1:3" x14ac:dyDescent="0.2">
      <c r="A327" s="27" t="s">
        <v>641</v>
      </c>
      <c r="B327" s="27">
        <v>93</v>
      </c>
      <c r="C327" s="27">
        <v>556.80374456703441</v>
      </c>
    </row>
    <row r="328" spans="1:3" x14ac:dyDescent="0.2">
      <c r="A328" s="27" t="s">
        <v>726</v>
      </c>
      <c r="B328" s="27">
        <v>95</v>
      </c>
      <c r="C328" s="27">
        <v>0</v>
      </c>
    </row>
    <row r="329" spans="1:3" x14ac:dyDescent="0.2">
      <c r="A329" s="27" t="s">
        <v>620</v>
      </c>
      <c r="B329" s="27">
        <v>96</v>
      </c>
      <c r="C329" s="27">
        <v>0</v>
      </c>
    </row>
    <row r="330" spans="1:3" x14ac:dyDescent="0.2">
      <c r="A330" s="27" t="s">
        <v>530</v>
      </c>
      <c r="B330" s="27">
        <v>126</v>
      </c>
      <c r="C330" s="27">
        <v>710.55660824253914</v>
      </c>
    </row>
    <row r="331" spans="1:3" x14ac:dyDescent="0.2">
      <c r="A331" s="27" t="s">
        <v>588</v>
      </c>
      <c r="B331" s="27">
        <v>95</v>
      </c>
      <c r="C331" s="27">
        <v>0</v>
      </c>
    </row>
    <row r="332" spans="1:3" x14ac:dyDescent="0.2">
      <c r="A332" s="27" t="s">
        <v>638</v>
      </c>
      <c r="B332" s="27">
        <v>96</v>
      </c>
      <c r="C332" s="27">
        <v>0</v>
      </c>
    </row>
    <row r="333" spans="1:3" x14ac:dyDescent="0.2">
      <c r="A333" s="27" t="s">
        <v>770</v>
      </c>
      <c r="B333" s="27">
        <v>125</v>
      </c>
      <c r="C333" s="27">
        <v>903.67727272727268</v>
      </c>
    </row>
    <row r="334" spans="1:3" x14ac:dyDescent="0.2">
      <c r="A334" s="27" t="s">
        <v>458</v>
      </c>
      <c r="B334" s="27">
        <v>151</v>
      </c>
      <c r="C334" s="27">
        <v>7413.608726562501</v>
      </c>
    </row>
    <row r="335" spans="1:3" x14ac:dyDescent="0.2">
      <c r="A335" s="27" t="s">
        <v>559</v>
      </c>
      <c r="B335" s="27">
        <v>103</v>
      </c>
      <c r="C335" s="27">
        <v>3246.5795327635328</v>
      </c>
    </row>
    <row r="336" spans="1:3" x14ac:dyDescent="0.2">
      <c r="A336" s="27" t="s">
        <v>427</v>
      </c>
      <c r="B336" s="27">
        <v>196</v>
      </c>
      <c r="C336" s="27">
        <v>9107.8561917443403</v>
      </c>
    </row>
    <row r="337" spans="1:3" x14ac:dyDescent="0.2">
      <c r="A337" s="27" t="s">
        <v>528</v>
      </c>
      <c r="B337" s="27">
        <v>97</v>
      </c>
      <c r="C337" s="27">
        <v>731.28454066056054</v>
      </c>
    </row>
    <row r="338" spans="1:3" x14ac:dyDescent="0.2">
      <c r="A338" s="27" t="s">
        <v>445</v>
      </c>
      <c r="B338" s="27">
        <v>107</v>
      </c>
      <c r="C338" s="27">
        <v>1724.1249662992127</v>
      </c>
    </row>
    <row r="339" spans="1:3" x14ac:dyDescent="0.2">
      <c r="A339" s="27" t="s">
        <v>771</v>
      </c>
      <c r="B339" s="27">
        <v>113</v>
      </c>
      <c r="C339" s="27">
        <v>0</v>
      </c>
    </row>
    <row r="340" spans="1:3" x14ac:dyDescent="0.2">
      <c r="A340" s="27" t="s">
        <v>629</v>
      </c>
      <c r="B340" s="27">
        <v>99</v>
      </c>
      <c r="C340" s="27">
        <v>0</v>
      </c>
    </row>
    <row r="341" spans="1:3" x14ac:dyDescent="0.2">
      <c r="A341" s="27" t="s">
        <v>521</v>
      </c>
      <c r="B341" s="27">
        <v>101</v>
      </c>
      <c r="C341" s="27">
        <v>1949.3177387914229</v>
      </c>
    </row>
    <row r="342" spans="1:3" x14ac:dyDescent="0.2">
      <c r="A342" s="27" t="s">
        <v>805</v>
      </c>
      <c r="B342" s="27">
        <v>95</v>
      </c>
      <c r="C342" s="27">
        <v>996.78843226788433</v>
      </c>
    </row>
    <row r="343" spans="1:3" x14ac:dyDescent="0.2">
      <c r="A343" s="27" t="s">
        <v>1285</v>
      </c>
      <c r="B343" s="27">
        <v>99</v>
      </c>
      <c r="C343" s="27">
        <v>996.78843226788433</v>
      </c>
    </row>
    <row r="344" spans="1:3" x14ac:dyDescent="0.2">
      <c r="A344" s="27" t="s">
        <v>779</v>
      </c>
      <c r="B344" s="27">
        <v>94</v>
      </c>
      <c r="C344" s="27">
        <v>0</v>
      </c>
    </row>
    <row r="345" spans="1:3" x14ac:dyDescent="0.2">
      <c r="A345" s="27" t="s">
        <v>687</v>
      </c>
      <c r="B345" s="27">
        <v>97</v>
      </c>
      <c r="C345" s="27">
        <v>1272.8473628386848</v>
      </c>
    </row>
    <row r="346" spans="1:3" x14ac:dyDescent="0.2">
      <c r="A346" s="27" t="s">
        <v>572</v>
      </c>
      <c r="B346" s="27">
        <v>92</v>
      </c>
      <c r="C346" s="27">
        <v>1592.0264192744391</v>
      </c>
    </row>
    <row r="347" spans="1:3" x14ac:dyDescent="0.2">
      <c r="A347" s="27" t="s">
        <v>776</v>
      </c>
      <c r="B347" s="27">
        <v>93</v>
      </c>
      <c r="C347" s="27">
        <v>0</v>
      </c>
    </row>
    <row r="348" spans="1:3" x14ac:dyDescent="0.2">
      <c r="A348" s="27" t="s">
        <v>673</v>
      </c>
      <c r="B348" s="27">
        <v>91</v>
      </c>
      <c r="C348" s="27">
        <v>502.70654559968068</v>
      </c>
    </row>
    <row r="349" spans="1:3" x14ac:dyDescent="0.2">
      <c r="A349" s="27" t="s">
        <v>527</v>
      </c>
      <c r="B349" s="27">
        <v>103</v>
      </c>
      <c r="C349" s="27">
        <v>3370.1298701298701</v>
      </c>
    </row>
    <row r="350" spans="1:3" x14ac:dyDescent="0.2">
      <c r="A350" s="27" t="s">
        <v>721</v>
      </c>
      <c r="B350" s="27">
        <v>98</v>
      </c>
      <c r="C350" s="27">
        <v>1563.9963348022136</v>
      </c>
    </row>
    <row r="351" spans="1:3" x14ac:dyDescent="0.2">
      <c r="A351" s="27" t="s">
        <v>550</v>
      </c>
      <c r="B351" s="27">
        <v>116</v>
      </c>
      <c r="C351" s="27">
        <v>461.25000000000006</v>
      </c>
    </row>
    <row r="352" spans="1:3" x14ac:dyDescent="0.2">
      <c r="A352" s="27" t="s">
        <v>560</v>
      </c>
      <c r="B352" s="27">
        <v>122</v>
      </c>
      <c r="C352" s="27">
        <v>1776.5757290686736</v>
      </c>
    </row>
    <row r="353" spans="1:3" x14ac:dyDescent="0.2">
      <c r="A353" s="27" t="s">
        <v>456</v>
      </c>
      <c r="B353" s="27">
        <v>106</v>
      </c>
      <c r="C353" s="27">
        <v>258.06451612903226</v>
      </c>
    </row>
    <row r="354" spans="1:3" x14ac:dyDescent="0.2">
      <c r="A354" s="27" t="s">
        <v>642</v>
      </c>
      <c r="B354" s="27">
        <v>96</v>
      </c>
      <c r="C354" s="27">
        <v>1018.9602765443872</v>
      </c>
    </row>
    <row r="355" spans="1:3" x14ac:dyDescent="0.2">
      <c r="A355" s="27" t="s">
        <v>503</v>
      </c>
      <c r="B355" s="27">
        <v>108</v>
      </c>
      <c r="C355" s="27">
        <v>9585.6214047751237</v>
      </c>
    </row>
    <row r="356" spans="1:3" x14ac:dyDescent="0.2">
      <c r="A356" s="27" t="s">
        <v>490</v>
      </c>
      <c r="B356" s="27">
        <v>110</v>
      </c>
      <c r="C356" s="27">
        <v>0</v>
      </c>
    </row>
    <row r="357" spans="1:3" x14ac:dyDescent="0.2">
      <c r="A357" s="27" t="s">
        <v>436</v>
      </c>
      <c r="B357" s="27">
        <v>115</v>
      </c>
      <c r="C357" s="27">
        <v>0</v>
      </c>
    </row>
    <row r="358" spans="1:3" x14ac:dyDescent="0.2">
      <c r="A358" s="27" t="s">
        <v>727</v>
      </c>
      <c r="B358" s="27">
        <v>96</v>
      </c>
      <c r="C358" s="27">
        <v>0</v>
      </c>
    </row>
    <row r="359" spans="1:3" x14ac:dyDescent="0.2">
      <c r="A359" s="27" t="s">
        <v>451</v>
      </c>
      <c r="B359" s="27">
        <v>161</v>
      </c>
      <c r="C359" s="27">
        <v>15976.413157894736</v>
      </c>
    </row>
    <row r="360" spans="1:3" x14ac:dyDescent="0.2">
      <c r="A360" s="27" t="s">
        <v>632</v>
      </c>
      <c r="B360" s="27">
        <v>97</v>
      </c>
      <c r="C360" s="27">
        <v>0</v>
      </c>
    </row>
  </sheetData>
  <pageMargins left="0.7" right="0.7" top="0.75" bottom="0.75" header="0.3" footer="0.3"/>
  <customProperties>
    <customPr name="ID" r:id="rId1"/>
  </customProperties>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478E-DA0A-49F7-993E-C8932C61AD47}">
  <sheetPr>
    <tabColor theme="9"/>
  </sheetPr>
  <dimension ref="A1:W360"/>
  <sheetViews>
    <sheetView showGridLines="0" zoomScaleNormal="100" workbookViewId="0">
      <selection activeCell="G2" sqref="G2"/>
    </sheetView>
  </sheetViews>
  <sheetFormatPr baseColWidth="10" defaultColWidth="9.140625" defaultRowHeight="12.75" x14ac:dyDescent="0.2"/>
  <cols>
    <col min="1" max="1" width="13" style="27" customWidth="1"/>
    <col min="2" max="2" width="24.5703125" style="27" customWidth="1"/>
    <col min="3" max="3" width="23.42578125" style="27" customWidth="1"/>
    <col min="4" max="4" width="31.140625" style="27" customWidth="1"/>
    <col min="5" max="5" width="30.85546875" style="27" customWidth="1"/>
    <col min="6" max="6" width="14.140625" style="44" customWidth="1"/>
    <col min="7" max="7" width="18.85546875" style="27" customWidth="1"/>
    <col min="8" max="8" width="18.42578125" style="27" customWidth="1"/>
    <col min="9" max="9" width="18.5703125" style="27" customWidth="1"/>
    <col min="10" max="10" width="20.28515625" style="27" customWidth="1"/>
    <col min="11" max="11" width="20.85546875" style="27" customWidth="1"/>
    <col min="12" max="12" width="22" style="27" customWidth="1"/>
    <col min="13" max="13" width="21.7109375" style="27" customWidth="1"/>
    <col min="14" max="14" width="23.28515625" style="27" customWidth="1"/>
    <col min="15" max="15" width="20.5703125" style="44" customWidth="1"/>
    <col min="16" max="16" width="25.28515625" style="27" customWidth="1"/>
    <col min="17" max="17" width="24.85546875" style="27" customWidth="1"/>
    <col min="18" max="18" width="25" style="27" customWidth="1"/>
    <col min="19" max="19" width="26.7109375" style="27" customWidth="1"/>
    <col min="20" max="20" width="27.28515625" style="27" customWidth="1"/>
    <col min="21" max="21" width="28.42578125" style="27" customWidth="1"/>
    <col min="22" max="22" width="28.140625" style="27" customWidth="1"/>
    <col min="23" max="23" width="29.7109375" style="27" customWidth="1"/>
    <col min="24" max="16384" width="9.140625" style="27"/>
  </cols>
  <sheetData>
    <row r="1" spans="1:23" ht="21" x14ac:dyDescent="0.35">
      <c r="A1" s="45" t="s">
        <v>1300</v>
      </c>
    </row>
    <row r="2" spans="1:23" x14ac:dyDescent="0.2">
      <c r="A2" s="27" t="s">
        <v>1303</v>
      </c>
    </row>
    <row r="4" spans="1:23" x14ac:dyDescent="0.2">
      <c r="A4" s="27" t="s">
        <v>402</v>
      </c>
      <c r="B4" s="27" t="s">
        <v>403</v>
      </c>
      <c r="C4" s="27" t="s">
        <v>862</v>
      </c>
      <c r="D4" s="27" t="s">
        <v>1304</v>
      </c>
      <c r="E4" s="27" t="s">
        <v>1305</v>
      </c>
      <c r="F4" s="44" t="s">
        <v>1306</v>
      </c>
      <c r="G4" s="27" t="s">
        <v>1307</v>
      </c>
      <c r="H4" s="27" t="s">
        <v>1308</v>
      </c>
      <c r="I4" s="27" t="s">
        <v>1309</v>
      </c>
      <c r="J4" s="27" t="s">
        <v>1310</v>
      </c>
      <c r="K4" s="27" t="s">
        <v>1311</v>
      </c>
      <c r="L4" s="27" t="s">
        <v>1312</v>
      </c>
      <c r="M4" s="27" t="s">
        <v>1313</v>
      </c>
      <c r="N4" s="27" t="s">
        <v>1314</v>
      </c>
      <c r="O4" s="44" t="s">
        <v>866</v>
      </c>
      <c r="P4" s="27" t="s">
        <v>867</v>
      </c>
      <c r="Q4" s="27" t="s">
        <v>868</v>
      </c>
      <c r="R4" s="27" t="s">
        <v>869</v>
      </c>
      <c r="S4" s="27" t="s">
        <v>870</v>
      </c>
      <c r="T4" s="27" t="s">
        <v>871</v>
      </c>
      <c r="U4" s="27" t="s">
        <v>1315</v>
      </c>
      <c r="V4" s="27" t="s">
        <v>872</v>
      </c>
      <c r="W4" s="27" t="s">
        <v>873</v>
      </c>
    </row>
    <row r="5" spans="1:23" x14ac:dyDescent="0.2">
      <c r="A5" s="27">
        <v>4222</v>
      </c>
      <c r="B5" s="27" t="s">
        <v>431</v>
      </c>
      <c r="C5" s="33">
        <v>935</v>
      </c>
      <c r="D5" s="33">
        <f>SUM(Table6[[#This Row],[Utbytte totalt]:[Renter ansvarlig lån totalt]])</f>
        <v>104625513.38354966</v>
      </c>
      <c r="E5" s="33">
        <f>SUM(Table6[[#This Row],[Utbytte per innbygger]:[Renter ansvarlig lån per innbygger]])</f>
        <v>111898.94479524028</v>
      </c>
      <c r="F5" s="54">
        <v>2388750</v>
      </c>
      <c r="G5" s="33">
        <v>47639516.442000002</v>
      </c>
      <c r="H5" s="33">
        <v>0</v>
      </c>
      <c r="I5" s="33">
        <v>732150.70317848923</v>
      </c>
      <c r="J5" s="33">
        <v>-1721589.9999999991</v>
      </c>
      <c r="K5" s="33">
        <v>38274399</v>
      </c>
      <c r="L5" s="33">
        <v>17312287.238371171</v>
      </c>
      <c r="M5" s="33">
        <v>0</v>
      </c>
      <c r="N5" s="33">
        <v>0</v>
      </c>
      <c r="O5" s="54">
        <v>2554.8128342245991</v>
      </c>
      <c r="P5" s="33">
        <v>50951.354483422459</v>
      </c>
      <c r="Q5" s="33">
        <v>0</v>
      </c>
      <c r="R5" s="33">
        <v>783.04888040480137</v>
      </c>
      <c r="S5" s="33">
        <v>-1841.2727272727263</v>
      </c>
      <c r="T5" s="33">
        <v>40935.186096256686</v>
      </c>
      <c r="U5" s="33">
        <v>18515.815228204461</v>
      </c>
      <c r="V5" s="33">
        <v>0</v>
      </c>
      <c r="W5" s="33">
        <v>0</v>
      </c>
    </row>
    <row r="6" spans="1:23" x14ac:dyDescent="0.2">
      <c r="A6" s="27">
        <v>4629</v>
      </c>
      <c r="B6" s="27" t="s">
        <v>452</v>
      </c>
      <c r="C6" s="33">
        <v>378</v>
      </c>
      <c r="D6" s="33">
        <f>SUM(Table6[[#This Row],[Utbytte totalt]:[Renter ansvarlig lån totalt]])</f>
        <v>32822230.560393423</v>
      </c>
      <c r="E6" s="33">
        <f>SUM(Table6[[#This Row],[Utbytte per innbygger]:[Renter ansvarlig lån per innbygger]])</f>
        <v>86831.297778818582</v>
      </c>
      <c r="F6" s="54">
        <v>0</v>
      </c>
      <c r="G6" s="33">
        <v>20759790.807</v>
      </c>
      <c r="H6" s="33">
        <v>0</v>
      </c>
      <c r="I6" s="33">
        <v>104206.2923193044</v>
      </c>
      <c r="J6" s="33">
        <v>-270824</v>
      </c>
      <c r="K6" s="33">
        <v>5872410</v>
      </c>
      <c r="L6" s="33">
        <v>6356647.4610741176</v>
      </c>
      <c r="M6" s="33">
        <v>0</v>
      </c>
      <c r="N6" s="33">
        <v>0</v>
      </c>
      <c r="O6" s="54">
        <v>0</v>
      </c>
      <c r="P6" s="33">
        <v>54920.0815</v>
      </c>
      <c r="Q6" s="33">
        <v>0</v>
      </c>
      <c r="R6" s="33">
        <v>275.67802200874178</v>
      </c>
      <c r="S6" s="33">
        <v>-716.46560846560851</v>
      </c>
      <c r="T6" s="33">
        <v>15535.476190476191</v>
      </c>
      <c r="U6" s="33">
        <v>16816.527674799254</v>
      </c>
      <c r="V6" s="33">
        <v>0</v>
      </c>
      <c r="W6" s="33">
        <v>0</v>
      </c>
    </row>
    <row r="7" spans="1:23" x14ac:dyDescent="0.2">
      <c r="A7" s="27">
        <v>4228</v>
      </c>
      <c r="B7" s="27" t="s">
        <v>422</v>
      </c>
      <c r="C7" s="33">
        <v>1810</v>
      </c>
      <c r="D7" s="33">
        <f>SUM(Table6[[#This Row],[Utbytte totalt]:[Renter ansvarlig lån totalt]])</f>
        <v>135839885.15639144</v>
      </c>
      <c r="E7" s="33">
        <f>SUM(Table6[[#This Row],[Utbytte per innbygger]:[Renter ansvarlig lån per innbygger]])</f>
        <v>75049.660307398575</v>
      </c>
      <c r="F7" s="54">
        <v>6727500</v>
      </c>
      <c r="G7" s="33">
        <v>93855851.592999995</v>
      </c>
      <c r="H7" s="33">
        <v>0</v>
      </c>
      <c r="I7" s="33">
        <v>954096.57253389095</v>
      </c>
      <c r="J7" s="33">
        <v>-2086695</v>
      </c>
      <c r="K7" s="33">
        <v>20223746</v>
      </c>
      <c r="L7" s="33">
        <v>16165385.990857556</v>
      </c>
      <c r="M7" s="33">
        <v>0</v>
      </c>
      <c r="N7" s="33">
        <v>0</v>
      </c>
      <c r="O7" s="54">
        <v>3716.8508287292816</v>
      </c>
      <c r="P7" s="33">
        <v>51854.061653591154</v>
      </c>
      <c r="Q7" s="33">
        <v>0</v>
      </c>
      <c r="R7" s="33">
        <v>527.12517819551988</v>
      </c>
      <c r="S7" s="33">
        <v>-1152.8701657458564</v>
      </c>
      <c r="T7" s="33">
        <v>11173.340331491712</v>
      </c>
      <c r="U7" s="33">
        <v>8931.1524811367708</v>
      </c>
      <c r="V7" s="33">
        <v>0</v>
      </c>
      <c r="W7" s="33">
        <v>0</v>
      </c>
    </row>
    <row r="8" spans="1:23" x14ac:dyDescent="0.2">
      <c r="A8" s="27">
        <v>4619</v>
      </c>
      <c r="B8" s="27" t="s">
        <v>428</v>
      </c>
      <c r="C8" s="33">
        <v>937</v>
      </c>
      <c r="D8" s="33">
        <f>SUM(Table6[[#This Row],[Utbytte totalt]:[Renter ansvarlig lån totalt]])</f>
        <v>66817564.646304198</v>
      </c>
      <c r="E8" s="33">
        <f>SUM(Table6[[#This Row],[Utbytte per innbygger]:[Renter ansvarlig lån per innbygger]])</f>
        <v>71310.101009929786</v>
      </c>
      <c r="F8" s="54">
        <v>0</v>
      </c>
      <c r="G8" s="33">
        <v>45906482.153000005</v>
      </c>
      <c r="H8" s="33">
        <v>0</v>
      </c>
      <c r="I8" s="33">
        <v>378931.97207019781</v>
      </c>
      <c r="J8" s="33">
        <v>-904607.99999999953</v>
      </c>
      <c r="K8" s="33">
        <v>10925725</v>
      </c>
      <c r="L8" s="33">
        <v>10511033.521233998</v>
      </c>
      <c r="M8" s="33">
        <v>0</v>
      </c>
      <c r="N8" s="33">
        <v>0</v>
      </c>
      <c r="O8" s="54">
        <v>0</v>
      </c>
      <c r="P8" s="33">
        <v>48993.043919957316</v>
      </c>
      <c r="Q8" s="33">
        <v>0</v>
      </c>
      <c r="R8" s="33">
        <v>404.40978876221749</v>
      </c>
      <c r="S8" s="33">
        <v>-965.43009605122677</v>
      </c>
      <c r="T8" s="33">
        <v>11660.325506937033</v>
      </c>
      <c r="U8" s="33">
        <v>11217.751890324438</v>
      </c>
      <c r="V8" s="33">
        <v>0</v>
      </c>
      <c r="W8" s="33">
        <v>0</v>
      </c>
    </row>
    <row r="9" spans="1:23" x14ac:dyDescent="0.2">
      <c r="A9" s="27">
        <v>4641</v>
      </c>
      <c r="B9" s="27" t="s">
        <v>426</v>
      </c>
      <c r="C9" s="33">
        <v>1766</v>
      </c>
      <c r="D9" s="33">
        <f>SUM(Table6[[#This Row],[Utbytte totalt]:[Renter ansvarlig lån totalt]])</f>
        <v>75839582.952160507</v>
      </c>
      <c r="E9" s="33">
        <f>SUM(Table6[[#This Row],[Utbytte per innbygger]:[Renter ansvarlig lån per innbygger]])</f>
        <v>42944.271207338898</v>
      </c>
      <c r="F9" s="54">
        <v>0</v>
      </c>
      <c r="G9" s="33">
        <v>46620043.218000002</v>
      </c>
      <c r="H9" s="33">
        <v>0</v>
      </c>
      <c r="I9" s="33">
        <v>590051.21365216514</v>
      </c>
      <c r="J9" s="33">
        <v>-1356912</v>
      </c>
      <c r="K9" s="33">
        <v>17388996</v>
      </c>
      <c r="L9" s="33">
        <v>12597404.520508334</v>
      </c>
      <c r="M9" s="33">
        <v>0</v>
      </c>
      <c r="N9" s="33">
        <v>0</v>
      </c>
      <c r="O9" s="54">
        <v>0</v>
      </c>
      <c r="P9" s="33">
        <v>26398.665468856172</v>
      </c>
      <c r="Q9" s="33">
        <v>0</v>
      </c>
      <c r="R9" s="33">
        <v>334.11733502387608</v>
      </c>
      <c r="S9" s="33">
        <v>-768.35334088335219</v>
      </c>
      <c r="T9" s="33">
        <v>9846.5436013590042</v>
      </c>
      <c r="U9" s="33">
        <v>7133.2981429832016</v>
      </c>
      <c r="V9" s="33">
        <v>0</v>
      </c>
      <c r="W9" s="33">
        <v>0</v>
      </c>
    </row>
    <row r="10" spans="1:23" x14ac:dyDescent="0.2">
      <c r="A10" s="27">
        <v>4221</v>
      </c>
      <c r="B10" s="27" t="s">
        <v>446</v>
      </c>
      <c r="C10" s="33">
        <v>1169</v>
      </c>
      <c r="D10" s="33">
        <f>SUM(Table6[[#This Row],[Utbytte totalt]:[Renter ansvarlig lån totalt]])</f>
        <v>48761535.671109803</v>
      </c>
      <c r="E10" s="33">
        <f>SUM(Table6[[#This Row],[Utbytte per innbygger]:[Renter ansvarlig lån per innbygger]])</f>
        <v>41712.177648511381</v>
      </c>
      <c r="F10" s="54">
        <v>3669250</v>
      </c>
      <c r="G10" s="33">
        <v>26143537.490000002</v>
      </c>
      <c r="H10" s="33">
        <v>0</v>
      </c>
      <c r="I10" s="33">
        <v>320738.84778798878</v>
      </c>
      <c r="J10" s="33">
        <v>-927420</v>
      </c>
      <c r="K10" s="33">
        <v>13372627</v>
      </c>
      <c r="L10" s="33">
        <v>6182802.3333218172</v>
      </c>
      <c r="M10" s="33">
        <v>0</v>
      </c>
      <c r="N10" s="33">
        <v>0</v>
      </c>
      <c r="O10" s="54">
        <v>3138.7938408896493</v>
      </c>
      <c r="P10" s="33">
        <v>22364.018383233535</v>
      </c>
      <c r="Q10" s="33">
        <v>0</v>
      </c>
      <c r="R10" s="33">
        <v>274.37027184601266</v>
      </c>
      <c r="S10" s="33">
        <v>-793.34473909324208</v>
      </c>
      <c r="T10" s="33">
        <v>11439.372968349016</v>
      </c>
      <c r="U10" s="33">
        <v>5288.9669232864135</v>
      </c>
      <c r="V10" s="33">
        <v>0</v>
      </c>
      <c r="W10" s="33">
        <v>0</v>
      </c>
    </row>
    <row r="11" spans="1:23" x14ac:dyDescent="0.2">
      <c r="A11" s="27">
        <v>1134</v>
      </c>
      <c r="B11" s="27" t="s">
        <v>421</v>
      </c>
      <c r="C11" s="33">
        <v>3784</v>
      </c>
      <c r="D11" s="33">
        <f>SUM(Table6[[#This Row],[Utbytte totalt]:[Renter ansvarlig lån totalt]])</f>
        <v>148424765.56518915</v>
      </c>
      <c r="E11" s="33">
        <f>SUM(Table6[[#This Row],[Utbytte per innbygger]:[Renter ansvarlig lån per innbygger]])</f>
        <v>39224.303796297347</v>
      </c>
      <c r="F11" s="54">
        <v>6673590</v>
      </c>
      <c r="G11" s="33">
        <v>101441996.502</v>
      </c>
      <c r="H11" s="33">
        <v>0</v>
      </c>
      <c r="I11" s="33">
        <v>890490.13436496514</v>
      </c>
      <c r="J11" s="33">
        <v>-2963479.9999999981</v>
      </c>
      <c r="K11" s="33">
        <v>27274914</v>
      </c>
      <c r="L11" s="33">
        <v>15107254.928824186</v>
      </c>
      <c r="M11" s="33">
        <v>0</v>
      </c>
      <c r="N11" s="33">
        <v>0</v>
      </c>
      <c r="O11" s="54">
        <v>1763.6337209302326</v>
      </c>
      <c r="P11" s="33">
        <v>26808.138610465117</v>
      </c>
      <c r="Q11" s="33">
        <v>0</v>
      </c>
      <c r="R11" s="33">
        <v>235.33037377509649</v>
      </c>
      <c r="S11" s="33">
        <v>-783.16067653276912</v>
      </c>
      <c r="T11" s="33">
        <v>7207.9582452431287</v>
      </c>
      <c r="U11" s="33">
        <v>3992.4035224165395</v>
      </c>
      <c r="V11" s="33">
        <v>0</v>
      </c>
      <c r="W11" s="33">
        <v>0</v>
      </c>
    </row>
    <row r="12" spans="1:23" x14ac:dyDescent="0.2">
      <c r="A12" s="27">
        <v>4224</v>
      </c>
      <c r="B12" s="27" t="s">
        <v>451</v>
      </c>
      <c r="C12" s="33">
        <v>912</v>
      </c>
      <c r="D12" s="33">
        <f>SUM(Table6[[#This Row],[Utbytte totalt]:[Renter ansvarlig lån totalt]])</f>
        <v>33488844.247839175</v>
      </c>
      <c r="E12" s="33">
        <f>SUM(Table6[[#This Row],[Utbytte per innbygger]:[Renter ansvarlig lån per innbygger]])</f>
        <v>36720.223955964007</v>
      </c>
      <c r="F12" s="54">
        <v>3340999.9999999995</v>
      </c>
      <c r="G12" s="33">
        <v>17490579.407000002</v>
      </c>
      <c r="H12" s="33">
        <v>0</v>
      </c>
      <c r="I12" s="33">
        <v>411411.85539050045</v>
      </c>
      <c r="J12" s="33">
        <v>-903435</v>
      </c>
      <c r="K12" s="33">
        <v>6942583</v>
      </c>
      <c r="L12" s="33">
        <v>6206704.9854486734</v>
      </c>
      <c r="M12" s="33">
        <v>0</v>
      </c>
      <c r="N12" s="33">
        <v>0</v>
      </c>
      <c r="O12" s="54">
        <v>3663.3771929824557</v>
      </c>
      <c r="P12" s="33">
        <v>19178.266893640353</v>
      </c>
      <c r="Q12" s="33">
        <v>0</v>
      </c>
      <c r="R12" s="33">
        <v>451.10949055975925</v>
      </c>
      <c r="S12" s="33">
        <v>-990.60855263157896</v>
      </c>
      <c r="T12" s="33">
        <v>7612.4813596491231</v>
      </c>
      <c r="U12" s="33">
        <v>6805.5975717638967</v>
      </c>
      <c r="V12" s="33">
        <v>0</v>
      </c>
      <c r="W12" s="33">
        <v>0</v>
      </c>
    </row>
    <row r="13" spans="1:23" x14ac:dyDescent="0.2">
      <c r="A13" s="27">
        <v>5033</v>
      </c>
      <c r="B13" s="27" t="s">
        <v>459</v>
      </c>
      <c r="C13" s="33">
        <v>750</v>
      </c>
      <c r="D13" s="33">
        <f>SUM(Table6[[#This Row],[Utbytte totalt]:[Renter ansvarlig lån totalt]])</f>
        <v>23403568.442775574</v>
      </c>
      <c r="E13" s="33">
        <f>SUM(Table6[[#This Row],[Utbytte per innbygger]:[Renter ansvarlig lån per innbygger]])</f>
        <v>31204.757923700767</v>
      </c>
      <c r="F13" s="54">
        <v>308000</v>
      </c>
      <c r="G13" s="33">
        <v>13770686.279000001</v>
      </c>
      <c r="H13" s="33">
        <v>0</v>
      </c>
      <c r="I13" s="33">
        <v>338332.11791981949</v>
      </c>
      <c r="J13" s="33">
        <v>-907755</v>
      </c>
      <c r="K13" s="33">
        <v>5912073</v>
      </c>
      <c r="L13" s="33">
        <v>3982232.0458557531</v>
      </c>
      <c r="M13" s="33">
        <v>0</v>
      </c>
      <c r="N13" s="33">
        <v>0</v>
      </c>
      <c r="O13" s="54">
        <v>410.66666666666669</v>
      </c>
      <c r="P13" s="33">
        <v>18360.91503866667</v>
      </c>
      <c r="Q13" s="33">
        <v>0</v>
      </c>
      <c r="R13" s="33">
        <v>451.10949055975931</v>
      </c>
      <c r="S13" s="33">
        <v>-1210.3399999999999</v>
      </c>
      <c r="T13" s="33">
        <v>7882.7640000000001</v>
      </c>
      <c r="U13" s="33">
        <v>5309.6427278076708</v>
      </c>
      <c r="V13" s="33">
        <v>0</v>
      </c>
      <c r="W13" s="33">
        <v>0</v>
      </c>
    </row>
    <row r="14" spans="1:23" x14ac:dyDescent="0.2">
      <c r="A14" s="27">
        <v>5043</v>
      </c>
      <c r="B14" s="27" t="s">
        <v>524</v>
      </c>
      <c r="C14" s="33">
        <v>441</v>
      </c>
      <c r="D14" s="33">
        <f>SUM(Table6[[#This Row],[Utbytte totalt]:[Renter ansvarlig lån totalt]])</f>
        <v>13080413.089916058</v>
      </c>
      <c r="E14" s="33">
        <f>SUM(Table6[[#This Row],[Utbytte per innbygger]:[Renter ansvarlig lån per innbygger]])</f>
        <v>29660.800657406024</v>
      </c>
      <c r="F14" s="54">
        <v>1425065.4</v>
      </c>
      <c r="G14" s="33">
        <v>2189377.9109999998</v>
      </c>
      <c r="H14" s="33">
        <v>0</v>
      </c>
      <c r="I14" s="33">
        <v>132626.19022456923</v>
      </c>
      <c r="J14" s="33">
        <v>-316812</v>
      </c>
      <c r="K14" s="33">
        <v>9374183</v>
      </c>
      <c r="L14" s="33">
        <v>275972.58869148791</v>
      </c>
      <c r="M14" s="33">
        <v>0</v>
      </c>
      <c r="N14" s="33">
        <v>0</v>
      </c>
      <c r="O14" s="54">
        <v>3231.4408163265302</v>
      </c>
      <c r="P14" s="33">
        <v>4964.5757619047617</v>
      </c>
      <c r="Q14" s="33">
        <v>0</v>
      </c>
      <c r="R14" s="33">
        <v>300.73966037317285</v>
      </c>
      <c r="S14" s="33">
        <v>-718.39455782312928</v>
      </c>
      <c r="T14" s="33">
        <v>21256.650793650795</v>
      </c>
      <c r="U14" s="33">
        <v>625.78818297389546</v>
      </c>
      <c r="V14" s="33">
        <v>0</v>
      </c>
      <c r="W14" s="33">
        <v>0</v>
      </c>
    </row>
    <row r="15" spans="1:23" x14ac:dyDescent="0.2">
      <c r="A15" s="27">
        <v>3825</v>
      </c>
      <c r="B15" s="27" t="s">
        <v>427</v>
      </c>
      <c r="C15" s="33">
        <v>3755</v>
      </c>
      <c r="D15" s="33">
        <f>SUM(Table6[[#This Row],[Utbytte totalt]:[Renter ansvarlig lån totalt]])</f>
        <v>91911909.744971007</v>
      </c>
      <c r="E15" s="33">
        <f>SUM(Table6[[#This Row],[Utbytte per innbygger]:[Renter ansvarlig lån per innbygger]])</f>
        <v>24477.206323560858</v>
      </c>
      <c r="F15" s="54">
        <v>3325000</v>
      </c>
      <c r="G15" s="33">
        <v>45708411.504000001</v>
      </c>
      <c r="H15" s="33">
        <v>0</v>
      </c>
      <c r="I15" s="33">
        <v>1623994.1660151333</v>
      </c>
      <c r="J15" s="33">
        <v>-3408534.9999999981</v>
      </c>
      <c r="K15" s="33">
        <v>28383693</v>
      </c>
      <c r="L15" s="33">
        <v>16279346.074955881</v>
      </c>
      <c r="M15" s="33">
        <v>0</v>
      </c>
      <c r="N15" s="33">
        <v>0</v>
      </c>
      <c r="O15" s="54">
        <v>885.48601864181092</v>
      </c>
      <c r="P15" s="33">
        <v>12172.679495073236</v>
      </c>
      <c r="Q15" s="33">
        <v>0</v>
      </c>
      <c r="R15" s="33">
        <v>432.4884596578251</v>
      </c>
      <c r="S15" s="33">
        <v>-907.73235685752286</v>
      </c>
      <c r="T15" s="33">
        <v>7558.9062583222367</v>
      </c>
      <c r="U15" s="33">
        <v>4335.3784487232706</v>
      </c>
      <c r="V15" s="33">
        <v>0</v>
      </c>
      <c r="W15" s="33">
        <v>0</v>
      </c>
    </row>
    <row r="16" spans="1:23" x14ac:dyDescent="0.2">
      <c r="A16" s="27">
        <v>3824</v>
      </c>
      <c r="B16" s="27" t="s">
        <v>434</v>
      </c>
      <c r="C16" s="33">
        <v>2140</v>
      </c>
      <c r="D16" s="33">
        <f>SUM(Table6[[#This Row],[Utbytte totalt]:[Renter ansvarlig lån totalt]])</f>
        <v>51324470.663841262</v>
      </c>
      <c r="E16" s="33">
        <f>SUM(Table6[[#This Row],[Utbytte per innbygger]:[Renter ansvarlig lån per innbygger]])</f>
        <v>23983.397506467885</v>
      </c>
      <c r="F16" s="54">
        <v>3325000</v>
      </c>
      <c r="G16" s="33">
        <v>33794414.577</v>
      </c>
      <c r="H16" s="33">
        <v>0</v>
      </c>
      <c r="I16" s="33">
        <v>485844.92133286083</v>
      </c>
      <c r="J16" s="33">
        <v>-1084655</v>
      </c>
      <c r="K16" s="33">
        <v>8217952</v>
      </c>
      <c r="L16" s="33">
        <v>6585914.1655084044</v>
      </c>
      <c r="M16" s="33">
        <v>0</v>
      </c>
      <c r="N16" s="33">
        <v>0</v>
      </c>
      <c r="O16" s="54">
        <v>1553.7383177570093</v>
      </c>
      <c r="P16" s="33">
        <v>15791.782512616823</v>
      </c>
      <c r="Q16" s="33">
        <v>0</v>
      </c>
      <c r="R16" s="33">
        <v>227.0303370714303</v>
      </c>
      <c r="S16" s="33">
        <v>-506.84813084112147</v>
      </c>
      <c r="T16" s="33">
        <v>3840.1644859813082</v>
      </c>
      <c r="U16" s="33">
        <v>3077.5299838824321</v>
      </c>
      <c r="V16" s="33">
        <v>0</v>
      </c>
      <c r="W16" s="33">
        <v>0</v>
      </c>
    </row>
    <row r="17" spans="1:23" x14ac:dyDescent="0.2">
      <c r="A17" s="27">
        <v>5044</v>
      </c>
      <c r="B17" s="27" t="s">
        <v>467</v>
      </c>
      <c r="C17" s="33">
        <v>818</v>
      </c>
      <c r="D17" s="33">
        <f>SUM(Table6[[#This Row],[Utbytte totalt]:[Renter ansvarlig lån totalt]])</f>
        <v>17987252.773075506</v>
      </c>
      <c r="E17" s="33">
        <f>SUM(Table6[[#This Row],[Utbytte per innbygger]:[Renter ansvarlig lån per innbygger]])</f>
        <v>21989.306568551965</v>
      </c>
      <c r="F17" s="54">
        <v>2608694.1</v>
      </c>
      <c r="G17" s="33">
        <v>11048877.231000001</v>
      </c>
      <c r="H17" s="33">
        <v>0</v>
      </c>
      <c r="I17" s="33">
        <v>232772.49712883579</v>
      </c>
      <c r="J17" s="33">
        <v>-621200</v>
      </c>
      <c r="K17" s="33">
        <v>3128095</v>
      </c>
      <c r="L17" s="33">
        <v>1590013.9449466728</v>
      </c>
      <c r="M17" s="33">
        <v>0</v>
      </c>
      <c r="N17" s="33">
        <v>0</v>
      </c>
      <c r="O17" s="54">
        <v>3189.1125916870415</v>
      </c>
      <c r="P17" s="33">
        <v>13507.184878973107</v>
      </c>
      <c r="Q17" s="33">
        <v>0</v>
      </c>
      <c r="R17" s="33">
        <v>284.56295492522713</v>
      </c>
      <c r="S17" s="33">
        <v>-759.4132029339853</v>
      </c>
      <c r="T17" s="33">
        <v>3824.0770171149143</v>
      </c>
      <c r="U17" s="33">
        <v>1943.7823287856636</v>
      </c>
      <c r="V17" s="33">
        <v>0</v>
      </c>
      <c r="W17" s="33">
        <v>0</v>
      </c>
    </row>
    <row r="18" spans="1:23" x14ac:dyDescent="0.2">
      <c r="A18" s="27">
        <v>3818</v>
      </c>
      <c r="B18" s="27" t="s">
        <v>424</v>
      </c>
      <c r="C18" s="33">
        <v>5512</v>
      </c>
      <c r="D18" s="33">
        <f>SUM(Table6[[#This Row],[Utbytte totalt]:[Renter ansvarlig lån totalt]])</f>
        <v>113932704.97486046</v>
      </c>
      <c r="E18" s="33">
        <f>SUM(Table6[[#This Row],[Utbytte per innbygger]:[Renter ansvarlig lån per innbygger]])</f>
        <v>20669.939218951458</v>
      </c>
      <c r="F18" s="54">
        <v>18900000</v>
      </c>
      <c r="G18" s="33">
        <v>73644784.787</v>
      </c>
      <c r="H18" s="33">
        <v>0</v>
      </c>
      <c r="I18" s="33">
        <v>1921726.4297845748</v>
      </c>
      <c r="J18" s="33">
        <v>-3952173.6799999978</v>
      </c>
      <c r="K18" s="33">
        <v>7552624</v>
      </c>
      <c r="L18" s="33">
        <v>15865743.43807587</v>
      </c>
      <c r="M18" s="33">
        <v>0</v>
      </c>
      <c r="N18" s="33">
        <v>0</v>
      </c>
      <c r="O18" s="54">
        <v>3428.8824383164006</v>
      </c>
      <c r="P18" s="33">
        <v>13360.810012155298</v>
      </c>
      <c r="Q18" s="33">
        <v>0</v>
      </c>
      <c r="R18" s="33">
        <v>348.64412731940763</v>
      </c>
      <c r="S18" s="33">
        <v>-717.01264150943359</v>
      </c>
      <c r="T18" s="33">
        <v>1370.2148040638606</v>
      </c>
      <c r="U18" s="33">
        <v>2878.4004786059272</v>
      </c>
      <c r="V18" s="33">
        <v>0</v>
      </c>
      <c r="W18" s="33">
        <v>0</v>
      </c>
    </row>
    <row r="19" spans="1:23" x14ac:dyDescent="0.2">
      <c r="A19" s="27">
        <v>1845</v>
      </c>
      <c r="B19" s="27" t="s">
        <v>443</v>
      </c>
      <c r="C19" s="33">
        <v>1869</v>
      </c>
      <c r="D19" s="33">
        <f>SUM(Table6[[#This Row],[Utbytte totalt]:[Renter ansvarlig lån totalt]])</f>
        <v>35627876.778628878</v>
      </c>
      <c r="E19" s="33">
        <f>SUM(Table6[[#This Row],[Utbytte per innbygger]:[Renter ansvarlig lån per innbygger]])</f>
        <v>19062.534391989771</v>
      </c>
      <c r="F19" s="54">
        <v>937693.76</v>
      </c>
      <c r="G19" s="33">
        <v>28275459.373</v>
      </c>
      <c r="H19" s="33">
        <v>0</v>
      </c>
      <c r="I19" s="33">
        <v>761923.92955543287</v>
      </c>
      <c r="J19" s="33">
        <v>-3309461.6359999981</v>
      </c>
      <c r="K19" s="33">
        <v>7584518</v>
      </c>
      <c r="L19" s="33">
        <v>1377743.3520734459</v>
      </c>
      <c r="M19" s="33">
        <v>0</v>
      </c>
      <c r="N19" s="33">
        <v>0</v>
      </c>
      <c r="O19" s="54">
        <v>501.70880684858213</v>
      </c>
      <c r="P19" s="33">
        <v>15128.656700374531</v>
      </c>
      <c r="Q19" s="33">
        <v>0</v>
      </c>
      <c r="R19" s="33">
        <v>407.6639537482252</v>
      </c>
      <c r="S19" s="33">
        <v>-1770.7124858212937</v>
      </c>
      <c r="T19" s="33">
        <v>4058.0620652755483</v>
      </c>
      <c r="U19" s="33">
        <v>737.1553515641765</v>
      </c>
      <c r="V19" s="33">
        <v>0</v>
      </c>
      <c r="W19" s="33">
        <v>0</v>
      </c>
    </row>
    <row r="20" spans="1:23" x14ac:dyDescent="0.2">
      <c r="A20" s="27">
        <v>3052</v>
      </c>
      <c r="B20" s="27" t="s">
        <v>752</v>
      </c>
      <c r="C20" s="33">
        <v>2455</v>
      </c>
      <c r="D20" s="33">
        <f>SUM(Table6[[#This Row],[Utbytte totalt]:[Renter ansvarlig lån totalt]])</f>
        <v>46124801.663813479</v>
      </c>
      <c r="E20" s="33">
        <f>SUM(Table6[[#This Row],[Utbytte per innbygger]:[Renter ansvarlig lån per innbygger]])</f>
        <v>18788.106584038076</v>
      </c>
      <c r="F20" s="54">
        <v>321000</v>
      </c>
      <c r="G20" s="33">
        <v>23936258.759</v>
      </c>
      <c r="H20" s="33">
        <v>0</v>
      </c>
      <c r="I20" s="33">
        <v>786283.84204566048</v>
      </c>
      <c r="J20" s="33">
        <v>-1719871.9999999991</v>
      </c>
      <c r="K20" s="33">
        <v>13968636</v>
      </c>
      <c r="L20" s="33">
        <v>8832495.0627678186</v>
      </c>
      <c r="M20" s="33">
        <v>0</v>
      </c>
      <c r="N20" s="33">
        <v>0</v>
      </c>
      <c r="O20" s="54">
        <v>130.75356415478615</v>
      </c>
      <c r="P20" s="33">
        <v>9750.0035678207732</v>
      </c>
      <c r="Q20" s="33">
        <v>0</v>
      </c>
      <c r="R20" s="33">
        <v>320.2785507314299</v>
      </c>
      <c r="S20" s="33">
        <v>-700.55885947046806</v>
      </c>
      <c r="T20" s="33">
        <v>5689.872097759674</v>
      </c>
      <c r="U20" s="33">
        <v>3597.7576630418812</v>
      </c>
      <c r="V20" s="33">
        <v>0</v>
      </c>
      <c r="W20" s="33">
        <v>0</v>
      </c>
    </row>
    <row r="21" spans="1:23" x14ac:dyDescent="0.2">
      <c r="A21" s="27">
        <v>3454</v>
      </c>
      <c r="B21" s="27" t="s">
        <v>501</v>
      </c>
      <c r="C21" s="33">
        <v>1587</v>
      </c>
      <c r="D21" s="33">
        <f>SUM(Table6[[#This Row],[Utbytte totalt]:[Renter ansvarlig lån totalt]])</f>
        <v>28741409.659177665</v>
      </c>
      <c r="E21" s="33">
        <f>SUM(Table6[[#This Row],[Utbytte per innbygger]:[Renter ansvarlig lån per innbygger]])</f>
        <v>18110.529085808234</v>
      </c>
      <c r="F21" s="54">
        <v>0</v>
      </c>
      <c r="G21" s="33">
        <v>4903520.2719999999</v>
      </c>
      <c r="H21" s="33">
        <v>0</v>
      </c>
      <c r="I21" s="33">
        <v>561631.31574690028</v>
      </c>
      <c r="J21" s="33">
        <v>-1163248</v>
      </c>
      <c r="K21" s="33">
        <v>23429729</v>
      </c>
      <c r="L21" s="33">
        <v>1009777.0714307651</v>
      </c>
      <c r="M21" s="33">
        <v>0</v>
      </c>
      <c r="N21" s="33">
        <v>0</v>
      </c>
      <c r="O21" s="54">
        <v>0</v>
      </c>
      <c r="P21" s="33">
        <v>3089.8048342785128</v>
      </c>
      <c r="Q21" s="33">
        <v>0</v>
      </c>
      <c r="R21" s="33">
        <v>353.89496896465045</v>
      </c>
      <c r="S21" s="33">
        <v>-732.98550724637676</v>
      </c>
      <c r="T21" s="33">
        <v>14763.53434152489</v>
      </c>
      <c r="U21" s="33">
        <v>636.28044828655641</v>
      </c>
      <c r="V21" s="33">
        <v>0</v>
      </c>
      <c r="W21" s="33">
        <v>0</v>
      </c>
    </row>
    <row r="22" spans="1:23" x14ac:dyDescent="0.2">
      <c r="A22" s="27">
        <v>4634</v>
      </c>
      <c r="B22" s="27" t="s">
        <v>454</v>
      </c>
      <c r="C22" s="33">
        <v>1629</v>
      </c>
      <c r="D22" s="33">
        <f>SUM(Table6[[#This Row],[Utbytte totalt]:[Renter ansvarlig lån totalt]])</f>
        <v>27591514.004784364</v>
      </c>
      <c r="E22" s="33">
        <f>SUM(Table6[[#This Row],[Utbytte per innbygger]:[Renter ansvarlig lån per innbygger]])</f>
        <v>16937.700432648475</v>
      </c>
      <c r="F22" s="54">
        <v>831999.99999999988</v>
      </c>
      <c r="G22" s="33">
        <v>19217584.574999999</v>
      </c>
      <c r="H22" s="33">
        <v>0</v>
      </c>
      <c r="I22" s="33">
        <v>453365.03801255807</v>
      </c>
      <c r="J22" s="33">
        <v>-1063752</v>
      </c>
      <c r="K22" s="33">
        <v>3171069</v>
      </c>
      <c r="L22" s="33">
        <v>4981247.3917718083</v>
      </c>
      <c r="M22" s="33">
        <v>0</v>
      </c>
      <c r="N22" s="33">
        <v>0</v>
      </c>
      <c r="O22" s="54">
        <v>510.74278698588085</v>
      </c>
      <c r="P22" s="33">
        <v>11797.166712707181</v>
      </c>
      <c r="Q22" s="33">
        <v>0</v>
      </c>
      <c r="R22" s="33">
        <v>278.30880172655498</v>
      </c>
      <c r="S22" s="33">
        <v>-653.00920810313073</v>
      </c>
      <c r="T22" s="33">
        <v>1946.6353591160221</v>
      </c>
      <c r="U22" s="33">
        <v>3057.8559802159657</v>
      </c>
      <c r="V22" s="33">
        <v>0</v>
      </c>
      <c r="W22" s="33">
        <v>0</v>
      </c>
    </row>
    <row r="23" spans="1:23" x14ac:dyDescent="0.2">
      <c r="A23" s="27">
        <v>1133</v>
      </c>
      <c r="B23" s="27" t="s">
        <v>471</v>
      </c>
      <c r="C23" s="33">
        <v>2534</v>
      </c>
      <c r="D23" s="33">
        <f>SUM(Table6[[#This Row],[Utbytte totalt]:[Renter ansvarlig lån totalt]])</f>
        <v>42441367.016014546</v>
      </c>
      <c r="E23" s="33">
        <f>SUM(Table6[[#This Row],[Utbytte per innbygger]:[Renter ansvarlig lån per innbygger]])</f>
        <v>16748.763621158068</v>
      </c>
      <c r="F23" s="54">
        <v>6262200</v>
      </c>
      <c r="G23" s="33">
        <v>13212967.348000001</v>
      </c>
      <c r="H23" s="33">
        <v>0</v>
      </c>
      <c r="I23" s="33">
        <v>886430.14894992695</v>
      </c>
      <c r="J23" s="33">
        <v>-2073370</v>
      </c>
      <c r="K23" s="33">
        <v>15306540</v>
      </c>
      <c r="L23" s="33">
        <v>8846599.5190646201</v>
      </c>
      <c r="M23" s="33">
        <v>0</v>
      </c>
      <c r="N23" s="33">
        <v>0</v>
      </c>
      <c r="O23" s="54">
        <v>2471.2707182320441</v>
      </c>
      <c r="P23" s="33">
        <v>5214.2728287292821</v>
      </c>
      <c r="Q23" s="33">
        <v>0</v>
      </c>
      <c r="R23" s="33">
        <v>349.81458127463571</v>
      </c>
      <c r="S23" s="33">
        <v>-818.22020520915544</v>
      </c>
      <c r="T23" s="33">
        <v>6040.4656669297556</v>
      </c>
      <c r="U23" s="33">
        <v>3491.1600312015075</v>
      </c>
      <c r="V23" s="33">
        <v>0</v>
      </c>
      <c r="W23" s="33">
        <v>0</v>
      </c>
    </row>
    <row r="24" spans="1:23" x14ac:dyDescent="0.2">
      <c r="A24" s="27">
        <v>1832</v>
      </c>
      <c r="B24" s="27" t="s">
        <v>429</v>
      </c>
      <c r="C24" s="33">
        <v>4420</v>
      </c>
      <c r="D24" s="33">
        <f>SUM(Table6[[#This Row],[Utbytte totalt]:[Renter ansvarlig lån totalt]])</f>
        <v>66267603.292651996</v>
      </c>
      <c r="E24" s="33">
        <f>SUM(Table6[[#This Row],[Utbytte per innbygger]:[Renter ansvarlig lån per innbygger]])</f>
        <v>14992.670428201809</v>
      </c>
      <c r="F24" s="54">
        <v>8252945.4100000001</v>
      </c>
      <c r="G24" s="33">
        <v>45368871.954000004</v>
      </c>
      <c r="H24" s="33">
        <v>0</v>
      </c>
      <c r="I24" s="33">
        <v>916203.37532687117</v>
      </c>
      <c r="J24" s="33">
        <v>-2444422</v>
      </c>
      <c r="K24" s="33">
        <v>11344926</v>
      </c>
      <c r="L24" s="33">
        <v>2829078.5533251166</v>
      </c>
      <c r="M24" s="33">
        <v>0</v>
      </c>
      <c r="N24" s="33">
        <v>0</v>
      </c>
      <c r="O24" s="54">
        <v>1867.1822194570136</v>
      </c>
      <c r="P24" s="33">
        <v>10264.450668325793</v>
      </c>
      <c r="Q24" s="33">
        <v>0</v>
      </c>
      <c r="R24" s="33">
        <v>207.28583152191655</v>
      </c>
      <c r="S24" s="33">
        <v>-553.03665158371041</v>
      </c>
      <c r="T24" s="33">
        <v>2566.725339366516</v>
      </c>
      <c r="U24" s="33">
        <v>640.06302111427976</v>
      </c>
      <c r="V24" s="33">
        <v>0</v>
      </c>
      <c r="W24" s="33">
        <v>0</v>
      </c>
    </row>
    <row r="25" spans="1:23" x14ac:dyDescent="0.2">
      <c r="A25" s="27">
        <v>1839</v>
      </c>
      <c r="B25" s="27" t="s">
        <v>483</v>
      </c>
      <c r="C25" s="33">
        <v>1012</v>
      </c>
      <c r="D25" s="33">
        <f>SUM(Table6[[#This Row],[Utbytte totalt]:[Renter ansvarlig lån totalt]])</f>
        <v>15125281.180618342</v>
      </c>
      <c r="E25" s="33">
        <f>SUM(Table6[[#This Row],[Utbytte per innbygger]:[Renter ansvarlig lån per innbygger]])</f>
        <v>14945.930020373855</v>
      </c>
      <c r="F25" s="54">
        <v>0</v>
      </c>
      <c r="G25" s="33">
        <v>10986505.215</v>
      </c>
      <c r="H25" s="33">
        <v>0</v>
      </c>
      <c r="I25" s="33">
        <v>243599.12490227001</v>
      </c>
      <c r="J25" s="33">
        <v>-577716</v>
      </c>
      <c r="K25" s="33">
        <v>3862413</v>
      </c>
      <c r="L25" s="33">
        <v>610479.84071607143</v>
      </c>
      <c r="M25" s="33">
        <v>0</v>
      </c>
      <c r="N25" s="33">
        <v>0</v>
      </c>
      <c r="O25" s="54">
        <v>0</v>
      </c>
      <c r="P25" s="33">
        <v>10856.230449604744</v>
      </c>
      <c r="Q25" s="33">
        <v>0</v>
      </c>
      <c r="R25" s="33">
        <v>240.71059772951583</v>
      </c>
      <c r="S25" s="33">
        <v>-570.86561264822137</v>
      </c>
      <c r="T25" s="33">
        <v>3816.6136363636365</v>
      </c>
      <c r="U25" s="33">
        <v>603.2409493241812</v>
      </c>
      <c r="V25" s="33">
        <v>0</v>
      </c>
      <c r="W25" s="33">
        <v>0</v>
      </c>
    </row>
    <row r="26" spans="1:23" x14ac:dyDescent="0.2">
      <c r="A26" s="27">
        <v>3823</v>
      </c>
      <c r="B26" s="27" t="s">
        <v>491</v>
      </c>
      <c r="C26" s="33">
        <v>1198</v>
      </c>
      <c r="D26" s="33">
        <f>SUM(Table6[[#This Row],[Utbytte totalt]:[Renter ansvarlig lån totalt]])</f>
        <v>17665507.857678834</v>
      </c>
      <c r="E26" s="33">
        <f>SUM(Table6[[#This Row],[Utbytte per innbygger]:[Renter ansvarlig lån per innbygger]])</f>
        <v>14745.832936292849</v>
      </c>
      <c r="F26" s="54">
        <v>3325000</v>
      </c>
      <c r="G26" s="33">
        <v>7399235.3260000004</v>
      </c>
      <c r="H26" s="33">
        <v>0</v>
      </c>
      <c r="I26" s="33">
        <v>251719.09573234571</v>
      </c>
      <c r="J26" s="33">
        <v>-594295</v>
      </c>
      <c r="K26" s="33">
        <v>6706789</v>
      </c>
      <c r="L26" s="33">
        <v>577059.43594648689</v>
      </c>
      <c r="M26" s="33">
        <v>0</v>
      </c>
      <c r="N26" s="33">
        <v>0</v>
      </c>
      <c r="O26" s="54">
        <v>2775.4590984974957</v>
      </c>
      <c r="P26" s="33">
        <v>6176.3233105175295</v>
      </c>
      <c r="Q26" s="33">
        <v>0</v>
      </c>
      <c r="R26" s="33">
        <v>210.11610662132364</v>
      </c>
      <c r="S26" s="33">
        <v>-496.07262103505843</v>
      </c>
      <c r="T26" s="33">
        <v>5598.3213689482473</v>
      </c>
      <c r="U26" s="33">
        <v>481.68567274331127</v>
      </c>
      <c r="V26" s="33">
        <v>0</v>
      </c>
      <c r="W26" s="33">
        <v>0</v>
      </c>
    </row>
    <row r="27" spans="1:23" x14ac:dyDescent="0.2">
      <c r="A27" s="27">
        <v>4644</v>
      </c>
      <c r="B27" s="27" t="s">
        <v>425</v>
      </c>
      <c r="C27" s="33">
        <v>5246</v>
      </c>
      <c r="D27" s="33">
        <f>SUM(Table6[[#This Row],[Utbytte totalt]:[Renter ansvarlig lån totalt]])</f>
        <v>69581851.345344678</v>
      </c>
      <c r="E27" s="33">
        <f>SUM(Table6[[#This Row],[Utbytte per innbygger]:[Renter ansvarlig lån per innbygger]])</f>
        <v>13263.791716611642</v>
      </c>
      <c r="F27" s="54">
        <v>1914701.6300000001</v>
      </c>
      <c r="G27" s="33">
        <v>48826828.344000004</v>
      </c>
      <c r="H27" s="33">
        <v>0</v>
      </c>
      <c r="I27" s="33">
        <v>954096.57253389095</v>
      </c>
      <c r="J27" s="33">
        <v>-2328528</v>
      </c>
      <c r="K27" s="33">
        <v>17143574</v>
      </c>
      <c r="L27" s="33">
        <v>3071178.79881078</v>
      </c>
      <c r="M27" s="33">
        <v>0</v>
      </c>
      <c r="N27" s="33">
        <v>0</v>
      </c>
      <c r="O27" s="54">
        <v>364.98315478459779</v>
      </c>
      <c r="P27" s="33">
        <v>9307.4396385817781</v>
      </c>
      <c r="Q27" s="33">
        <v>0</v>
      </c>
      <c r="R27" s="33">
        <v>181.87124905335321</v>
      </c>
      <c r="S27" s="33">
        <v>-443.8673274876096</v>
      </c>
      <c r="T27" s="33">
        <v>3267.9325200152498</v>
      </c>
      <c r="U27" s="33">
        <v>585.43248166427372</v>
      </c>
      <c r="V27" s="33">
        <v>0</v>
      </c>
      <c r="W27" s="33">
        <v>0</v>
      </c>
    </row>
    <row r="28" spans="1:23" x14ac:dyDescent="0.2">
      <c r="A28" s="27">
        <v>3044</v>
      </c>
      <c r="B28" s="27" t="s">
        <v>440</v>
      </c>
      <c r="C28" s="33">
        <v>4504</v>
      </c>
      <c r="D28" s="33">
        <f>SUM(Table6[[#This Row],[Utbytte totalt]:[Renter ansvarlig lån totalt]])</f>
        <v>58713373.536540508</v>
      </c>
      <c r="E28" s="33">
        <f>SUM(Table6[[#This Row],[Utbytte per innbygger]:[Renter ansvarlig lån per innbygger]])</f>
        <v>13035.828937953042</v>
      </c>
      <c r="F28" s="54">
        <v>7558000</v>
      </c>
      <c r="G28" s="33">
        <v>25064904.710999999</v>
      </c>
      <c r="H28" s="33">
        <v>0</v>
      </c>
      <c r="I28" s="33">
        <v>2463057.8184562861</v>
      </c>
      <c r="J28" s="33">
        <v>-5243376</v>
      </c>
      <c r="K28" s="33">
        <v>18420958</v>
      </c>
      <c r="L28" s="33">
        <v>10449829.007084221</v>
      </c>
      <c r="M28" s="33">
        <v>0</v>
      </c>
      <c r="N28" s="33">
        <v>0</v>
      </c>
      <c r="O28" s="54">
        <v>1678.0639431616341</v>
      </c>
      <c r="P28" s="33">
        <v>5565.0321294404976</v>
      </c>
      <c r="Q28" s="33">
        <v>0</v>
      </c>
      <c r="R28" s="33">
        <v>546.86008402670655</v>
      </c>
      <c r="S28" s="33">
        <v>-1164.1598579040854</v>
      </c>
      <c r="T28" s="33">
        <v>4089.9107460035525</v>
      </c>
      <c r="U28" s="33">
        <v>2320.121893224738</v>
      </c>
      <c r="V28" s="33">
        <v>0</v>
      </c>
      <c r="W28" s="33">
        <v>0</v>
      </c>
    </row>
    <row r="29" spans="1:23" x14ac:dyDescent="0.2">
      <c r="A29" s="27">
        <v>4642</v>
      </c>
      <c r="B29" s="27" t="s">
        <v>449</v>
      </c>
      <c r="C29" s="33">
        <v>2117</v>
      </c>
      <c r="D29" s="33">
        <f>SUM(Table6[[#This Row],[Utbytte totalt]:[Renter ansvarlig lån totalt]])</f>
        <v>25748063.758085642</v>
      </c>
      <c r="E29" s="33">
        <f>SUM(Table6[[#This Row],[Utbytte per innbygger]:[Renter ansvarlig lån per innbygger]])</f>
        <v>12162.524212605405</v>
      </c>
      <c r="F29" s="54">
        <v>0</v>
      </c>
      <c r="G29" s="33">
        <v>14942305.140000001</v>
      </c>
      <c r="H29" s="33">
        <v>0</v>
      </c>
      <c r="I29" s="33">
        <v>553511.34491682472</v>
      </c>
      <c r="J29" s="33">
        <v>-1217312</v>
      </c>
      <c r="K29" s="33">
        <v>7831334</v>
      </c>
      <c r="L29" s="33">
        <v>3638225.2731688172</v>
      </c>
      <c r="M29" s="33">
        <v>0</v>
      </c>
      <c r="N29" s="33">
        <v>0</v>
      </c>
      <c r="O29" s="54">
        <v>0</v>
      </c>
      <c r="P29" s="33">
        <v>7058.2452243741145</v>
      </c>
      <c r="Q29" s="33">
        <v>0</v>
      </c>
      <c r="R29" s="33">
        <v>261.46024795315293</v>
      </c>
      <c r="S29" s="33">
        <v>-575.01747756258862</v>
      </c>
      <c r="T29" s="33">
        <v>3699.2602739726026</v>
      </c>
      <c r="U29" s="33">
        <v>1718.5759438681234</v>
      </c>
      <c r="V29" s="33">
        <v>0</v>
      </c>
      <c r="W29" s="33">
        <v>0</v>
      </c>
    </row>
    <row r="30" spans="1:23" x14ac:dyDescent="0.2">
      <c r="A30" s="27">
        <v>4620</v>
      </c>
      <c r="B30" s="27" t="s">
        <v>499</v>
      </c>
      <c r="C30" s="33">
        <v>1051</v>
      </c>
      <c r="D30" s="33">
        <f>SUM(Table6[[#This Row],[Utbytte totalt]:[Renter ansvarlig lån totalt]])</f>
        <v>12552236.503951937</v>
      </c>
      <c r="E30" s="33">
        <f>SUM(Table6[[#This Row],[Utbytte per innbygger]:[Renter ansvarlig lån per innbygger]])</f>
        <v>11943.136540391948</v>
      </c>
      <c r="F30" s="54">
        <v>0</v>
      </c>
      <c r="G30" s="33">
        <v>5714713.4450000003</v>
      </c>
      <c r="H30" s="33">
        <v>0</v>
      </c>
      <c r="I30" s="33">
        <v>295025.60682608257</v>
      </c>
      <c r="J30" s="33">
        <v>-639368</v>
      </c>
      <c r="K30" s="33">
        <v>5978022</v>
      </c>
      <c r="L30" s="33">
        <v>1203843.4521258548</v>
      </c>
      <c r="M30" s="33">
        <v>0</v>
      </c>
      <c r="N30" s="33">
        <v>0</v>
      </c>
      <c r="O30" s="54">
        <v>0</v>
      </c>
      <c r="P30" s="33">
        <v>5437.405751665081</v>
      </c>
      <c r="Q30" s="33">
        <v>0</v>
      </c>
      <c r="R30" s="33">
        <v>280.70942609522604</v>
      </c>
      <c r="S30" s="33">
        <v>-608.34253092293056</v>
      </c>
      <c r="T30" s="33">
        <v>5687.9372026641295</v>
      </c>
      <c r="U30" s="33">
        <v>1145.4266908904422</v>
      </c>
      <c r="V30" s="33">
        <v>0</v>
      </c>
      <c r="W30" s="33">
        <v>0</v>
      </c>
    </row>
    <row r="31" spans="1:23" x14ac:dyDescent="0.2">
      <c r="A31" s="27">
        <v>3433</v>
      </c>
      <c r="B31" s="27" t="s">
        <v>465</v>
      </c>
      <c r="C31" s="33">
        <v>2151</v>
      </c>
      <c r="D31" s="33">
        <f>SUM(Table6[[#This Row],[Utbytte totalt]:[Renter ansvarlig lån totalt]])</f>
        <v>25078636.316590052</v>
      </c>
      <c r="E31" s="33">
        <f>SUM(Table6[[#This Row],[Utbytte per innbygger]:[Renter ansvarlig lån per innbygger]])</f>
        <v>11659.059189488635</v>
      </c>
      <c r="F31" s="54">
        <v>1148000</v>
      </c>
      <c r="G31" s="33">
        <v>15462220.865</v>
      </c>
      <c r="H31" s="33">
        <v>0</v>
      </c>
      <c r="I31" s="33">
        <v>489904.90674789855</v>
      </c>
      <c r="J31" s="33">
        <v>-1325571</v>
      </c>
      <c r="K31" s="33">
        <v>8151953</v>
      </c>
      <c r="L31" s="33">
        <v>1152128.5448421538</v>
      </c>
      <c r="M31" s="33">
        <v>0</v>
      </c>
      <c r="N31" s="33">
        <v>0</v>
      </c>
      <c r="O31" s="54">
        <v>533.70525337052538</v>
      </c>
      <c r="P31" s="33">
        <v>7188.3871989772197</v>
      </c>
      <c r="Q31" s="33">
        <v>0</v>
      </c>
      <c r="R31" s="33">
        <v>227.75681392277943</v>
      </c>
      <c r="S31" s="33">
        <v>-616.25801952580196</v>
      </c>
      <c r="T31" s="33">
        <v>3789.8433286843328</v>
      </c>
      <c r="U31" s="33">
        <v>535.62461405957868</v>
      </c>
      <c r="V31" s="33">
        <v>0</v>
      </c>
      <c r="W31" s="33">
        <v>0</v>
      </c>
    </row>
    <row r="32" spans="1:23" x14ac:dyDescent="0.2">
      <c r="A32" s="27">
        <v>1826</v>
      </c>
      <c r="B32" s="27" t="s">
        <v>537</v>
      </c>
      <c r="C32" s="33">
        <v>1273</v>
      </c>
      <c r="D32" s="33">
        <f>SUM(Table6[[#This Row],[Utbytte totalt]:[Renter ansvarlig lån totalt]])</f>
        <v>14698943.484679434</v>
      </c>
      <c r="E32" s="33">
        <f>SUM(Table6[[#This Row],[Utbytte per innbygger]:[Renter ansvarlig lån per innbygger]])</f>
        <v>11546.695588907645</v>
      </c>
      <c r="F32" s="54">
        <v>2905235.11</v>
      </c>
      <c r="G32" s="33">
        <v>1793371.3630000001</v>
      </c>
      <c r="H32" s="33">
        <v>0</v>
      </c>
      <c r="I32" s="33">
        <v>303145.57765615825</v>
      </c>
      <c r="J32" s="33">
        <v>-1143008</v>
      </c>
      <c r="K32" s="33">
        <v>10373595</v>
      </c>
      <c r="L32" s="33">
        <v>466604.43402327597</v>
      </c>
      <c r="M32" s="33">
        <v>0</v>
      </c>
      <c r="N32" s="33">
        <v>0</v>
      </c>
      <c r="O32" s="54">
        <v>2282.1956873527101</v>
      </c>
      <c r="P32" s="33">
        <v>1408.7756190102123</v>
      </c>
      <c r="Q32" s="33">
        <v>0</v>
      </c>
      <c r="R32" s="33">
        <v>238.13478213366713</v>
      </c>
      <c r="S32" s="33">
        <v>-897.885310290652</v>
      </c>
      <c r="T32" s="33">
        <v>8148.9355852317358</v>
      </c>
      <c r="U32" s="33">
        <v>366.53922546997325</v>
      </c>
      <c r="V32" s="33">
        <v>0</v>
      </c>
      <c r="W32" s="33">
        <v>0</v>
      </c>
    </row>
    <row r="33" spans="1:23" x14ac:dyDescent="0.2">
      <c r="A33" s="27">
        <v>4220</v>
      </c>
      <c r="B33" s="27" t="s">
        <v>512</v>
      </c>
      <c r="C33" s="33">
        <v>1134</v>
      </c>
      <c r="D33" s="33">
        <f>SUM(Table6[[#This Row],[Utbytte totalt]:[Renter ansvarlig lån totalt]])</f>
        <v>12498432.279653318</v>
      </c>
      <c r="E33" s="33">
        <f>SUM(Table6[[#This Row],[Utbytte per innbygger]:[Renter ansvarlig lån per innbygger]])</f>
        <v>11021.545220152837</v>
      </c>
      <c r="F33" s="54">
        <v>3610750</v>
      </c>
      <c r="G33" s="33">
        <v>5646173.8130000001</v>
      </c>
      <c r="H33" s="33">
        <v>0</v>
      </c>
      <c r="I33" s="33">
        <v>251719.09573234571</v>
      </c>
      <c r="J33" s="33">
        <v>-722215</v>
      </c>
      <c r="K33" s="33">
        <v>3235982</v>
      </c>
      <c r="L33" s="33">
        <v>476022.37092097104</v>
      </c>
      <c r="M33" s="33">
        <v>0</v>
      </c>
      <c r="N33" s="33">
        <v>0</v>
      </c>
      <c r="O33" s="54">
        <v>3184.0828924162256</v>
      </c>
      <c r="P33" s="33">
        <v>4978.9892530864199</v>
      </c>
      <c r="Q33" s="33">
        <v>0</v>
      </c>
      <c r="R33" s="33">
        <v>221.97451122781808</v>
      </c>
      <c r="S33" s="33">
        <v>-636.87389770723109</v>
      </c>
      <c r="T33" s="33">
        <v>2853.5996472663142</v>
      </c>
      <c r="U33" s="33">
        <v>419.77281386329014</v>
      </c>
      <c r="V33" s="33">
        <v>0</v>
      </c>
      <c r="W33" s="33">
        <v>0</v>
      </c>
    </row>
    <row r="34" spans="1:23" x14ac:dyDescent="0.2">
      <c r="A34" s="27">
        <v>4618</v>
      </c>
      <c r="B34" s="27" t="s">
        <v>423</v>
      </c>
      <c r="C34" s="33">
        <v>10881</v>
      </c>
      <c r="D34" s="33">
        <f>SUM(Table6[[#This Row],[Utbytte totalt]:[Renter ansvarlig lån totalt]])</f>
        <v>118522393.80281922</v>
      </c>
      <c r="E34" s="33">
        <f>SUM(Table6[[#This Row],[Utbytte per innbygger]:[Renter ansvarlig lån per innbygger]])</f>
        <v>10892.60121338289</v>
      </c>
      <c r="F34" s="54">
        <v>0</v>
      </c>
      <c r="G34" s="33">
        <v>81525435.075000003</v>
      </c>
      <c r="H34" s="33">
        <v>0</v>
      </c>
      <c r="I34" s="33">
        <v>2396744.7233440029</v>
      </c>
      <c r="J34" s="33">
        <v>-10024421.927999996</v>
      </c>
      <c r="K34" s="33">
        <v>32584220</v>
      </c>
      <c r="L34" s="33">
        <v>12040415.932475209</v>
      </c>
      <c r="M34" s="33">
        <v>0</v>
      </c>
      <c r="N34" s="33">
        <v>0</v>
      </c>
      <c r="O34" s="54">
        <v>0</v>
      </c>
      <c r="P34" s="33">
        <v>7492.4579611248964</v>
      </c>
      <c r="Q34" s="33">
        <v>0</v>
      </c>
      <c r="R34" s="33">
        <v>220.26879177869708</v>
      </c>
      <c r="S34" s="33">
        <v>-921.27763330576192</v>
      </c>
      <c r="T34" s="33">
        <v>2994.59792298502</v>
      </c>
      <c r="U34" s="33">
        <v>1106.5541708000376</v>
      </c>
      <c r="V34" s="33">
        <v>0</v>
      </c>
      <c r="W34" s="33">
        <v>0</v>
      </c>
    </row>
    <row r="35" spans="1:23" x14ac:dyDescent="0.2">
      <c r="A35" s="27">
        <v>4639</v>
      </c>
      <c r="B35" s="27" t="s">
        <v>458</v>
      </c>
      <c r="C35" s="33">
        <v>2560</v>
      </c>
      <c r="D35" s="33">
        <f>SUM(Table6[[#This Row],[Utbytte totalt]:[Renter ansvarlig lån totalt]])</f>
        <v>27603796.415162094</v>
      </c>
      <c r="E35" s="33">
        <f>SUM(Table6[[#This Row],[Utbytte per innbygger]:[Renter ansvarlig lån per innbygger]])</f>
        <v>10782.732974672692</v>
      </c>
      <c r="F35" s="54">
        <v>2871186.0100000002</v>
      </c>
      <c r="G35" s="33">
        <v>13449391.431</v>
      </c>
      <c r="H35" s="33">
        <v>0</v>
      </c>
      <c r="I35" s="33">
        <v>479078.27897446451</v>
      </c>
      <c r="J35" s="33">
        <v>-1317824</v>
      </c>
      <c r="K35" s="33">
        <v>7543204</v>
      </c>
      <c r="L35" s="33">
        <v>4578760.6951876283</v>
      </c>
      <c r="M35" s="33">
        <v>0</v>
      </c>
      <c r="N35" s="33">
        <v>0</v>
      </c>
      <c r="O35" s="54">
        <v>1121.5570351562501</v>
      </c>
      <c r="P35" s="33">
        <v>5253.6685277343749</v>
      </c>
      <c r="Q35" s="33">
        <v>0</v>
      </c>
      <c r="R35" s="33">
        <v>187.13995272440019</v>
      </c>
      <c r="S35" s="33">
        <v>-514.77499999999998</v>
      </c>
      <c r="T35" s="33">
        <v>2946.5640625000001</v>
      </c>
      <c r="U35" s="33">
        <v>1788.5783965576672</v>
      </c>
      <c r="V35" s="33">
        <v>0</v>
      </c>
      <c r="W35" s="33">
        <v>0</v>
      </c>
    </row>
    <row r="36" spans="1:23" x14ac:dyDescent="0.2">
      <c r="A36" s="27">
        <v>1837</v>
      </c>
      <c r="B36" s="27" t="s">
        <v>438</v>
      </c>
      <c r="C36" s="33">
        <v>6214</v>
      </c>
      <c r="D36" s="33">
        <f>SUM(Table6[[#This Row],[Utbytte totalt]:[Renter ansvarlig lån totalt]])</f>
        <v>63823085.204854183</v>
      </c>
      <c r="E36" s="33">
        <f>SUM(Table6[[#This Row],[Utbytte per innbygger]:[Renter ansvarlig lån per innbygger]])</f>
        <v>10270.853750378854</v>
      </c>
      <c r="F36" s="54">
        <v>3000000</v>
      </c>
      <c r="G36" s="33">
        <v>41629534.086000003</v>
      </c>
      <c r="H36" s="33">
        <v>0</v>
      </c>
      <c r="I36" s="33">
        <v>1511667.9028657535</v>
      </c>
      <c r="J36" s="33">
        <v>-5354101.0579999983</v>
      </c>
      <c r="K36" s="33">
        <v>21361466</v>
      </c>
      <c r="L36" s="33">
        <v>1674518.2739884257</v>
      </c>
      <c r="M36" s="33">
        <v>0</v>
      </c>
      <c r="N36" s="33">
        <v>0</v>
      </c>
      <c r="O36" s="54">
        <v>482.78081750885099</v>
      </c>
      <c r="P36" s="33">
        <v>6699.3134995172195</v>
      </c>
      <c r="Q36" s="33">
        <v>0</v>
      </c>
      <c r="R36" s="33">
        <v>243.2680886491396</v>
      </c>
      <c r="S36" s="33">
        <v>-861.61909526874774</v>
      </c>
      <c r="T36" s="33">
        <v>3437.6353395558417</v>
      </c>
      <c r="U36" s="33">
        <v>269.47510041654743</v>
      </c>
      <c r="V36" s="33">
        <v>0</v>
      </c>
      <c r="W36" s="33">
        <v>0</v>
      </c>
    </row>
    <row r="37" spans="1:23" x14ac:dyDescent="0.2">
      <c r="A37" s="27">
        <v>1811</v>
      </c>
      <c r="B37" s="27" t="s">
        <v>479</v>
      </c>
      <c r="C37" s="33">
        <v>1406</v>
      </c>
      <c r="D37" s="33">
        <f>SUM(Table6[[#This Row],[Utbytte totalt]:[Renter ansvarlig lån totalt]])</f>
        <v>13408164.471134638</v>
      </c>
      <c r="E37" s="33">
        <f>SUM(Table6[[#This Row],[Utbytte per innbygger]:[Renter ansvarlig lån per innbygger]])</f>
        <v>9536.3900932678789</v>
      </c>
      <c r="F37" s="54">
        <v>0</v>
      </c>
      <c r="G37" s="33">
        <v>10346709.618000001</v>
      </c>
      <c r="H37" s="33">
        <v>0</v>
      </c>
      <c r="I37" s="33">
        <v>315325.5339012717</v>
      </c>
      <c r="J37" s="33">
        <v>-819984</v>
      </c>
      <c r="K37" s="33">
        <v>2969511</v>
      </c>
      <c r="L37" s="33">
        <v>596602.31923336536</v>
      </c>
      <c r="M37" s="33">
        <v>0</v>
      </c>
      <c r="N37" s="33">
        <v>0</v>
      </c>
      <c r="O37" s="54">
        <v>0</v>
      </c>
      <c r="P37" s="33">
        <v>7358.9684338549077</v>
      </c>
      <c r="Q37" s="33">
        <v>0</v>
      </c>
      <c r="R37" s="33">
        <v>224.27136123845781</v>
      </c>
      <c r="S37" s="33">
        <v>-583.20341394025604</v>
      </c>
      <c r="T37" s="33">
        <v>2112.0277382645804</v>
      </c>
      <c r="U37" s="33">
        <v>424.32597385018875</v>
      </c>
      <c r="V37" s="33">
        <v>0</v>
      </c>
      <c r="W37" s="33">
        <v>0</v>
      </c>
    </row>
    <row r="38" spans="1:23" x14ac:dyDescent="0.2">
      <c r="A38" s="27">
        <v>4648</v>
      </c>
      <c r="B38" s="27" t="s">
        <v>450</v>
      </c>
      <c r="C38" s="33">
        <v>3521</v>
      </c>
      <c r="D38" s="33">
        <f>SUM(Table6[[#This Row],[Utbytte totalt]:[Renter ansvarlig lån totalt]])</f>
        <v>30337673.05800885</v>
      </c>
      <c r="E38" s="33">
        <f>SUM(Table6[[#This Row],[Utbytte per innbygger]:[Renter ansvarlig lån per innbygger]])</f>
        <v>8616.209332010465</v>
      </c>
      <c r="F38" s="54">
        <v>0</v>
      </c>
      <c r="G38" s="33">
        <v>24182918.452</v>
      </c>
      <c r="H38" s="33">
        <v>0</v>
      </c>
      <c r="I38" s="33">
        <v>683430.87819803529</v>
      </c>
      <c r="J38" s="33">
        <v>-2245855.5059999991</v>
      </c>
      <c r="K38" s="33">
        <v>5983726</v>
      </c>
      <c r="L38" s="33">
        <v>1733453.2338108122</v>
      </c>
      <c r="M38" s="33">
        <v>0</v>
      </c>
      <c r="N38" s="33">
        <v>0</v>
      </c>
      <c r="O38" s="54">
        <v>0</v>
      </c>
      <c r="P38" s="33">
        <v>6868.1960954274355</v>
      </c>
      <c r="Q38" s="33">
        <v>0</v>
      </c>
      <c r="R38" s="33">
        <v>194.10135705709607</v>
      </c>
      <c r="S38" s="33">
        <v>-637.84592615734141</v>
      </c>
      <c r="T38" s="33">
        <v>1699.4393638170975</v>
      </c>
      <c r="U38" s="33">
        <v>492.31844186617786</v>
      </c>
      <c r="V38" s="33">
        <v>0</v>
      </c>
      <c r="W38" s="33">
        <v>0</v>
      </c>
    </row>
    <row r="39" spans="1:23" x14ac:dyDescent="0.2">
      <c r="A39" s="27">
        <v>4638</v>
      </c>
      <c r="B39" s="27" t="s">
        <v>448</v>
      </c>
      <c r="C39" s="33">
        <v>3965</v>
      </c>
      <c r="D39" s="33">
        <f>SUM(Table6[[#This Row],[Utbytte totalt]:[Renter ansvarlig lån totalt]])</f>
        <v>33636473.092139907</v>
      </c>
      <c r="E39" s="33">
        <f>SUM(Table6[[#This Row],[Utbytte per innbygger]:[Renter ansvarlig lån per innbygger]])</f>
        <v>8483.3475642219182</v>
      </c>
      <c r="F39" s="54">
        <v>928000</v>
      </c>
      <c r="G39" s="33">
        <v>23247605.451000001</v>
      </c>
      <c r="H39" s="33">
        <v>0</v>
      </c>
      <c r="I39" s="33">
        <v>985223.1273825136</v>
      </c>
      <c r="J39" s="33">
        <v>-3054126.92</v>
      </c>
      <c r="K39" s="33">
        <v>9553705</v>
      </c>
      <c r="L39" s="33">
        <v>1976066.4337573946</v>
      </c>
      <c r="M39" s="33">
        <v>0</v>
      </c>
      <c r="N39" s="33">
        <v>0</v>
      </c>
      <c r="O39" s="54">
        <v>234.04791929382094</v>
      </c>
      <c r="P39" s="33">
        <v>5863.204401261034</v>
      </c>
      <c r="Q39" s="33">
        <v>0</v>
      </c>
      <c r="R39" s="33">
        <v>248.47998168537544</v>
      </c>
      <c r="S39" s="33">
        <v>-770.27160655737703</v>
      </c>
      <c r="T39" s="33">
        <v>2409.5094577553596</v>
      </c>
      <c r="U39" s="33">
        <v>498.37741078370607</v>
      </c>
      <c r="V39" s="33">
        <v>0</v>
      </c>
      <c r="W39" s="33">
        <v>0</v>
      </c>
    </row>
    <row r="40" spans="1:23" x14ac:dyDescent="0.2">
      <c r="A40" s="27">
        <v>5058</v>
      </c>
      <c r="B40" s="27" t="s">
        <v>560</v>
      </c>
      <c r="C40" s="33">
        <v>4252</v>
      </c>
      <c r="D40" s="33">
        <f>SUM(Table6[[#This Row],[Utbytte totalt]:[Renter ansvarlig lån totalt]])</f>
        <v>35241960.848204106</v>
      </c>
      <c r="E40" s="33">
        <f>SUM(Table6[[#This Row],[Utbytte per innbygger]:[Renter ansvarlig lån per innbygger]])</f>
        <v>8288.3256933687935</v>
      </c>
      <c r="F40" s="54">
        <v>9560000</v>
      </c>
      <c r="G40" s="33">
        <v>627340</v>
      </c>
      <c r="H40" s="33">
        <v>22841000</v>
      </c>
      <c r="I40" s="33">
        <v>1000109.7405709864</v>
      </c>
      <c r="J40" s="33">
        <v>-111790.65000000002</v>
      </c>
      <c r="K40" s="33">
        <v>208558</v>
      </c>
      <c r="L40" s="33">
        <v>1116743.7576331198</v>
      </c>
      <c r="M40" s="33">
        <v>0</v>
      </c>
      <c r="N40" s="33">
        <v>0</v>
      </c>
      <c r="O40" s="54">
        <v>2248.3537158984009</v>
      </c>
      <c r="P40" s="33">
        <v>147.53998118532456</v>
      </c>
      <c r="Q40" s="33">
        <v>5371.8250235183441</v>
      </c>
      <c r="R40" s="33">
        <v>235.20925225093754</v>
      </c>
      <c r="S40" s="33">
        <v>-26.291309971777991</v>
      </c>
      <c r="T40" s="33">
        <v>49.04938852304798</v>
      </c>
      <c r="U40" s="33">
        <v>262.63964196451548</v>
      </c>
      <c r="V40" s="33">
        <v>0</v>
      </c>
      <c r="W40" s="33">
        <v>0</v>
      </c>
    </row>
    <row r="41" spans="1:23" x14ac:dyDescent="0.2">
      <c r="A41" s="27">
        <v>1836</v>
      </c>
      <c r="B41" s="27" t="s">
        <v>477</v>
      </c>
      <c r="C41" s="33">
        <v>1153</v>
      </c>
      <c r="D41" s="33">
        <f>SUM(Table6[[#This Row],[Utbytte totalt]:[Renter ansvarlig lån totalt]])</f>
        <v>9392444.6124322861</v>
      </c>
      <c r="E41" s="33">
        <f>SUM(Table6[[#This Row],[Utbytte per innbygger]:[Renter ansvarlig lån per innbygger]])</f>
        <v>8146.0924652491658</v>
      </c>
      <c r="F41" s="54">
        <v>0</v>
      </c>
      <c r="G41" s="33">
        <v>8542594.8369999994</v>
      </c>
      <c r="H41" s="33">
        <v>0</v>
      </c>
      <c r="I41" s="33">
        <v>557571.33033186255</v>
      </c>
      <c r="J41" s="33">
        <v>-186769.99199999997</v>
      </c>
      <c r="K41" s="33">
        <v>125726</v>
      </c>
      <c r="L41" s="33">
        <v>353322.43710042536</v>
      </c>
      <c r="M41" s="33">
        <v>0</v>
      </c>
      <c r="N41" s="33">
        <v>0</v>
      </c>
      <c r="O41" s="54">
        <v>0</v>
      </c>
      <c r="P41" s="33">
        <v>7409.0154700780568</v>
      </c>
      <c r="Q41" s="33">
        <v>0</v>
      </c>
      <c r="R41" s="33">
        <v>483.5831139044775</v>
      </c>
      <c r="S41" s="33">
        <v>-161.98611621856026</v>
      </c>
      <c r="T41" s="33">
        <v>109.04249783174328</v>
      </c>
      <c r="U41" s="33">
        <v>306.43749965344784</v>
      </c>
      <c r="V41" s="33">
        <v>0</v>
      </c>
      <c r="W41" s="33">
        <v>0</v>
      </c>
    </row>
    <row r="42" spans="1:23" x14ac:dyDescent="0.2">
      <c r="A42" s="27">
        <v>3424</v>
      </c>
      <c r="B42" s="27" t="s">
        <v>468</v>
      </c>
      <c r="C42" s="33">
        <v>1722</v>
      </c>
      <c r="D42" s="33">
        <f>SUM(Table6[[#This Row],[Utbytte totalt]:[Renter ansvarlig lån totalt]])</f>
        <v>13438074.630836964</v>
      </c>
      <c r="E42" s="33">
        <f>SUM(Table6[[#This Row],[Utbytte per innbygger]:[Renter ansvarlig lån per innbygger]])</f>
        <v>7803.7599482212345</v>
      </c>
      <c r="F42" s="54">
        <v>0</v>
      </c>
      <c r="G42" s="33">
        <v>11376747.039000001</v>
      </c>
      <c r="H42" s="33">
        <v>0</v>
      </c>
      <c r="I42" s="33">
        <v>430358.45399401046</v>
      </c>
      <c r="J42" s="33">
        <v>-276540.86800000002</v>
      </c>
      <c r="K42" s="33">
        <v>1194279</v>
      </c>
      <c r="L42" s="33">
        <v>713231.00584295392</v>
      </c>
      <c r="M42" s="33">
        <v>0</v>
      </c>
      <c r="N42" s="33">
        <v>0</v>
      </c>
      <c r="O42" s="54">
        <v>0</v>
      </c>
      <c r="P42" s="33">
        <v>6606.7055975609765</v>
      </c>
      <c r="Q42" s="33">
        <v>0</v>
      </c>
      <c r="R42" s="33">
        <v>249.91780139024996</v>
      </c>
      <c r="S42" s="33">
        <v>-160.59283855981417</v>
      </c>
      <c r="T42" s="33">
        <v>693.54181184668994</v>
      </c>
      <c r="U42" s="33">
        <v>414.18757598313238</v>
      </c>
      <c r="V42" s="33">
        <v>0</v>
      </c>
      <c r="W42" s="33">
        <v>0</v>
      </c>
    </row>
    <row r="43" spans="1:23" x14ac:dyDescent="0.2">
      <c r="A43" s="27">
        <v>1818</v>
      </c>
      <c r="B43" s="27" t="s">
        <v>777</v>
      </c>
      <c r="C43" s="33">
        <v>1825</v>
      </c>
      <c r="D43" s="33">
        <f>SUM(Table6[[#This Row],[Utbytte totalt]:[Renter ansvarlig lån totalt]])</f>
        <v>14140370.828373756</v>
      </c>
      <c r="E43" s="33">
        <f>SUM(Table6[[#This Row],[Utbytte per innbygger]:[Renter ansvarlig lån per innbygger]])</f>
        <v>7748.1483991089081</v>
      </c>
      <c r="F43" s="54">
        <v>12026155.129999999</v>
      </c>
      <c r="G43" s="33">
        <v>0</v>
      </c>
      <c r="H43" s="33">
        <v>0</v>
      </c>
      <c r="I43" s="33">
        <v>1648354.0785053605</v>
      </c>
      <c r="J43" s="33">
        <v>0</v>
      </c>
      <c r="K43" s="33">
        <v>0</v>
      </c>
      <c r="L43" s="33">
        <v>465861.61986839771</v>
      </c>
      <c r="M43" s="33">
        <v>0</v>
      </c>
      <c r="N43" s="33">
        <v>0</v>
      </c>
      <c r="O43" s="54">
        <v>6589.6740438356155</v>
      </c>
      <c r="P43" s="33">
        <v>0</v>
      </c>
      <c r="Q43" s="33">
        <v>0</v>
      </c>
      <c r="R43" s="33">
        <v>903.20771424951261</v>
      </c>
      <c r="S43" s="33">
        <v>0</v>
      </c>
      <c r="T43" s="33">
        <v>0</v>
      </c>
      <c r="U43" s="33">
        <v>255.26664102377956</v>
      </c>
      <c r="V43" s="33">
        <v>0</v>
      </c>
      <c r="W43" s="33">
        <v>0</v>
      </c>
    </row>
    <row r="44" spans="1:23" x14ac:dyDescent="0.2">
      <c r="A44" s="27">
        <v>4628</v>
      </c>
      <c r="B44" s="27" t="s">
        <v>447</v>
      </c>
      <c r="C44" s="33">
        <v>3867</v>
      </c>
      <c r="D44" s="33">
        <f>SUM(Table6[[#This Row],[Utbytte totalt]:[Renter ansvarlig lån totalt]])</f>
        <v>29891707.860093668</v>
      </c>
      <c r="E44" s="33">
        <f>SUM(Table6[[#This Row],[Utbytte per innbygger]:[Renter ansvarlig lån per innbygger]])</f>
        <v>7729.947726944315</v>
      </c>
      <c r="F44" s="54">
        <v>2976000</v>
      </c>
      <c r="G44" s="33">
        <v>22957236.778000001</v>
      </c>
      <c r="H44" s="33">
        <v>0</v>
      </c>
      <c r="I44" s="33">
        <v>680724.2212546767</v>
      </c>
      <c r="J44" s="33">
        <v>-1967578.2399999984</v>
      </c>
      <c r="K44" s="33">
        <v>3301809</v>
      </c>
      <c r="L44" s="33">
        <v>1943516.100838989</v>
      </c>
      <c r="M44" s="33">
        <v>0</v>
      </c>
      <c r="N44" s="33">
        <v>0</v>
      </c>
      <c r="O44" s="54">
        <v>769.58882854926298</v>
      </c>
      <c r="P44" s="33">
        <v>5936.7046232221364</v>
      </c>
      <c r="Q44" s="33">
        <v>0</v>
      </c>
      <c r="R44" s="33">
        <v>176.03419220446773</v>
      </c>
      <c r="S44" s="33">
        <v>-508.81257822601458</v>
      </c>
      <c r="T44" s="33">
        <v>853.84251357641585</v>
      </c>
      <c r="U44" s="33">
        <v>502.59014761804735</v>
      </c>
      <c r="V44" s="33">
        <v>0</v>
      </c>
      <c r="W44" s="33">
        <v>0</v>
      </c>
    </row>
    <row r="45" spans="1:23" x14ac:dyDescent="0.2">
      <c r="A45" s="27">
        <v>4218</v>
      </c>
      <c r="B45" s="27" t="s">
        <v>497</v>
      </c>
      <c r="C45" s="33">
        <v>1323</v>
      </c>
      <c r="D45" s="33">
        <f>SUM(Table6[[#This Row],[Utbytte totalt]:[Renter ansvarlig lån totalt]])</f>
        <v>9757626.915222846</v>
      </c>
      <c r="E45" s="33">
        <f>SUM(Table6[[#This Row],[Utbytte per innbygger]:[Renter ansvarlig lån per innbygger]])</f>
        <v>7375.3793765856726</v>
      </c>
      <c r="F45" s="54">
        <v>3458000</v>
      </c>
      <c r="G45" s="33">
        <v>5682869.7170000002</v>
      </c>
      <c r="H45" s="33">
        <v>0</v>
      </c>
      <c r="I45" s="33">
        <v>184052.67214838183</v>
      </c>
      <c r="J45" s="33">
        <v>-389772.23999999976</v>
      </c>
      <c r="K45" s="33">
        <v>176559</v>
      </c>
      <c r="L45" s="33">
        <v>645917.76607446373</v>
      </c>
      <c r="M45" s="33">
        <v>0</v>
      </c>
      <c r="N45" s="33">
        <v>0</v>
      </c>
      <c r="O45" s="54">
        <v>2613.7566137566137</v>
      </c>
      <c r="P45" s="33">
        <v>4295.4419629629629</v>
      </c>
      <c r="Q45" s="33">
        <v>0</v>
      </c>
      <c r="R45" s="33">
        <v>139.11766602296433</v>
      </c>
      <c r="S45" s="33">
        <v>-294.6124263038547</v>
      </c>
      <c r="T45" s="33">
        <v>133.45351473922904</v>
      </c>
      <c r="U45" s="33">
        <v>488.22204540775789</v>
      </c>
      <c r="V45" s="33">
        <v>0</v>
      </c>
      <c r="W45" s="33">
        <v>0</v>
      </c>
    </row>
    <row r="46" spans="1:23" x14ac:dyDescent="0.2">
      <c r="A46" s="27">
        <v>4643</v>
      </c>
      <c r="B46" s="27" t="s">
        <v>436</v>
      </c>
      <c r="C46" s="33">
        <v>5204</v>
      </c>
      <c r="D46" s="33">
        <f>SUM(Table6[[#This Row],[Utbytte totalt]:[Renter ansvarlig lån totalt]])</f>
        <v>37841966.851864547</v>
      </c>
      <c r="E46" s="33">
        <f>SUM(Table6[[#This Row],[Utbytte per innbygger]:[Renter ansvarlig lån per innbygger]])</f>
        <v>7271.7076963613645</v>
      </c>
      <c r="F46" s="54">
        <v>0</v>
      </c>
      <c r="G46" s="33">
        <v>26107047.41</v>
      </c>
      <c r="H46" s="33">
        <v>0</v>
      </c>
      <c r="I46" s="33">
        <v>905376.74755343818</v>
      </c>
      <c r="J46" s="33">
        <v>-3079369.3919999972</v>
      </c>
      <c r="K46" s="33">
        <v>5900451</v>
      </c>
      <c r="L46" s="33">
        <v>8008461.0863111019</v>
      </c>
      <c r="M46" s="33">
        <v>0</v>
      </c>
      <c r="N46" s="33">
        <v>0</v>
      </c>
      <c r="O46" s="54">
        <v>0</v>
      </c>
      <c r="P46" s="33">
        <v>5016.7270196003074</v>
      </c>
      <c r="Q46" s="33">
        <v>0</v>
      </c>
      <c r="R46" s="33">
        <v>173.97708446453461</v>
      </c>
      <c r="S46" s="33">
        <v>-591.73124365872354</v>
      </c>
      <c r="T46" s="33">
        <v>1133.8299385088394</v>
      </c>
      <c r="U46" s="33">
        <v>1538.9048974464069</v>
      </c>
      <c r="V46" s="33">
        <v>0</v>
      </c>
      <c r="W46" s="33">
        <v>0</v>
      </c>
    </row>
    <row r="47" spans="1:23" x14ac:dyDescent="0.2">
      <c r="A47" s="27">
        <v>1578</v>
      </c>
      <c r="B47" s="27" t="s">
        <v>466</v>
      </c>
      <c r="C47" s="33">
        <v>2491</v>
      </c>
      <c r="D47" s="33">
        <f>SUM(Table6[[#This Row],[Utbytte totalt]:[Renter ansvarlig lån totalt]])</f>
        <v>18084219.246291034</v>
      </c>
      <c r="E47" s="33">
        <f>SUM(Table6[[#This Row],[Utbytte per innbygger]:[Renter ansvarlig lån per innbygger]])</f>
        <v>7259.8230615379507</v>
      </c>
      <c r="F47" s="54">
        <v>876375.00000000012</v>
      </c>
      <c r="G47" s="33">
        <v>13422754.275</v>
      </c>
      <c r="H47" s="33">
        <v>0</v>
      </c>
      <c r="I47" s="33">
        <v>621177.7685007886</v>
      </c>
      <c r="J47" s="33">
        <v>-1382771.9999999991</v>
      </c>
      <c r="K47" s="33">
        <v>3424815</v>
      </c>
      <c r="L47" s="33">
        <v>1121869.2027902454</v>
      </c>
      <c r="M47" s="33">
        <v>0</v>
      </c>
      <c r="N47" s="33">
        <v>0</v>
      </c>
      <c r="O47" s="54">
        <v>351.81653954235253</v>
      </c>
      <c r="P47" s="33">
        <v>5388.5003111200322</v>
      </c>
      <c r="Q47" s="33">
        <v>0</v>
      </c>
      <c r="R47" s="33">
        <v>249.36883520706087</v>
      </c>
      <c r="S47" s="33">
        <v>-555.10718586912844</v>
      </c>
      <c r="T47" s="33">
        <v>1374.8755519871538</v>
      </c>
      <c r="U47" s="33">
        <v>450.36900955047992</v>
      </c>
      <c r="V47" s="33">
        <v>0</v>
      </c>
      <c r="W47" s="33">
        <v>0</v>
      </c>
    </row>
    <row r="48" spans="1:23" x14ac:dyDescent="0.2">
      <c r="A48" s="27">
        <v>5440</v>
      </c>
      <c r="B48" s="27" t="s">
        <v>702</v>
      </c>
      <c r="C48" s="33">
        <v>906</v>
      </c>
      <c r="D48" s="33">
        <f>SUM(Table6[[#This Row],[Utbytte totalt]:[Renter ansvarlig lån totalt]])</f>
        <v>6238184.0337069146</v>
      </c>
      <c r="E48" s="33">
        <f>SUM(Table6[[#This Row],[Utbytte per innbygger]:[Renter ansvarlig lån per innbygger]])</f>
        <v>6885.4128407361086</v>
      </c>
      <c r="F48" s="54">
        <v>2500000</v>
      </c>
      <c r="G48" s="33">
        <v>0</v>
      </c>
      <c r="H48" s="33">
        <v>3150000</v>
      </c>
      <c r="I48" s="33">
        <v>289612.29293936549</v>
      </c>
      <c r="J48" s="33">
        <v>-50335.835999999981</v>
      </c>
      <c r="K48" s="33">
        <v>117636</v>
      </c>
      <c r="L48" s="33">
        <v>231271.57676754892</v>
      </c>
      <c r="M48" s="33">
        <v>0</v>
      </c>
      <c r="N48" s="33">
        <v>0</v>
      </c>
      <c r="O48" s="54">
        <v>2759.3818984547461</v>
      </c>
      <c r="P48" s="33">
        <v>0</v>
      </c>
      <c r="Q48" s="33">
        <v>3476.8211920529802</v>
      </c>
      <c r="R48" s="33">
        <v>319.66036748274337</v>
      </c>
      <c r="S48" s="33">
        <v>-55.558317880794682</v>
      </c>
      <c r="T48" s="33">
        <v>129.84105960264901</v>
      </c>
      <c r="U48" s="33">
        <v>255.26664102378467</v>
      </c>
      <c r="V48" s="33">
        <v>0</v>
      </c>
      <c r="W48" s="33">
        <v>0</v>
      </c>
    </row>
    <row r="49" spans="1:23" x14ac:dyDescent="0.2">
      <c r="A49" s="27">
        <v>5034</v>
      </c>
      <c r="B49" s="27" t="s">
        <v>475</v>
      </c>
      <c r="C49" s="33">
        <v>2399</v>
      </c>
      <c r="D49" s="33">
        <f>SUM(Table6[[#This Row],[Utbytte totalt]:[Renter ansvarlig lån totalt]])</f>
        <v>16441389.647997536</v>
      </c>
      <c r="E49" s="33">
        <f>SUM(Table6[[#This Row],[Utbytte per innbygger]:[Renter ansvarlig lån per innbygger]])</f>
        <v>6853.434617756373</v>
      </c>
      <c r="F49" s="54">
        <v>2732356.8</v>
      </c>
      <c r="G49" s="33">
        <v>9965697.7000000011</v>
      </c>
      <c r="H49" s="33">
        <v>0</v>
      </c>
      <c r="I49" s="33">
        <v>516971.47618148418</v>
      </c>
      <c r="J49" s="33">
        <v>-1106715</v>
      </c>
      <c r="K49" s="33">
        <v>3371394</v>
      </c>
      <c r="L49" s="33">
        <v>961684.67181605101</v>
      </c>
      <c r="M49" s="33">
        <v>0</v>
      </c>
      <c r="N49" s="33">
        <v>0</v>
      </c>
      <c r="O49" s="54">
        <v>1138.9565652355147</v>
      </c>
      <c r="P49" s="33">
        <v>4154.1049187161325</v>
      </c>
      <c r="Q49" s="33">
        <v>0</v>
      </c>
      <c r="R49" s="33">
        <v>215.49457114692962</v>
      </c>
      <c r="S49" s="33">
        <v>-461.32346811171323</v>
      </c>
      <c r="T49" s="33">
        <v>1405.3330554397667</v>
      </c>
      <c r="U49" s="33">
        <v>400.868975329742</v>
      </c>
      <c r="V49" s="33">
        <v>0</v>
      </c>
      <c r="W49" s="33">
        <v>0</v>
      </c>
    </row>
    <row r="50" spans="1:23" x14ac:dyDescent="0.2">
      <c r="A50" s="27">
        <v>3043</v>
      </c>
      <c r="B50" s="27" t="s">
        <v>456</v>
      </c>
      <c r="C50" s="33">
        <v>4650</v>
      </c>
      <c r="D50" s="33">
        <f>SUM(Table6[[#This Row],[Utbytte totalt]:[Renter ansvarlig lån totalt]])</f>
        <v>30876385.859474178</v>
      </c>
      <c r="E50" s="33">
        <f>SUM(Table6[[#This Row],[Utbytte per innbygger]:[Renter ansvarlig lån per innbygger]])</f>
        <v>6640.0829805320818</v>
      </c>
      <c r="F50" s="54">
        <v>570599.99999999988</v>
      </c>
      <c r="G50" s="33">
        <v>19816737.892000001</v>
      </c>
      <c r="H50" s="33">
        <v>0</v>
      </c>
      <c r="I50" s="33">
        <v>1449414.7931685066</v>
      </c>
      <c r="J50" s="33">
        <v>-2816416.0399999991</v>
      </c>
      <c r="K50" s="33">
        <v>7429840</v>
      </c>
      <c r="L50" s="33">
        <v>4426209.2143056691</v>
      </c>
      <c r="M50" s="33">
        <v>0</v>
      </c>
      <c r="N50" s="33">
        <v>0</v>
      </c>
      <c r="O50" s="54">
        <v>122.70967741935482</v>
      </c>
      <c r="P50" s="33">
        <v>4261.6640627956995</v>
      </c>
      <c r="Q50" s="33">
        <v>0</v>
      </c>
      <c r="R50" s="33">
        <v>311.70210605774338</v>
      </c>
      <c r="S50" s="33">
        <v>-605.6808688172041</v>
      </c>
      <c r="T50" s="33">
        <v>1597.8150537634408</v>
      </c>
      <c r="U50" s="33">
        <v>951.87294931304712</v>
      </c>
      <c r="V50" s="33">
        <v>0</v>
      </c>
      <c r="W50" s="33">
        <v>0</v>
      </c>
    </row>
    <row r="51" spans="1:23" x14ac:dyDescent="0.2">
      <c r="A51" s="27">
        <v>3040</v>
      </c>
      <c r="B51" s="27" t="s">
        <v>463</v>
      </c>
      <c r="C51" s="33">
        <v>3273</v>
      </c>
      <c r="D51" s="33">
        <f>SUM(Table6[[#This Row],[Utbytte totalt]:[Renter ansvarlig lån totalt]])</f>
        <v>21569734.404184304</v>
      </c>
      <c r="E51" s="33">
        <f>SUM(Table6[[#This Row],[Utbytte per innbygger]:[Renter ansvarlig lån per innbygger]])</f>
        <v>6590.2029954733598</v>
      </c>
      <c r="F51" s="54">
        <v>0</v>
      </c>
      <c r="G51" s="33">
        <v>15447803.763</v>
      </c>
      <c r="H51" s="33">
        <v>0</v>
      </c>
      <c r="I51" s="33">
        <v>1377688.384169505</v>
      </c>
      <c r="J51" s="33">
        <v>-175041.64799999993</v>
      </c>
      <c r="K51" s="33">
        <v>2757792</v>
      </c>
      <c r="L51" s="33">
        <v>2161491.905014798</v>
      </c>
      <c r="M51" s="33">
        <v>0</v>
      </c>
      <c r="N51" s="33">
        <v>0</v>
      </c>
      <c r="O51" s="54">
        <v>0</v>
      </c>
      <c r="P51" s="33">
        <v>4719.7689468377639</v>
      </c>
      <c r="Q51" s="33">
        <v>0</v>
      </c>
      <c r="R51" s="33">
        <v>420.92526250214024</v>
      </c>
      <c r="S51" s="33">
        <v>-53.48049129239228</v>
      </c>
      <c r="T51" s="33">
        <v>842.58845096241976</v>
      </c>
      <c r="U51" s="33">
        <v>660.40082646342751</v>
      </c>
      <c r="V51" s="33">
        <v>0</v>
      </c>
      <c r="W51" s="33">
        <v>0</v>
      </c>
    </row>
    <row r="52" spans="1:23" x14ac:dyDescent="0.2">
      <c r="A52" s="27">
        <v>3432</v>
      </c>
      <c r="B52" s="27" t="s">
        <v>573</v>
      </c>
      <c r="C52" s="33">
        <v>1986</v>
      </c>
      <c r="D52" s="33">
        <f>SUM(Table6[[#This Row],[Utbytte totalt]:[Renter ansvarlig lån totalt]])</f>
        <v>12892695.035780031</v>
      </c>
      <c r="E52" s="33">
        <f>SUM(Table6[[#This Row],[Utbytte per innbygger]:[Renter ansvarlig lån per innbygger]])</f>
        <v>6491.7900482276082</v>
      </c>
      <c r="F52" s="54">
        <v>6000000</v>
      </c>
      <c r="G52" s="33">
        <v>551012.67200000002</v>
      </c>
      <c r="H52" s="33">
        <v>0</v>
      </c>
      <c r="I52" s="33">
        <v>730797.37470681011</v>
      </c>
      <c r="J52" s="33">
        <v>-1011910.5599999996</v>
      </c>
      <c r="K52" s="33">
        <v>6034586</v>
      </c>
      <c r="L52" s="33">
        <v>588209.5490732193</v>
      </c>
      <c r="M52" s="33">
        <v>0</v>
      </c>
      <c r="N52" s="33">
        <v>0</v>
      </c>
      <c r="O52" s="54">
        <v>3021.1480362537764</v>
      </c>
      <c r="P52" s="33">
        <v>277.44847532729102</v>
      </c>
      <c r="Q52" s="33">
        <v>0</v>
      </c>
      <c r="R52" s="33">
        <v>367.97450891581576</v>
      </c>
      <c r="S52" s="33">
        <v>-509.52193353474297</v>
      </c>
      <c r="T52" s="33">
        <v>3038.5629405840887</v>
      </c>
      <c r="U52" s="33">
        <v>296.17802068137928</v>
      </c>
      <c r="V52" s="33">
        <v>0</v>
      </c>
      <c r="W52" s="33">
        <v>0</v>
      </c>
    </row>
    <row r="53" spans="1:23" x14ac:dyDescent="0.2">
      <c r="A53" s="27">
        <v>3422</v>
      </c>
      <c r="B53" s="27" t="s">
        <v>490</v>
      </c>
      <c r="C53" s="33">
        <v>4195</v>
      </c>
      <c r="D53" s="33">
        <f>SUM(Table6[[#This Row],[Utbytte totalt]:[Renter ansvarlig lån totalt]])</f>
        <v>27210258.090625655</v>
      </c>
      <c r="E53" s="33">
        <f>SUM(Table6[[#This Row],[Utbytte per innbygger]:[Renter ansvarlig lån per innbygger]])</f>
        <v>6486.3547295889512</v>
      </c>
      <c r="F53" s="54">
        <v>6058800</v>
      </c>
      <c r="G53" s="33">
        <v>8281255.9759999998</v>
      </c>
      <c r="H53" s="33">
        <v>7812000</v>
      </c>
      <c r="I53" s="33">
        <v>1169275.7995308961</v>
      </c>
      <c r="J53" s="33">
        <v>-807558.24399999995</v>
      </c>
      <c r="K53" s="33">
        <v>3303191</v>
      </c>
      <c r="L53" s="33">
        <v>1393293.5590947568</v>
      </c>
      <c r="M53" s="33">
        <v>0</v>
      </c>
      <c r="N53" s="33">
        <v>0</v>
      </c>
      <c r="O53" s="54">
        <v>1444.2908224076282</v>
      </c>
      <c r="P53" s="33">
        <v>1974.0777058402859</v>
      </c>
      <c r="Q53" s="33">
        <v>1862.2169249106078</v>
      </c>
      <c r="R53" s="33">
        <v>278.73082229580359</v>
      </c>
      <c r="S53" s="33">
        <v>-192.50494493444575</v>
      </c>
      <c r="T53" s="33">
        <v>787.41144219308705</v>
      </c>
      <c r="U53" s="33">
        <v>332.13195687598494</v>
      </c>
      <c r="V53" s="33">
        <v>0</v>
      </c>
      <c r="W53" s="33">
        <v>0</v>
      </c>
    </row>
    <row r="54" spans="1:23" x14ac:dyDescent="0.2">
      <c r="A54" s="27">
        <v>5438</v>
      </c>
      <c r="B54" s="27" t="s">
        <v>535</v>
      </c>
      <c r="C54" s="33">
        <v>1221</v>
      </c>
      <c r="D54" s="33">
        <f>SUM(Table6[[#This Row],[Utbytte totalt]:[Renter ansvarlig lån totalt]])</f>
        <v>7884915.5911662895</v>
      </c>
      <c r="E54" s="33">
        <f>SUM(Table6[[#This Row],[Utbytte per innbygger]:[Renter ansvarlig lån per innbygger]])</f>
        <v>6457.7523269175181</v>
      </c>
      <c r="F54" s="54">
        <v>0</v>
      </c>
      <c r="G54" s="33">
        <v>3463544</v>
      </c>
      <c r="H54" s="33">
        <v>2737000</v>
      </c>
      <c r="I54" s="33">
        <v>1028529.6384762512</v>
      </c>
      <c r="J54" s="33">
        <v>-614478.61600000015</v>
      </c>
      <c r="K54" s="33">
        <v>844590</v>
      </c>
      <c r="L54" s="33">
        <v>425730.56869003922</v>
      </c>
      <c r="M54" s="33">
        <v>0</v>
      </c>
      <c r="N54" s="33">
        <v>0</v>
      </c>
      <c r="O54" s="54">
        <v>0</v>
      </c>
      <c r="P54" s="33">
        <v>2836.6453726453728</v>
      </c>
      <c r="Q54" s="33">
        <v>2241.6052416052416</v>
      </c>
      <c r="R54" s="33">
        <v>842.36661627866602</v>
      </c>
      <c r="S54" s="33">
        <v>-503.25848976248989</v>
      </c>
      <c r="T54" s="33">
        <v>691.71990171990171</v>
      </c>
      <c r="U54" s="33">
        <v>348.67368443082654</v>
      </c>
      <c r="V54" s="33">
        <v>0</v>
      </c>
      <c r="W54" s="33">
        <v>0</v>
      </c>
    </row>
    <row r="55" spans="1:23" x14ac:dyDescent="0.2">
      <c r="A55" s="27">
        <v>3822</v>
      </c>
      <c r="B55" s="27" t="s">
        <v>487</v>
      </c>
      <c r="C55" s="33">
        <v>1414</v>
      </c>
      <c r="D55" s="33">
        <f>SUM(Table6[[#This Row],[Utbytte totalt]:[Renter ansvarlig lån totalt]])</f>
        <v>9019204.9522724524</v>
      </c>
      <c r="E55" s="33">
        <f>SUM(Table6[[#This Row],[Utbytte per innbygger]:[Renter ansvarlig lån per innbygger]])</f>
        <v>6378.5042095279005</v>
      </c>
      <c r="F55" s="54">
        <v>875000</v>
      </c>
      <c r="G55" s="33">
        <v>5996767.8610000005</v>
      </c>
      <c r="H55" s="33">
        <v>0</v>
      </c>
      <c r="I55" s="33">
        <v>437125.09635240666</v>
      </c>
      <c r="J55" s="33">
        <v>-726033.94499999983</v>
      </c>
      <c r="K55" s="33">
        <v>1613560</v>
      </c>
      <c r="L55" s="33">
        <v>822785.93992004544</v>
      </c>
      <c r="M55" s="33">
        <v>0</v>
      </c>
      <c r="N55" s="33">
        <v>0</v>
      </c>
      <c r="O55" s="54">
        <v>618.81188118811883</v>
      </c>
      <c r="P55" s="33">
        <v>4240.9956584158417</v>
      </c>
      <c r="Q55" s="33">
        <v>0</v>
      </c>
      <c r="R55" s="33">
        <v>309.14080364385194</v>
      </c>
      <c r="S55" s="33">
        <v>-513.46106435643549</v>
      </c>
      <c r="T55" s="33">
        <v>1141.1315417256012</v>
      </c>
      <c r="U55" s="33">
        <v>581.88538891092321</v>
      </c>
      <c r="V55" s="33">
        <v>0</v>
      </c>
      <c r="W55" s="33">
        <v>0</v>
      </c>
    </row>
    <row r="56" spans="1:23" x14ac:dyDescent="0.2">
      <c r="A56" s="27">
        <v>3819</v>
      </c>
      <c r="B56" s="27" t="s">
        <v>488</v>
      </c>
      <c r="C56" s="33">
        <v>1562</v>
      </c>
      <c r="D56" s="33">
        <f>SUM(Table6[[#This Row],[Utbytte totalt]:[Renter ansvarlig lån totalt]])</f>
        <v>9588661.5457959976</v>
      </c>
      <c r="E56" s="33">
        <f>SUM(Table6[[#This Row],[Utbytte per innbygger]:[Renter ansvarlig lån per innbygger]])</f>
        <v>6138.707775797694</v>
      </c>
      <c r="F56" s="54">
        <v>0</v>
      </c>
      <c r="G56" s="33">
        <v>6519800.2379999999</v>
      </c>
      <c r="H56" s="33">
        <v>0</v>
      </c>
      <c r="I56" s="33">
        <v>403291.88456042483</v>
      </c>
      <c r="J56" s="33">
        <v>-828814.99999999953</v>
      </c>
      <c r="K56" s="33">
        <v>1544048</v>
      </c>
      <c r="L56" s="33">
        <v>1950336.4232355729</v>
      </c>
      <c r="M56" s="33">
        <v>0</v>
      </c>
      <c r="N56" s="33">
        <v>0</v>
      </c>
      <c r="O56" s="54">
        <v>0</v>
      </c>
      <c r="P56" s="33">
        <v>4174.0078348271445</v>
      </c>
      <c r="Q56" s="33">
        <v>0</v>
      </c>
      <c r="R56" s="33">
        <v>258.18942673522719</v>
      </c>
      <c r="S56" s="33">
        <v>-530.61139564660664</v>
      </c>
      <c r="T56" s="33">
        <v>988.50704225352115</v>
      </c>
      <c r="U56" s="33">
        <v>1248.6148676284076</v>
      </c>
      <c r="V56" s="33">
        <v>0</v>
      </c>
      <c r="W56" s="33">
        <v>0</v>
      </c>
    </row>
    <row r="57" spans="1:23" x14ac:dyDescent="0.2">
      <c r="A57" s="27">
        <v>4227</v>
      </c>
      <c r="B57" s="27" t="s">
        <v>455</v>
      </c>
      <c r="C57" s="33">
        <v>5883</v>
      </c>
      <c r="D57" s="33">
        <f>SUM(Table6[[#This Row],[Utbytte totalt]:[Renter ansvarlig lån totalt]])</f>
        <v>35228949.426467739</v>
      </c>
      <c r="E57" s="33">
        <f>SUM(Table6[[#This Row],[Utbytte per innbygger]:[Renter ansvarlig lån per innbygger]])</f>
        <v>5988.2626936032202</v>
      </c>
      <c r="F57" s="54">
        <v>7559500</v>
      </c>
      <c r="G57" s="33">
        <v>19295063.458999999</v>
      </c>
      <c r="H57" s="33">
        <v>0</v>
      </c>
      <c r="I57" s="33">
        <v>1059656.1933248756</v>
      </c>
      <c r="J57" s="33">
        <v>-3371957.8749999981</v>
      </c>
      <c r="K57" s="33">
        <v>7708704</v>
      </c>
      <c r="L57" s="33">
        <v>2977983.6491428614</v>
      </c>
      <c r="M57" s="33">
        <v>0</v>
      </c>
      <c r="N57" s="33">
        <v>0</v>
      </c>
      <c r="O57" s="54">
        <v>1284.9736528981812</v>
      </c>
      <c r="P57" s="33">
        <v>3279.8000100288968</v>
      </c>
      <c r="Q57" s="33">
        <v>0</v>
      </c>
      <c r="R57" s="33">
        <v>180.12173947388672</v>
      </c>
      <c r="S57" s="33">
        <v>-573.16979007309169</v>
      </c>
      <c r="T57" s="33">
        <v>1310.33554309026</v>
      </c>
      <c r="U57" s="33">
        <v>506.20153818508606</v>
      </c>
      <c r="V57" s="33">
        <v>0</v>
      </c>
      <c r="W57" s="33">
        <v>0</v>
      </c>
    </row>
    <row r="58" spans="1:23" x14ac:dyDescent="0.2">
      <c r="A58" s="27">
        <v>1563</v>
      </c>
      <c r="B58" s="27" t="s">
        <v>437</v>
      </c>
      <c r="C58" s="33">
        <v>6932</v>
      </c>
      <c r="D58" s="33">
        <f>SUM(Table6[[#This Row],[Utbytte totalt]:[Renter ansvarlig lån totalt]])</f>
        <v>41012160.925995462</v>
      </c>
      <c r="E58" s="33">
        <f>SUM(Table6[[#This Row],[Utbytte per innbygger]:[Renter ansvarlig lån per innbygger]])</f>
        <v>5916.3532784182717</v>
      </c>
      <c r="F58" s="54">
        <v>9458000</v>
      </c>
      <c r="G58" s="33">
        <v>25945281.236000001</v>
      </c>
      <c r="H58" s="33">
        <v>0</v>
      </c>
      <c r="I58" s="33">
        <v>1102962.7044186115</v>
      </c>
      <c r="J58" s="33">
        <v>-1647662.3699999992</v>
      </c>
      <c r="K58" s="33">
        <v>3655471</v>
      </c>
      <c r="L58" s="33">
        <v>2498108.355576843</v>
      </c>
      <c r="M58" s="33">
        <v>0</v>
      </c>
      <c r="N58" s="33">
        <v>0</v>
      </c>
      <c r="O58" s="54">
        <v>1364.396999422966</v>
      </c>
      <c r="P58" s="33">
        <v>3742.8276451240627</v>
      </c>
      <c r="Q58" s="33">
        <v>0</v>
      </c>
      <c r="R58" s="33">
        <v>159.11175770608938</v>
      </c>
      <c r="S58" s="33">
        <v>-237.68932054241188</v>
      </c>
      <c r="T58" s="33">
        <v>527.33280438545876</v>
      </c>
      <c r="U58" s="33">
        <v>360.37339232210661</v>
      </c>
      <c r="V58" s="33">
        <v>0</v>
      </c>
      <c r="W58" s="33">
        <v>0</v>
      </c>
    </row>
    <row r="59" spans="1:23" x14ac:dyDescent="0.2">
      <c r="A59" s="27">
        <v>4617</v>
      </c>
      <c r="B59" s="27" t="s">
        <v>430</v>
      </c>
      <c r="C59" s="33">
        <v>13017</v>
      </c>
      <c r="D59" s="33">
        <f>SUM(Table6[[#This Row],[Utbytte totalt]:[Renter ansvarlig lån totalt]])</f>
        <v>76974781.425485581</v>
      </c>
      <c r="E59" s="33">
        <f>SUM(Table6[[#This Row],[Utbytte per innbygger]:[Renter ansvarlig lån per innbygger]])</f>
        <v>5913.4041196501175</v>
      </c>
      <c r="F59" s="54">
        <v>7264000</v>
      </c>
      <c r="G59" s="33">
        <v>48540686.355000004</v>
      </c>
      <c r="H59" s="33">
        <v>0</v>
      </c>
      <c r="I59" s="33">
        <v>2307425.0442131688</v>
      </c>
      <c r="J59" s="33">
        <v>-4279840.7600000016</v>
      </c>
      <c r="K59" s="33">
        <v>10159599</v>
      </c>
      <c r="L59" s="33">
        <v>12982911.786272407</v>
      </c>
      <c r="M59" s="33">
        <v>0</v>
      </c>
      <c r="N59" s="33">
        <v>0</v>
      </c>
      <c r="O59" s="54">
        <v>558.03948682492125</v>
      </c>
      <c r="P59" s="33">
        <v>3729.0225362986866</v>
      </c>
      <c r="Q59" s="33">
        <v>0</v>
      </c>
      <c r="R59" s="33">
        <v>177.26242945480286</v>
      </c>
      <c r="S59" s="33">
        <v>-328.78856572174863</v>
      </c>
      <c r="T59" s="33">
        <v>780.48697856648994</v>
      </c>
      <c r="U59" s="33">
        <v>997.38125422696521</v>
      </c>
      <c r="V59" s="33">
        <v>0</v>
      </c>
      <c r="W59" s="33">
        <v>0</v>
      </c>
    </row>
    <row r="60" spans="1:23" x14ac:dyDescent="0.2">
      <c r="A60" s="27">
        <v>3434</v>
      </c>
      <c r="B60" s="27" t="s">
        <v>532</v>
      </c>
      <c r="C60" s="33">
        <v>2211</v>
      </c>
      <c r="D60" s="33">
        <f>SUM(Table6[[#This Row],[Utbytte totalt]:[Renter ansvarlig lån totalt]])</f>
        <v>12995397.247768268</v>
      </c>
      <c r="E60" s="33">
        <f>SUM(Table6[[#This Row],[Utbytte per innbygger]:[Renter ansvarlig lån per innbygger]])</f>
        <v>5877.6106955080377</v>
      </c>
      <c r="F60" s="54">
        <v>6000000</v>
      </c>
      <c r="G60" s="33">
        <v>2019394.09</v>
      </c>
      <c r="H60" s="33">
        <v>0</v>
      </c>
      <c r="I60" s="33">
        <v>503438.19146469131</v>
      </c>
      <c r="J60" s="33">
        <v>-967619.57700000051</v>
      </c>
      <c r="K60" s="33">
        <v>4767640</v>
      </c>
      <c r="L60" s="33">
        <v>672544.54330357909</v>
      </c>
      <c r="M60" s="33">
        <v>0</v>
      </c>
      <c r="N60" s="33">
        <v>0</v>
      </c>
      <c r="O60" s="54">
        <v>2713.7042062415198</v>
      </c>
      <c r="P60" s="33">
        <v>913.33970601537771</v>
      </c>
      <c r="Q60" s="33">
        <v>0</v>
      </c>
      <c r="R60" s="33">
        <v>227.69705629339273</v>
      </c>
      <c r="S60" s="33">
        <v>-437.63888602442358</v>
      </c>
      <c r="T60" s="33">
        <v>2156.3274536408867</v>
      </c>
      <c r="U60" s="33">
        <v>304.18115934128406</v>
      </c>
      <c r="V60" s="33">
        <v>0</v>
      </c>
      <c r="W60" s="33">
        <v>0</v>
      </c>
    </row>
    <row r="61" spans="1:23" x14ac:dyDescent="0.2">
      <c r="A61" s="27">
        <v>3438</v>
      </c>
      <c r="B61" s="27" t="s">
        <v>485</v>
      </c>
      <c r="C61" s="33">
        <v>3064</v>
      </c>
      <c r="D61" s="33">
        <f>SUM(Table6[[#This Row],[Utbytte totalt]:[Renter ansvarlig lån totalt]])</f>
        <v>17877793.227065355</v>
      </c>
      <c r="E61" s="33">
        <f>SUM(Table6[[#This Row],[Utbytte per innbygger]:[Renter ansvarlig lån per innbygger]])</f>
        <v>5834.7889122275947</v>
      </c>
      <c r="F61" s="54">
        <v>10000000</v>
      </c>
      <c r="G61" s="33">
        <v>5821820.9979999997</v>
      </c>
      <c r="H61" s="33">
        <v>0</v>
      </c>
      <c r="I61" s="33">
        <v>909436.73296847474</v>
      </c>
      <c r="J61" s="33">
        <v>-297799.49200000009</v>
      </c>
      <c r="K61" s="33">
        <v>358548</v>
      </c>
      <c r="L61" s="33">
        <v>1085786.9880968779</v>
      </c>
      <c r="M61" s="33">
        <v>0</v>
      </c>
      <c r="N61" s="33">
        <v>0</v>
      </c>
      <c r="O61" s="54">
        <v>3263.7075718015667</v>
      </c>
      <c r="P61" s="33">
        <v>1900.0721272845951</v>
      </c>
      <c r="Q61" s="33">
        <v>0</v>
      </c>
      <c r="R61" s="33">
        <v>296.81355514636903</v>
      </c>
      <c r="S61" s="33">
        <v>-97.193045691906036</v>
      </c>
      <c r="T61" s="33">
        <v>117.01958224543081</v>
      </c>
      <c r="U61" s="33">
        <v>354.36912144153979</v>
      </c>
      <c r="V61" s="33">
        <v>0</v>
      </c>
      <c r="W61" s="33">
        <v>0</v>
      </c>
    </row>
    <row r="62" spans="1:23" x14ac:dyDescent="0.2">
      <c r="A62" s="27">
        <v>3436</v>
      </c>
      <c r="B62" s="27" t="s">
        <v>441</v>
      </c>
      <c r="C62" s="33">
        <v>5628</v>
      </c>
      <c r="D62" s="33">
        <f>SUM(Table6[[#This Row],[Utbytte totalt]:[Renter ansvarlig lån totalt]])</f>
        <v>32537950.644832775</v>
      </c>
      <c r="E62" s="33">
        <f>SUM(Table6[[#This Row],[Utbytte per innbygger]:[Renter ansvarlig lån per innbygger]])</f>
        <v>5781.441123815348</v>
      </c>
      <c r="F62" s="54">
        <v>10000000</v>
      </c>
      <c r="G62" s="33">
        <v>19169553.809</v>
      </c>
      <c r="H62" s="33">
        <v>0</v>
      </c>
      <c r="I62" s="33">
        <v>1354681.8001509572</v>
      </c>
      <c r="J62" s="33">
        <v>-1999572.6199999992</v>
      </c>
      <c r="K62" s="33">
        <v>1686547</v>
      </c>
      <c r="L62" s="33">
        <v>2326740.6556818187</v>
      </c>
      <c r="M62" s="33">
        <v>0</v>
      </c>
      <c r="N62" s="33">
        <v>0</v>
      </c>
      <c r="O62" s="54">
        <v>1776.8301350390902</v>
      </c>
      <c r="P62" s="33">
        <v>3406.1040883084579</v>
      </c>
      <c r="Q62" s="33">
        <v>0</v>
      </c>
      <c r="R62" s="33">
        <v>240.70394458972231</v>
      </c>
      <c r="S62" s="33">
        <v>-355.29008884150659</v>
      </c>
      <c r="T62" s="33">
        <v>299.67075337597726</v>
      </c>
      <c r="U62" s="33">
        <v>413.42229134360673</v>
      </c>
      <c r="V62" s="33">
        <v>0</v>
      </c>
      <c r="W62" s="33">
        <v>0</v>
      </c>
    </row>
    <row r="63" spans="1:23" x14ac:dyDescent="0.2">
      <c r="A63" s="27">
        <v>1135</v>
      </c>
      <c r="B63" s="27" t="s">
        <v>444</v>
      </c>
      <c r="C63" s="33">
        <v>4525</v>
      </c>
      <c r="D63" s="33">
        <f>SUM(Table6[[#This Row],[Utbytte totalt]:[Renter ansvarlig lån totalt]])</f>
        <v>25902127.424110878</v>
      </c>
      <c r="E63" s="33">
        <f>SUM(Table6[[#This Row],[Utbytte per innbygger]:[Renter ansvarlig lån per innbygger]])</f>
        <v>5724.2270550521271</v>
      </c>
      <c r="F63" s="54">
        <v>0</v>
      </c>
      <c r="G63" s="33">
        <v>18815975.843000002</v>
      </c>
      <c r="H63" s="33">
        <v>0</v>
      </c>
      <c r="I63" s="33">
        <v>885076.82047824888</v>
      </c>
      <c r="J63" s="33">
        <v>-3288945.7899999991</v>
      </c>
      <c r="K63" s="33">
        <v>7401189</v>
      </c>
      <c r="L63" s="33">
        <v>2088831.5506326258</v>
      </c>
      <c r="M63" s="33">
        <v>0</v>
      </c>
      <c r="N63" s="33">
        <v>0</v>
      </c>
      <c r="O63" s="54">
        <v>0</v>
      </c>
      <c r="P63" s="33">
        <v>4158.2267056353594</v>
      </c>
      <c r="Q63" s="33">
        <v>0</v>
      </c>
      <c r="R63" s="33">
        <v>195.59708739850805</v>
      </c>
      <c r="S63" s="33">
        <v>-726.83884861878437</v>
      </c>
      <c r="T63" s="33">
        <v>1635.6218784530386</v>
      </c>
      <c r="U63" s="33">
        <v>461.62023218400572</v>
      </c>
      <c r="V63" s="33">
        <v>0</v>
      </c>
      <c r="W63" s="33">
        <v>0</v>
      </c>
    </row>
    <row r="64" spans="1:23" x14ac:dyDescent="0.2">
      <c r="A64" s="27">
        <v>5042</v>
      </c>
      <c r="B64" s="27" t="s">
        <v>531</v>
      </c>
      <c r="C64" s="33">
        <v>1309</v>
      </c>
      <c r="D64" s="33">
        <f>SUM(Table6[[#This Row],[Utbytte totalt]:[Renter ansvarlig lån totalt]])</f>
        <v>7417420.0408129282</v>
      </c>
      <c r="E64" s="33">
        <f>SUM(Table6[[#This Row],[Utbytte per innbygger]:[Renter ansvarlig lån per innbygger]])</f>
        <v>5666.4782588334056</v>
      </c>
      <c r="F64" s="54">
        <v>1236627.0000000002</v>
      </c>
      <c r="G64" s="33">
        <v>2606917.4810000001</v>
      </c>
      <c r="H64" s="33">
        <v>0</v>
      </c>
      <c r="I64" s="33">
        <v>300438.92071279971</v>
      </c>
      <c r="J64" s="33">
        <v>-415424.39399999985</v>
      </c>
      <c r="K64" s="33">
        <v>3260867</v>
      </c>
      <c r="L64" s="33">
        <v>427994.03310012817</v>
      </c>
      <c r="M64" s="33">
        <v>0</v>
      </c>
      <c r="N64" s="33">
        <v>0</v>
      </c>
      <c r="O64" s="54">
        <v>944.71122994652421</v>
      </c>
      <c r="P64" s="33">
        <v>1991.5335989304815</v>
      </c>
      <c r="Q64" s="33">
        <v>0</v>
      </c>
      <c r="R64" s="33">
        <v>229.51789206478205</v>
      </c>
      <c r="S64" s="33">
        <v>-317.3601176470587</v>
      </c>
      <c r="T64" s="33">
        <v>2491.113063407181</v>
      </c>
      <c r="U64" s="33">
        <v>326.96259213149591</v>
      </c>
      <c r="V64" s="33">
        <v>0</v>
      </c>
      <c r="W64" s="33">
        <v>0</v>
      </c>
    </row>
    <row r="65" spans="1:23" x14ac:dyDescent="0.2">
      <c r="A65" s="27">
        <v>4217</v>
      </c>
      <c r="B65" s="27" t="s">
        <v>503</v>
      </c>
      <c r="C65" s="33">
        <v>1801</v>
      </c>
      <c r="D65" s="33">
        <f>SUM(Table6[[#This Row],[Utbytte totalt]:[Renter ansvarlig lån totalt]])</f>
        <v>10108341.349573568</v>
      </c>
      <c r="E65" s="33">
        <f>SUM(Table6[[#This Row],[Utbytte per innbygger]:[Renter ansvarlig lån per innbygger]])</f>
        <v>5612.6270680586167</v>
      </c>
      <c r="F65" s="54">
        <v>3958500</v>
      </c>
      <c r="G65" s="33">
        <v>4611583.3470000001</v>
      </c>
      <c r="H65" s="33">
        <v>0</v>
      </c>
      <c r="I65" s="33">
        <v>330212.14708974375</v>
      </c>
      <c r="J65" s="33">
        <v>-438075.36499999976</v>
      </c>
      <c r="K65" s="33">
        <v>990186</v>
      </c>
      <c r="L65" s="33">
        <v>655935.22048382461</v>
      </c>
      <c r="M65" s="33">
        <v>0</v>
      </c>
      <c r="N65" s="33">
        <v>0</v>
      </c>
      <c r="O65" s="54">
        <v>2197.9455857856747</v>
      </c>
      <c r="P65" s="33">
        <v>2560.5682104386451</v>
      </c>
      <c r="Q65" s="33">
        <v>0</v>
      </c>
      <c r="R65" s="33">
        <v>183.34933208758676</v>
      </c>
      <c r="S65" s="33">
        <v>-243.24006940588549</v>
      </c>
      <c r="T65" s="33">
        <v>549.79789006107717</v>
      </c>
      <c r="U65" s="33">
        <v>364.20611909151836</v>
      </c>
      <c r="V65" s="33">
        <v>0</v>
      </c>
      <c r="W65" s="33">
        <v>0</v>
      </c>
    </row>
    <row r="66" spans="1:23" x14ac:dyDescent="0.2">
      <c r="A66" s="27">
        <v>1573</v>
      </c>
      <c r="B66" s="27" t="s">
        <v>700</v>
      </c>
      <c r="C66" s="33">
        <v>2120</v>
      </c>
      <c r="D66" s="33">
        <f>SUM(Table6[[#This Row],[Utbytte totalt]:[Renter ansvarlig lån totalt]])</f>
        <v>11770856.8280767</v>
      </c>
      <c r="E66" s="33">
        <f>SUM(Table6[[#This Row],[Utbytte per innbygger]:[Renter ansvarlig lån per innbygger]])</f>
        <v>5552.2909566399539</v>
      </c>
      <c r="F66" s="54">
        <v>205019.99999999997</v>
      </c>
      <c r="G66" s="33">
        <v>0</v>
      </c>
      <c r="H66" s="33">
        <v>10528000</v>
      </c>
      <c r="I66" s="33">
        <v>496671.54910629499</v>
      </c>
      <c r="J66" s="33">
        <v>0</v>
      </c>
      <c r="K66" s="33">
        <v>0</v>
      </c>
      <c r="L66" s="33">
        <v>541165.27897040546</v>
      </c>
      <c r="M66" s="33">
        <v>0</v>
      </c>
      <c r="N66" s="33">
        <v>0</v>
      </c>
      <c r="O66" s="54">
        <v>96.707547169811306</v>
      </c>
      <c r="P66" s="33">
        <v>0</v>
      </c>
      <c r="Q66" s="33">
        <v>4966.0377358490568</v>
      </c>
      <c r="R66" s="33">
        <v>234.27903259730897</v>
      </c>
      <c r="S66" s="33">
        <v>0</v>
      </c>
      <c r="T66" s="33">
        <v>0</v>
      </c>
      <c r="U66" s="33">
        <v>255.26664102377617</v>
      </c>
      <c r="V66" s="33">
        <v>0</v>
      </c>
      <c r="W66" s="33">
        <v>0</v>
      </c>
    </row>
    <row r="67" spans="1:23" x14ac:dyDescent="0.2">
      <c r="A67" s="27">
        <v>1875</v>
      </c>
      <c r="B67" s="27" t="s">
        <v>505</v>
      </c>
      <c r="C67" s="33">
        <v>2708</v>
      </c>
      <c r="D67" s="33">
        <f>SUM(Table6[[#This Row],[Utbytte totalt]:[Renter ansvarlig lån totalt]])</f>
        <v>14489615.083331551</v>
      </c>
      <c r="E67" s="33">
        <f>SUM(Table6[[#This Row],[Utbytte per innbygger]:[Renter ansvarlig lån per innbygger]])</f>
        <v>5350.6702671091398</v>
      </c>
      <c r="F67" s="54">
        <v>5281728.12</v>
      </c>
      <c r="G67" s="33">
        <v>4036766.9650000003</v>
      </c>
      <c r="H67" s="33">
        <v>0</v>
      </c>
      <c r="I67" s="33">
        <v>982516.47043915582</v>
      </c>
      <c r="J67" s="33">
        <v>-2053550.5359999994</v>
      </c>
      <c r="K67" s="33">
        <v>5180892</v>
      </c>
      <c r="L67" s="33">
        <v>1061262.0638923943</v>
      </c>
      <c r="M67" s="33">
        <v>0</v>
      </c>
      <c r="N67" s="33">
        <v>0</v>
      </c>
      <c r="O67" s="54">
        <v>1950.41658788774</v>
      </c>
      <c r="P67" s="33">
        <v>1490.682040251108</v>
      </c>
      <c r="Q67" s="33">
        <v>0</v>
      </c>
      <c r="R67" s="33">
        <v>362.81996692731013</v>
      </c>
      <c r="S67" s="33">
        <v>-758.32737666174273</v>
      </c>
      <c r="T67" s="33">
        <v>1913.1802067946824</v>
      </c>
      <c r="U67" s="33">
        <v>391.89884191004222</v>
      </c>
      <c r="V67" s="33">
        <v>0</v>
      </c>
      <c r="W67" s="33">
        <v>0</v>
      </c>
    </row>
    <row r="68" spans="1:23" x14ac:dyDescent="0.2">
      <c r="A68" s="27">
        <v>5416</v>
      </c>
      <c r="B68" s="27" t="s">
        <v>460</v>
      </c>
      <c r="C68" s="33">
        <v>3993</v>
      </c>
      <c r="D68" s="33">
        <f>SUM(Table6[[#This Row],[Utbytte totalt]:[Renter ansvarlig lån totalt]])</f>
        <v>20760627.026272688</v>
      </c>
      <c r="E68" s="33">
        <f>SUM(Table6[[#This Row],[Utbytte per innbygger]:[Renter ansvarlig lån per innbygger]])</f>
        <v>5199.2554536119933</v>
      </c>
      <c r="F68" s="54">
        <v>0</v>
      </c>
      <c r="G68" s="33">
        <v>15735846.077</v>
      </c>
      <c r="H68" s="33">
        <v>0</v>
      </c>
      <c r="I68" s="33">
        <v>1043416.2516647233</v>
      </c>
      <c r="J68" s="33">
        <v>-2456846</v>
      </c>
      <c r="K68" s="33">
        <v>4819881</v>
      </c>
      <c r="L68" s="33">
        <v>1618329.6976079643</v>
      </c>
      <c r="M68" s="33">
        <v>0</v>
      </c>
      <c r="N68" s="33">
        <v>0</v>
      </c>
      <c r="O68" s="54">
        <v>0</v>
      </c>
      <c r="P68" s="33">
        <v>3940.8580207863761</v>
      </c>
      <c r="Q68" s="33">
        <v>0</v>
      </c>
      <c r="R68" s="33">
        <v>261.31135779231738</v>
      </c>
      <c r="S68" s="33">
        <v>-615.28825444527922</v>
      </c>
      <c r="T68" s="33">
        <v>1207.0826446280992</v>
      </c>
      <c r="U68" s="33">
        <v>405.29168485047938</v>
      </c>
      <c r="V68" s="33">
        <v>0</v>
      </c>
      <c r="W68" s="33">
        <v>0</v>
      </c>
    </row>
    <row r="69" spans="1:23" x14ac:dyDescent="0.2">
      <c r="A69" s="27">
        <v>1838</v>
      </c>
      <c r="B69" s="27" t="s">
        <v>750</v>
      </c>
      <c r="C69" s="33">
        <v>1894</v>
      </c>
      <c r="D69" s="33">
        <f>SUM(Table6[[#This Row],[Utbytte totalt]:[Renter ansvarlig lån totalt]])</f>
        <v>9504822.1884650029</v>
      </c>
      <c r="E69" s="33">
        <f>SUM(Table6[[#This Row],[Utbytte per innbygger]:[Renter ansvarlig lån per innbygger]])</f>
        <v>5018.3855271726525</v>
      </c>
      <c r="F69" s="54">
        <v>0</v>
      </c>
      <c r="G69" s="33">
        <v>6869698.2410000004</v>
      </c>
      <c r="H69" s="33">
        <v>0</v>
      </c>
      <c r="I69" s="33">
        <v>818763.72536596307</v>
      </c>
      <c r="J69" s="33">
        <v>-1198499.7959999996</v>
      </c>
      <c r="K69" s="33">
        <v>2348285</v>
      </c>
      <c r="L69" s="33">
        <v>666575.01809903979</v>
      </c>
      <c r="M69" s="33">
        <v>0</v>
      </c>
      <c r="N69" s="33">
        <v>0</v>
      </c>
      <c r="O69" s="54">
        <v>0</v>
      </c>
      <c r="P69" s="33">
        <v>3627.0846045406547</v>
      </c>
      <c r="Q69" s="33">
        <v>0</v>
      </c>
      <c r="R69" s="33">
        <v>432.29341360399314</v>
      </c>
      <c r="S69" s="33">
        <v>-632.78764308342113</v>
      </c>
      <c r="T69" s="33">
        <v>1239.8548046462513</v>
      </c>
      <c r="U69" s="33">
        <v>351.94034746517411</v>
      </c>
      <c r="V69" s="33">
        <v>0</v>
      </c>
      <c r="W69" s="33">
        <v>0</v>
      </c>
    </row>
    <row r="70" spans="1:23" x14ac:dyDescent="0.2">
      <c r="A70" s="27">
        <v>1151</v>
      </c>
      <c r="B70" s="27" t="s">
        <v>710</v>
      </c>
      <c r="C70" s="33">
        <v>188</v>
      </c>
      <c r="D70" s="33">
        <f>SUM(Table6[[#This Row],[Utbytte totalt]:[Renter ansvarlig lån totalt]])</f>
        <v>916580.42867106327</v>
      </c>
      <c r="E70" s="33">
        <f>SUM(Table6[[#This Row],[Utbytte per innbygger]:[Renter ansvarlig lån per innbygger]])</f>
        <v>4875.4278120801237</v>
      </c>
      <c r="F70" s="54">
        <v>755370</v>
      </c>
      <c r="G70" s="33">
        <v>0</v>
      </c>
      <c r="H70" s="33">
        <v>84000</v>
      </c>
      <c r="I70" s="33">
        <v>44659.839565416165</v>
      </c>
      <c r="J70" s="33">
        <v>0</v>
      </c>
      <c r="K70" s="33">
        <v>0</v>
      </c>
      <c r="L70" s="33">
        <v>32550.589105647057</v>
      </c>
      <c r="M70" s="33">
        <v>0</v>
      </c>
      <c r="N70" s="33">
        <v>0</v>
      </c>
      <c r="O70" s="54">
        <v>4017.9255319148938</v>
      </c>
      <c r="P70" s="33">
        <v>0</v>
      </c>
      <c r="Q70" s="33">
        <v>446.80851063829789</v>
      </c>
      <c r="R70" s="33">
        <v>237.55233811391577</v>
      </c>
      <c r="S70" s="33">
        <v>0</v>
      </c>
      <c r="T70" s="33">
        <v>0</v>
      </c>
      <c r="U70" s="33">
        <v>173.14143141301625</v>
      </c>
      <c r="V70" s="33">
        <v>0</v>
      </c>
      <c r="W70" s="33">
        <v>0</v>
      </c>
    </row>
    <row r="71" spans="1:23" x14ac:dyDescent="0.2">
      <c r="A71" s="27">
        <v>3051</v>
      </c>
      <c r="B71" s="27" t="s">
        <v>514</v>
      </c>
      <c r="C71" s="33">
        <v>1370</v>
      </c>
      <c r="D71" s="33">
        <f>SUM(Table6[[#This Row],[Utbytte totalt]:[Renter ansvarlig lån totalt]])</f>
        <v>6373564.4542717813</v>
      </c>
      <c r="E71" s="33">
        <f>SUM(Table6[[#This Row],[Utbytte per innbygger]:[Renter ansvarlig lån per innbygger]])</f>
        <v>4652.2368279356069</v>
      </c>
      <c r="F71" s="54">
        <v>374400</v>
      </c>
      <c r="G71" s="33">
        <v>5240681.3550000004</v>
      </c>
      <c r="H71" s="33">
        <v>0</v>
      </c>
      <c r="I71" s="33">
        <v>450658.38106919947</v>
      </c>
      <c r="J71" s="33">
        <v>-287970.58000000007</v>
      </c>
      <c r="K71" s="33">
        <v>61430</v>
      </c>
      <c r="L71" s="33">
        <v>534365.2982025817</v>
      </c>
      <c r="M71" s="33">
        <v>0</v>
      </c>
      <c r="N71" s="33">
        <v>0</v>
      </c>
      <c r="O71" s="54">
        <v>273.28467153284669</v>
      </c>
      <c r="P71" s="33">
        <v>3825.3148576642338</v>
      </c>
      <c r="Q71" s="33">
        <v>0</v>
      </c>
      <c r="R71" s="33">
        <v>328.9477234081748</v>
      </c>
      <c r="S71" s="33">
        <v>-210.19750364963508</v>
      </c>
      <c r="T71" s="33">
        <v>44.839416058394164</v>
      </c>
      <c r="U71" s="33">
        <v>390.04766292159246</v>
      </c>
      <c r="V71" s="33">
        <v>0</v>
      </c>
      <c r="W71" s="33">
        <v>0</v>
      </c>
    </row>
    <row r="72" spans="1:23" x14ac:dyDescent="0.2">
      <c r="A72" s="27">
        <v>5022</v>
      </c>
      <c r="B72" s="27" t="s">
        <v>486</v>
      </c>
      <c r="C72" s="33">
        <v>2443</v>
      </c>
      <c r="D72" s="33">
        <f>SUM(Table6[[#This Row],[Utbytte totalt]:[Renter ansvarlig lån totalt]])</f>
        <v>11335996.182258213</v>
      </c>
      <c r="E72" s="33">
        <f>SUM(Table6[[#This Row],[Utbytte per innbygger]:[Renter ansvarlig lån per innbygger]])</f>
        <v>4640.1949170111393</v>
      </c>
      <c r="F72" s="54">
        <v>118000</v>
      </c>
      <c r="G72" s="33">
        <v>7818262.4800000004</v>
      </c>
      <c r="H72" s="33">
        <v>0</v>
      </c>
      <c r="I72" s="33">
        <v>585991.22823712742</v>
      </c>
      <c r="J72" s="33">
        <v>-538161.9299999997</v>
      </c>
      <c r="K72" s="33">
        <v>2419238</v>
      </c>
      <c r="L72" s="33">
        <v>932666.40402108431</v>
      </c>
      <c r="M72" s="33">
        <v>0</v>
      </c>
      <c r="N72" s="33">
        <v>0</v>
      </c>
      <c r="O72" s="54">
        <v>48.301268931641424</v>
      </c>
      <c r="P72" s="33">
        <v>3200.2711747851004</v>
      </c>
      <c r="Q72" s="33">
        <v>0</v>
      </c>
      <c r="R72" s="33">
        <v>239.86542293783359</v>
      </c>
      <c r="S72" s="33">
        <v>-220.28732296356927</v>
      </c>
      <c r="T72" s="33">
        <v>990.27343430208759</v>
      </c>
      <c r="U72" s="33">
        <v>381.77093901804517</v>
      </c>
      <c r="V72" s="33">
        <v>0</v>
      </c>
      <c r="W72" s="33">
        <v>0</v>
      </c>
    </row>
    <row r="73" spans="1:23" x14ac:dyDescent="0.2">
      <c r="A73" s="27">
        <v>5425</v>
      </c>
      <c r="B73" s="27" t="s">
        <v>507</v>
      </c>
      <c r="C73" s="33">
        <v>1836</v>
      </c>
      <c r="D73" s="33">
        <f>SUM(Table6[[#This Row],[Utbytte totalt]:[Renter ansvarlig lån totalt]])</f>
        <v>8405036.3827241957</v>
      </c>
      <c r="E73" s="33">
        <f>SUM(Table6[[#This Row],[Utbytte per innbygger]:[Renter ansvarlig lån per innbygger]])</f>
        <v>4577.9065265382324</v>
      </c>
      <c r="F73" s="54">
        <v>0</v>
      </c>
      <c r="G73" s="33">
        <v>5664862</v>
      </c>
      <c r="H73" s="33">
        <v>0</v>
      </c>
      <c r="I73" s="33">
        <v>487198.24980454001</v>
      </c>
      <c r="J73" s="33">
        <v>-1022091.4199999999</v>
      </c>
      <c r="K73" s="33">
        <v>2587498</v>
      </c>
      <c r="L73" s="33">
        <v>687569.55291965604</v>
      </c>
      <c r="M73" s="33">
        <v>0</v>
      </c>
      <c r="N73" s="33">
        <v>0</v>
      </c>
      <c r="O73" s="54">
        <v>0</v>
      </c>
      <c r="P73" s="33">
        <v>3085.4368191721132</v>
      </c>
      <c r="Q73" s="33">
        <v>0</v>
      </c>
      <c r="R73" s="33">
        <v>265.35852385868191</v>
      </c>
      <c r="S73" s="33">
        <v>-556.69467320261435</v>
      </c>
      <c r="T73" s="33">
        <v>1409.3126361655773</v>
      </c>
      <c r="U73" s="33">
        <v>374.49322054447498</v>
      </c>
      <c r="V73" s="33">
        <v>0</v>
      </c>
      <c r="W73" s="33">
        <v>0</v>
      </c>
    </row>
    <row r="74" spans="1:23" x14ac:dyDescent="0.2">
      <c r="A74" s="27">
        <v>3435</v>
      </c>
      <c r="B74" s="27" t="s">
        <v>521</v>
      </c>
      <c r="C74" s="33">
        <v>3591</v>
      </c>
      <c r="D74" s="33">
        <f>SUM(Table6[[#This Row],[Utbytte totalt]:[Renter ansvarlig lån totalt]])</f>
        <v>16400966.97556656</v>
      </c>
      <c r="E74" s="33">
        <f>SUM(Table6[[#This Row],[Utbytte per innbygger]:[Renter ansvarlig lån per innbygger]])</f>
        <v>4567.2422655434584</v>
      </c>
      <c r="F74" s="54">
        <v>6000000</v>
      </c>
      <c r="G74" s="33">
        <v>8185236.5279999999</v>
      </c>
      <c r="H74" s="33">
        <v>0</v>
      </c>
      <c r="I74" s="33">
        <v>733504.03165016859</v>
      </c>
      <c r="J74" s="33">
        <v>-459886.09200000018</v>
      </c>
      <c r="K74" s="33">
        <v>858950</v>
      </c>
      <c r="L74" s="33">
        <v>1083162.5079163909</v>
      </c>
      <c r="M74" s="33">
        <v>0</v>
      </c>
      <c r="N74" s="33">
        <v>0</v>
      </c>
      <c r="O74" s="54">
        <v>1670.843776106934</v>
      </c>
      <c r="P74" s="33">
        <v>2279.3752514619882</v>
      </c>
      <c r="Q74" s="33">
        <v>0</v>
      </c>
      <c r="R74" s="33">
        <v>204.26177433867127</v>
      </c>
      <c r="S74" s="33">
        <v>-128.06630242272354</v>
      </c>
      <c r="T74" s="33">
        <v>239.19521024784183</v>
      </c>
      <c r="U74" s="33">
        <v>301.63255581074657</v>
      </c>
      <c r="V74" s="33">
        <v>0</v>
      </c>
      <c r="W74" s="33">
        <v>0</v>
      </c>
    </row>
    <row r="75" spans="1:23" x14ac:dyDescent="0.2">
      <c r="A75" s="27">
        <v>1111</v>
      </c>
      <c r="B75" s="27" t="s">
        <v>604</v>
      </c>
      <c r="C75" s="33">
        <v>3281</v>
      </c>
      <c r="D75" s="33">
        <f>SUM(Table6[[#This Row],[Utbytte totalt]:[Renter ansvarlig lån totalt]])</f>
        <v>14662269.831908835</v>
      </c>
      <c r="E75" s="33">
        <f>SUM(Table6[[#This Row],[Utbytte per innbygger]:[Renter ansvarlig lån per innbygger]])</f>
        <v>4468.8417652876678</v>
      </c>
      <c r="F75" s="54">
        <v>2179200</v>
      </c>
      <c r="G75" s="33">
        <v>0</v>
      </c>
      <c r="H75" s="33">
        <v>11200000.000000002</v>
      </c>
      <c r="I75" s="33">
        <v>515618.14770980494</v>
      </c>
      <c r="J75" s="33">
        <v>-127656.16499999998</v>
      </c>
      <c r="K75" s="33">
        <v>36228</v>
      </c>
      <c r="L75" s="33">
        <v>858879.84919902682</v>
      </c>
      <c r="M75" s="33">
        <v>0</v>
      </c>
      <c r="N75" s="33">
        <v>0</v>
      </c>
      <c r="O75" s="54">
        <v>664.18774763791532</v>
      </c>
      <c r="P75" s="33">
        <v>0</v>
      </c>
      <c r="Q75" s="33">
        <v>3413.5934166412685</v>
      </c>
      <c r="R75" s="33">
        <v>157.15274236812098</v>
      </c>
      <c r="S75" s="33">
        <v>-38.907700396220655</v>
      </c>
      <c r="T75" s="33">
        <v>11.041755562328559</v>
      </c>
      <c r="U75" s="33">
        <v>261.77380347425384</v>
      </c>
      <c r="V75" s="33">
        <v>0</v>
      </c>
      <c r="W75" s="33">
        <v>0</v>
      </c>
    </row>
    <row r="76" spans="1:23" x14ac:dyDescent="0.2">
      <c r="A76" s="27">
        <v>3440</v>
      </c>
      <c r="B76" s="27" t="s">
        <v>527</v>
      </c>
      <c r="C76" s="33">
        <v>5082</v>
      </c>
      <c r="D76" s="33">
        <f>SUM(Table6[[#This Row],[Utbytte totalt]:[Renter ansvarlig lån totalt]])</f>
        <v>22165862.401396342</v>
      </c>
      <c r="E76" s="33">
        <f>SUM(Table6[[#This Row],[Utbytte per innbygger]:[Renter ansvarlig lån per innbygger]])</f>
        <v>4361.6415587163201</v>
      </c>
      <c r="F76" s="54">
        <v>15000000</v>
      </c>
      <c r="G76" s="33">
        <v>3587347.9530000002</v>
      </c>
      <c r="H76" s="33">
        <v>0</v>
      </c>
      <c r="I76" s="33">
        <v>1730907.1152777965</v>
      </c>
      <c r="J76" s="33">
        <v>-195289.59600000002</v>
      </c>
      <c r="K76" s="33">
        <v>138187</v>
      </c>
      <c r="L76" s="33">
        <v>1904709.9291185439</v>
      </c>
      <c r="M76" s="33">
        <v>0</v>
      </c>
      <c r="N76" s="33">
        <v>0</v>
      </c>
      <c r="O76" s="54">
        <v>2951.5938606847699</v>
      </c>
      <c r="P76" s="33">
        <v>705.89294628099174</v>
      </c>
      <c r="Q76" s="33">
        <v>0</v>
      </c>
      <c r="R76" s="33">
        <v>340.59565432463529</v>
      </c>
      <c r="S76" s="33">
        <v>-38.427704840613934</v>
      </c>
      <c r="T76" s="33">
        <v>27.191460055096417</v>
      </c>
      <c r="U76" s="33">
        <v>374.79534221144115</v>
      </c>
      <c r="V76" s="33">
        <v>0</v>
      </c>
      <c r="W76" s="33">
        <v>0</v>
      </c>
    </row>
    <row r="77" spans="1:23" x14ac:dyDescent="0.2">
      <c r="A77" s="27">
        <v>3820</v>
      </c>
      <c r="B77" s="27" t="s">
        <v>495</v>
      </c>
      <c r="C77" s="33">
        <v>2889</v>
      </c>
      <c r="D77" s="33">
        <f>SUM(Table6[[#This Row],[Utbytte totalt]:[Renter ansvarlig lån totalt]])</f>
        <v>12571424.811983896</v>
      </c>
      <c r="E77" s="33">
        <f>SUM(Table6[[#This Row],[Utbytte per innbygger]:[Renter ansvarlig lån per innbygger]])</f>
        <v>4351.4796856988214</v>
      </c>
      <c r="F77" s="54">
        <v>3325000</v>
      </c>
      <c r="G77" s="33">
        <v>6271235.2779999999</v>
      </c>
      <c r="H77" s="33">
        <v>0</v>
      </c>
      <c r="I77" s="33">
        <v>665837.6080662047</v>
      </c>
      <c r="J77" s="33">
        <v>-848429.39999999991</v>
      </c>
      <c r="K77" s="33">
        <v>2193566</v>
      </c>
      <c r="L77" s="33">
        <v>964215.32591769099</v>
      </c>
      <c r="M77" s="33">
        <v>0</v>
      </c>
      <c r="N77" s="33">
        <v>0</v>
      </c>
      <c r="O77" s="54">
        <v>1150.9172724125995</v>
      </c>
      <c r="P77" s="33">
        <v>2170.7287220491521</v>
      </c>
      <c r="Q77" s="33">
        <v>0</v>
      </c>
      <c r="R77" s="33">
        <v>230.47338458504836</v>
      </c>
      <c r="S77" s="33">
        <v>-293.67580477673931</v>
      </c>
      <c r="T77" s="33">
        <v>759.28210453444103</v>
      </c>
      <c r="U77" s="33">
        <v>333.75400689432018</v>
      </c>
      <c r="V77" s="33">
        <v>0</v>
      </c>
      <c r="W77" s="33">
        <v>0</v>
      </c>
    </row>
    <row r="78" spans="1:23" x14ac:dyDescent="0.2">
      <c r="A78" s="27">
        <v>1827</v>
      </c>
      <c r="B78" s="27" t="s">
        <v>766</v>
      </c>
      <c r="C78" s="33">
        <v>1369</v>
      </c>
      <c r="D78" s="33">
        <f>SUM(Table6[[#This Row],[Utbytte totalt]:[Renter ansvarlig lån totalt]])</f>
        <v>5778880.4963914072</v>
      </c>
      <c r="E78" s="33">
        <f>SUM(Table6[[#This Row],[Utbytte per innbygger]:[Renter ansvarlig lån per innbygger]])</f>
        <v>4221.2421449170251</v>
      </c>
      <c r="F78" s="54">
        <v>5149384.62</v>
      </c>
      <c r="G78" s="33">
        <v>0</v>
      </c>
      <c r="H78" s="33">
        <v>0</v>
      </c>
      <c r="I78" s="33">
        <v>392465.25678699056</v>
      </c>
      <c r="J78" s="33">
        <v>0</v>
      </c>
      <c r="K78" s="33">
        <v>0</v>
      </c>
      <c r="L78" s="33">
        <v>237030.61960441619</v>
      </c>
      <c r="M78" s="33">
        <v>0</v>
      </c>
      <c r="N78" s="33">
        <v>0</v>
      </c>
      <c r="O78" s="54">
        <v>3761.4204674945217</v>
      </c>
      <c r="P78" s="33">
        <v>0</v>
      </c>
      <c r="Q78" s="33">
        <v>0</v>
      </c>
      <c r="R78" s="33">
        <v>286.68024600948911</v>
      </c>
      <c r="S78" s="33">
        <v>0</v>
      </c>
      <c r="T78" s="33">
        <v>0</v>
      </c>
      <c r="U78" s="33">
        <v>173.14143141301403</v>
      </c>
      <c r="V78" s="33">
        <v>0</v>
      </c>
      <c r="W78" s="33">
        <v>0</v>
      </c>
    </row>
    <row r="79" spans="1:23" x14ac:dyDescent="0.2">
      <c r="A79" s="27">
        <v>3039</v>
      </c>
      <c r="B79" s="27" t="s">
        <v>566</v>
      </c>
      <c r="C79" s="33">
        <v>1057</v>
      </c>
      <c r="D79" s="33">
        <f>SUM(Table6[[#This Row],[Utbytte totalt]:[Renter ansvarlig lån totalt]])</f>
        <v>4385018.2877329038</v>
      </c>
      <c r="E79" s="33">
        <f>SUM(Table6[[#This Row],[Utbytte per innbygger]:[Renter ansvarlig lån per innbygger]])</f>
        <v>4148.5508871645261</v>
      </c>
      <c r="F79" s="54">
        <v>124799.99999999999</v>
      </c>
      <c r="G79" s="33">
        <v>562142</v>
      </c>
      <c r="H79" s="33">
        <v>0</v>
      </c>
      <c r="I79" s="33">
        <v>466898.32272935088</v>
      </c>
      <c r="J79" s="33">
        <v>-12309.928</v>
      </c>
      <c r="K79" s="33">
        <v>3024459</v>
      </c>
      <c r="L79" s="33">
        <v>219028.89300355315</v>
      </c>
      <c r="M79" s="33">
        <v>0</v>
      </c>
      <c r="N79" s="33">
        <v>0</v>
      </c>
      <c r="O79" s="54">
        <v>118.07000946073792</v>
      </c>
      <c r="P79" s="33">
        <v>531.82781456953637</v>
      </c>
      <c r="Q79" s="33">
        <v>0</v>
      </c>
      <c r="R79" s="33">
        <v>441.72026748282957</v>
      </c>
      <c r="S79" s="33">
        <v>-11.646100283822138</v>
      </c>
      <c r="T79" s="33">
        <v>2861.3614001892147</v>
      </c>
      <c r="U79" s="33">
        <v>207.21749574602947</v>
      </c>
      <c r="V79" s="33">
        <v>0</v>
      </c>
      <c r="W79" s="33">
        <v>0</v>
      </c>
    </row>
    <row r="80" spans="1:23" x14ac:dyDescent="0.2">
      <c r="A80" s="27">
        <v>5045</v>
      </c>
      <c r="B80" s="27" t="s">
        <v>504</v>
      </c>
      <c r="C80" s="33">
        <v>2287</v>
      </c>
      <c r="D80" s="33">
        <f>SUM(Table6[[#This Row],[Utbytte totalt]:[Renter ansvarlig lån totalt]])</f>
        <v>9409746.3520700373</v>
      </c>
      <c r="E80" s="33">
        <f>SUM(Table6[[#This Row],[Utbytte per innbygger]:[Renter ansvarlig lån per innbygger]])</f>
        <v>4114.4496511018961</v>
      </c>
      <c r="F80" s="54">
        <v>2331925.2000000002</v>
      </c>
      <c r="G80" s="33">
        <v>5410387.7309999997</v>
      </c>
      <c r="H80" s="33">
        <v>0</v>
      </c>
      <c r="I80" s="33">
        <v>571104.61504865531</v>
      </c>
      <c r="J80" s="33">
        <v>-320440.00199999986</v>
      </c>
      <c r="K80" s="33">
        <v>586074</v>
      </c>
      <c r="L80" s="33">
        <v>830694.8080213815</v>
      </c>
      <c r="M80" s="33">
        <v>0</v>
      </c>
      <c r="N80" s="33">
        <v>0</v>
      </c>
      <c r="O80" s="54">
        <v>1019.64372540446</v>
      </c>
      <c r="P80" s="33">
        <v>2365.7139182334936</v>
      </c>
      <c r="Q80" s="33">
        <v>0</v>
      </c>
      <c r="R80" s="33">
        <v>249.71780281970061</v>
      </c>
      <c r="S80" s="33">
        <v>-140.11368692610401</v>
      </c>
      <c r="T80" s="33">
        <v>256.26322693484917</v>
      </c>
      <c r="U80" s="33">
        <v>363.22466463549694</v>
      </c>
      <c r="V80" s="33">
        <v>0</v>
      </c>
      <c r="W80" s="33">
        <v>0</v>
      </c>
    </row>
    <row r="81" spans="1:23" x14ac:dyDescent="0.2">
      <c r="A81" s="27">
        <v>3439</v>
      </c>
      <c r="B81" s="27" t="s">
        <v>608</v>
      </c>
      <c r="C81" s="33">
        <v>4385</v>
      </c>
      <c r="D81" s="33">
        <f>SUM(Table6[[#This Row],[Utbytte totalt]:[Renter ansvarlig lån totalt]])</f>
        <v>17609358.868208155</v>
      </c>
      <c r="E81" s="33">
        <f>SUM(Table6[[#This Row],[Utbytte per innbygger]:[Renter ansvarlig lån per innbygger]])</f>
        <v>4015.8173017578461</v>
      </c>
      <c r="F81" s="54">
        <v>15000000</v>
      </c>
      <c r="G81" s="33">
        <v>0</v>
      </c>
      <c r="H81" s="33">
        <v>0</v>
      </c>
      <c r="I81" s="33">
        <v>1490014.6473188847</v>
      </c>
      <c r="J81" s="33">
        <v>0</v>
      </c>
      <c r="K81" s="33">
        <v>0</v>
      </c>
      <c r="L81" s="33">
        <v>1119344.2208892703</v>
      </c>
      <c r="M81" s="33">
        <v>0</v>
      </c>
      <c r="N81" s="33">
        <v>0</v>
      </c>
      <c r="O81" s="54">
        <v>3420.752565564424</v>
      </c>
      <c r="P81" s="33">
        <v>0</v>
      </c>
      <c r="Q81" s="33">
        <v>0</v>
      </c>
      <c r="R81" s="33">
        <v>339.79809516964303</v>
      </c>
      <c r="S81" s="33">
        <v>0</v>
      </c>
      <c r="T81" s="33">
        <v>0</v>
      </c>
      <c r="U81" s="33">
        <v>255.26664102377887</v>
      </c>
      <c r="V81" s="33">
        <v>0</v>
      </c>
      <c r="W81" s="33">
        <v>0</v>
      </c>
    </row>
    <row r="82" spans="1:23" x14ac:dyDescent="0.2">
      <c r="A82" s="27">
        <v>3015</v>
      </c>
      <c r="B82" s="27" t="s">
        <v>461</v>
      </c>
      <c r="C82" s="33">
        <v>3846</v>
      </c>
      <c r="D82" s="33">
        <f>SUM(Table6[[#This Row],[Utbytte totalt]:[Renter ansvarlig lån totalt]])</f>
        <v>15411058.942577526</v>
      </c>
      <c r="E82" s="33">
        <f>SUM(Table6[[#This Row],[Utbytte per innbygger]:[Renter ansvarlig lån per innbygger]])</f>
        <v>4007.0356064944167</v>
      </c>
      <c r="F82" s="54">
        <v>1243230</v>
      </c>
      <c r="G82" s="33">
        <v>12580849.785</v>
      </c>
      <c r="H82" s="33">
        <v>0</v>
      </c>
      <c r="I82" s="33">
        <v>539978.06020003196</v>
      </c>
      <c r="J82" s="33">
        <v>-110196.40399999998</v>
      </c>
      <c r="K82" s="33">
        <v>26192</v>
      </c>
      <c r="L82" s="33">
        <v>1131005.5013774931</v>
      </c>
      <c r="M82" s="33">
        <v>0</v>
      </c>
      <c r="N82" s="33">
        <v>0</v>
      </c>
      <c r="O82" s="54">
        <v>323.25273010920438</v>
      </c>
      <c r="P82" s="33">
        <v>3271.151790171607</v>
      </c>
      <c r="Q82" s="33">
        <v>0</v>
      </c>
      <c r="R82" s="33">
        <v>140.39991164847424</v>
      </c>
      <c r="S82" s="33">
        <v>-28.652211128445131</v>
      </c>
      <c r="T82" s="33">
        <v>6.8101924076963076</v>
      </c>
      <c r="U82" s="33">
        <v>294.07319328587965</v>
      </c>
      <c r="V82" s="33">
        <v>0</v>
      </c>
      <c r="W82" s="33">
        <v>0</v>
      </c>
    </row>
    <row r="83" spans="1:23" x14ac:dyDescent="0.2">
      <c r="A83" s="27">
        <v>3042</v>
      </c>
      <c r="B83" s="27" t="s">
        <v>496</v>
      </c>
      <c r="C83" s="33">
        <v>2611</v>
      </c>
      <c r="D83" s="33">
        <f>SUM(Table6[[#This Row],[Utbytte totalt]:[Renter ansvarlig lån totalt]])</f>
        <v>10431743.942704175</v>
      </c>
      <c r="E83" s="33">
        <f>SUM(Table6[[#This Row],[Utbytte per innbygger]:[Renter ansvarlig lån per innbygger]])</f>
        <v>3995.3059910778143</v>
      </c>
      <c r="F83" s="54">
        <v>231000</v>
      </c>
      <c r="G83" s="33">
        <v>4621468.6210000003</v>
      </c>
      <c r="H83" s="33">
        <v>0</v>
      </c>
      <c r="I83" s="33">
        <v>1228822.2522847843</v>
      </c>
      <c r="J83" s="33">
        <v>-988365.20799999917</v>
      </c>
      <c r="K83" s="33">
        <v>3083546</v>
      </c>
      <c r="L83" s="33">
        <v>2255272.2774193883</v>
      </c>
      <c r="M83" s="33">
        <v>0</v>
      </c>
      <c r="N83" s="33">
        <v>0</v>
      </c>
      <c r="O83" s="54">
        <v>88.471849865951739</v>
      </c>
      <c r="P83" s="33">
        <v>1769.999471849866</v>
      </c>
      <c r="Q83" s="33">
        <v>0</v>
      </c>
      <c r="R83" s="33">
        <v>470.63280439861524</v>
      </c>
      <c r="S83" s="33">
        <v>-378.53895365760212</v>
      </c>
      <c r="T83" s="33">
        <v>1180.9827652240522</v>
      </c>
      <c r="U83" s="33">
        <v>863.75805339693159</v>
      </c>
      <c r="V83" s="33">
        <v>0</v>
      </c>
      <c r="W83" s="33">
        <v>0</v>
      </c>
    </row>
    <row r="84" spans="1:23" x14ac:dyDescent="0.2">
      <c r="A84" s="27">
        <v>5032</v>
      </c>
      <c r="B84" s="27" t="s">
        <v>493</v>
      </c>
      <c r="C84" s="33">
        <v>4090</v>
      </c>
      <c r="D84" s="33">
        <f>SUM(Table6[[#This Row],[Utbytte totalt]:[Renter ansvarlig lån totalt]])</f>
        <v>15685923.420210851</v>
      </c>
      <c r="E84" s="33">
        <f>SUM(Table6[[#This Row],[Utbytte per innbygger]:[Renter ansvarlig lån per innbygger]])</f>
        <v>3835.1891002960519</v>
      </c>
      <c r="F84" s="54">
        <v>2846000</v>
      </c>
      <c r="G84" s="33">
        <v>8642246.3190000001</v>
      </c>
      <c r="H84" s="33">
        <v>0</v>
      </c>
      <c r="I84" s="33">
        <v>744330.65942360274</v>
      </c>
      <c r="J84" s="33">
        <v>-892236.11999999918</v>
      </c>
      <c r="K84" s="33">
        <v>3053442</v>
      </c>
      <c r="L84" s="33">
        <v>1292140.5617872477</v>
      </c>
      <c r="M84" s="33">
        <v>0</v>
      </c>
      <c r="N84" s="33">
        <v>0</v>
      </c>
      <c r="O84" s="54">
        <v>695.84352078239613</v>
      </c>
      <c r="P84" s="33">
        <v>2113.0186599022004</v>
      </c>
      <c r="Q84" s="33">
        <v>0</v>
      </c>
      <c r="R84" s="33">
        <v>181.98793628938944</v>
      </c>
      <c r="S84" s="33">
        <v>-218.15064058679687</v>
      </c>
      <c r="T84" s="33">
        <v>746.56283618581904</v>
      </c>
      <c r="U84" s="33">
        <v>315.92678772304345</v>
      </c>
      <c r="V84" s="33">
        <v>0</v>
      </c>
      <c r="W84" s="33">
        <v>0</v>
      </c>
    </row>
    <row r="85" spans="1:23" x14ac:dyDescent="0.2">
      <c r="A85" s="27">
        <v>1825</v>
      </c>
      <c r="B85" s="27" t="s">
        <v>538</v>
      </c>
      <c r="C85" s="33">
        <v>1461</v>
      </c>
      <c r="D85" s="33">
        <f>SUM(Table6[[#This Row],[Utbytte totalt]:[Renter ansvarlig lån totalt]])</f>
        <v>5437740.3337573148</v>
      </c>
      <c r="E85" s="33">
        <f>SUM(Table6[[#This Row],[Utbytte per innbygger]:[Renter ansvarlig lån per innbygger]])</f>
        <v>3721.9304132493598</v>
      </c>
      <c r="F85" s="54">
        <v>2905235.11</v>
      </c>
      <c r="G85" s="33">
        <v>1023957.1040000001</v>
      </c>
      <c r="H85" s="33">
        <v>0</v>
      </c>
      <c r="I85" s="33">
        <v>347805.41722157446</v>
      </c>
      <c r="J85" s="33">
        <v>-285161.86</v>
      </c>
      <c r="K85" s="33">
        <v>943610</v>
      </c>
      <c r="L85" s="33">
        <v>502294.56253574044</v>
      </c>
      <c r="M85" s="33">
        <v>0</v>
      </c>
      <c r="N85" s="33">
        <v>0</v>
      </c>
      <c r="O85" s="54">
        <v>1988.5250581793291</v>
      </c>
      <c r="P85" s="33">
        <v>700.86044079397675</v>
      </c>
      <c r="Q85" s="33">
        <v>0</v>
      </c>
      <c r="R85" s="33">
        <v>238.05983382722414</v>
      </c>
      <c r="S85" s="33">
        <v>-195.18265571526351</v>
      </c>
      <c r="T85" s="33">
        <v>645.86584531143058</v>
      </c>
      <c r="U85" s="33">
        <v>343.80189085266284</v>
      </c>
      <c r="V85" s="33">
        <v>0</v>
      </c>
      <c r="W85" s="33">
        <v>0</v>
      </c>
    </row>
    <row r="86" spans="1:23" x14ac:dyDescent="0.2">
      <c r="A86" s="27">
        <v>1828</v>
      </c>
      <c r="B86" s="27" t="s">
        <v>652</v>
      </c>
      <c r="C86" s="33">
        <v>1698</v>
      </c>
      <c r="D86" s="33">
        <f>SUM(Table6[[#This Row],[Utbytte totalt]:[Renter ansvarlig lån totalt]])</f>
        <v>6255966.814905528</v>
      </c>
      <c r="E86" s="33">
        <f>SUM(Table6[[#This Row],[Utbytte per innbygger]:[Renter ansvarlig lån per innbygger]])</f>
        <v>3684.3149675533145</v>
      </c>
      <c r="F86" s="54">
        <v>5413818.8599999994</v>
      </c>
      <c r="G86" s="33">
        <v>0</v>
      </c>
      <c r="H86" s="33">
        <v>0</v>
      </c>
      <c r="I86" s="33">
        <v>408705.19844714191</v>
      </c>
      <c r="J86" s="33">
        <v>0</v>
      </c>
      <c r="K86" s="33">
        <v>0</v>
      </c>
      <c r="L86" s="33">
        <v>433442.75645838678</v>
      </c>
      <c r="M86" s="33">
        <v>0</v>
      </c>
      <c r="N86" s="33">
        <v>0</v>
      </c>
      <c r="O86" s="54">
        <v>3188.350329799764</v>
      </c>
      <c r="P86" s="33">
        <v>0</v>
      </c>
      <c r="Q86" s="33">
        <v>0</v>
      </c>
      <c r="R86" s="33">
        <v>240.69799672976555</v>
      </c>
      <c r="S86" s="33">
        <v>0</v>
      </c>
      <c r="T86" s="33">
        <v>0</v>
      </c>
      <c r="U86" s="33">
        <v>255.2666410237849</v>
      </c>
      <c r="V86" s="33">
        <v>0</v>
      </c>
      <c r="W86" s="33">
        <v>0</v>
      </c>
    </row>
    <row r="87" spans="1:23" x14ac:dyDescent="0.2">
      <c r="A87" s="27">
        <v>1816</v>
      </c>
      <c r="B87" s="27" t="s">
        <v>770</v>
      </c>
      <c r="C87" s="33">
        <v>462</v>
      </c>
      <c r="D87" s="33">
        <f>SUM(Table6[[#This Row],[Utbytte totalt]:[Renter ansvarlig lån totalt]])</f>
        <v>1690358.0724992864</v>
      </c>
      <c r="E87" s="33">
        <f>SUM(Table6[[#This Row],[Utbytte per innbygger]:[Renter ansvarlig lån per innbygger]])</f>
        <v>3658.7837067084115</v>
      </c>
      <c r="F87" s="54">
        <v>1452027.3</v>
      </c>
      <c r="G87" s="33">
        <v>0</v>
      </c>
      <c r="H87" s="33">
        <v>0</v>
      </c>
      <c r="I87" s="33">
        <v>158339.43118647553</v>
      </c>
      <c r="J87" s="33">
        <v>0</v>
      </c>
      <c r="K87" s="33">
        <v>0</v>
      </c>
      <c r="L87" s="33">
        <v>79991.341312810779</v>
      </c>
      <c r="M87" s="33">
        <v>0</v>
      </c>
      <c r="N87" s="33">
        <v>0</v>
      </c>
      <c r="O87" s="54">
        <v>3142.9162337662337</v>
      </c>
      <c r="P87" s="33">
        <v>0</v>
      </c>
      <c r="Q87" s="33">
        <v>0</v>
      </c>
      <c r="R87" s="33">
        <v>342.72604152916779</v>
      </c>
      <c r="S87" s="33">
        <v>0</v>
      </c>
      <c r="T87" s="33">
        <v>0</v>
      </c>
      <c r="U87" s="33">
        <v>173.14143141301034</v>
      </c>
      <c r="V87" s="33">
        <v>0</v>
      </c>
      <c r="W87" s="33">
        <v>0</v>
      </c>
    </row>
    <row r="88" spans="1:23" x14ac:dyDescent="0.2">
      <c r="A88" s="27">
        <v>5443</v>
      </c>
      <c r="B88" s="27" t="s">
        <v>706</v>
      </c>
      <c r="C88" s="33">
        <v>2165</v>
      </c>
      <c r="D88" s="33">
        <f>SUM(Table6[[#This Row],[Utbytte totalt]:[Renter ansvarlig lån totalt]])</f>
        <v>7646662.8934851903</v>
      </c>
      <c r="E88" s="33">
        <f>SUM(Table6[[#This Row],[Utbytte per innbygger]:[Renter ansvarlig lån per innbygger]])</f>
        <v>3531.9459092310349</v>
      </c>
      <c r="F88" s="54">
        <v>3750000</v>
      </c>
      <c r="G88" s="33">
        <v>0</v>
      </c>
      <c r="H88" s="33">
        <v>2587500</v>
      </c>
      <c r="I88" s="33">
        <v>756510.61566871637</v>
      </c>
      <c r="J88" s="33">
        <v>0</v>
      </c>
      <c r="K88" s="33">
        <v>0</v>
      </c>
      <c r="L88" s="33">
        <v>552652.27781647444</v>
      </c>
      <c r="M88" s="33">
        <v>0</v>
      </c>
      <c r="N88" s="33">
        <v>0</v>
      </c>
      <c r="O88" s="54">
        <v>1732.1016166281754</v>
      </c>
      <c r="P88" s="33">
        <v>0</v>
      </c>
      <c r="Q88" s="33">
        <v>1195.150115473441</v>
      </c>
      <c r="R88" s="33">
        <v>349.42753610564267</v>
      </c>
      <c r="S88" s="33">
        <v>0</v>
      </c>
      <c r="T88" s="33">
        <v>0</v>
      </c>
      <c r="U88" s="33">
        <v>255.26664102377572</v>
      </c>
      <c r="V88" s="33">
        <v>0</v>
      </c>
      <c r="W88" s="33">
        <v>0</v>
      </c>
    </row>
    <row r="89" spans="1:23" x14ac:dyDescent="0.2">
      <c r="A89" s="27">
        <v>4622</v>
      </c>
      <c r="B89" s="27" t="s">
        <v>473</v>
      </c>
      <c r="C89" s="33">
        <v>8497</v>
      </c>
      <c r="D89" s="33">
        <f>SUM(Table6[[#This Row],[Utbytte totalt]:[Renter ansvarlig lån totalt]])</f>
        <v>29481215.139637861</v>
      </c>
      <c r="E89" s="33">
        <f>SUM(Table6[[#This Row],[Utbytte per innbygger]:[Renter ansvarlig lån per innbygger]])</f>
        <v>3469.6028174223679</v>
      </c>
      <c r="F89" s="54">
        <v>14900000</v>
      </c>
      <c r="G89" s="33">
        <v>7333596.1230000006</v>
      </c>
      <c r="H89" s="33">
        <v>0</v>
      </c>
      <c r="I89" s="33">
        <v>2013752.7658587657</v>
      </c>
      <c r="J89" s="33">
        <v>-1700171.6479999991</v>
      </c>
      <c r="K89" s="33">
        <v>4433632</v>
      </c>
      <c r="L89" s="33">
        <v>2500405.8987790942</v>
      </c>
      <c r="M89" s="33">
        <v>0</v>
      </c>
      <c r="N89" s="33">
        <v>0</v>
      </c>
      <c r="O89" s="54">
        <v>1753.5600800282452</v>
      </c>
      <c r="P89" s="33">
        <v>863.08063116394032</v>
      </c>
      <c r="Q89" s="33">
        <v>0</v>
      </c>
      <c r="R89" s="33">
        <v>236.99573565479176</v>
      </c>
      <c r="S89" s="33">
        <v>-200.09081416970685</v>
      </c>
      <c r="T89" s="33">
        <v>521.78792515005296</v>
      </c>
      <c r="U89" s="33">
        <v>294.26925959504462</v>
      </c>
      <c r="V89" s="33">
        <v>0</v>
      </c>
      <c r="W89" s="33">
        <v>0</v>
      </c>
    </row>
    <row r="90" spans="1:23" x14ac:dyDescent="0.2">
      <c r="A90" s="27">
        <v>3452</v>
      </c>
      <c r="B90" s="27" t="s">
        <v>530</v>
      </c>
      <c r="C90" s="33">
        <v>2111</v>
      </c>
      <c r="D90" s="33">
        <f>SUM(Table6[[#This Row],[Utbytte totalt]:[Renter ansvarlig lån totalt]])</f>
        <v>7280231.9007976288</v>
      </c>
      <c r="E90" s="33">
        <f>SUM(Table6[[#This Row],[Utbytte per innbygger]:[Renter ansvarlig lån per innbygger]])</f>
        <v>3448.7124115573802</v>
      </c>
      <c r="F90" s="54">
        <v>1499985.0000000002</v>
      </c>
      <c r="G90" s="33">
        <v>3447134.1310000001</v>
      </c>
      <c r="H90" s="33">
        <v>0</v>
      </c>
      <c r="I90" s="33">
        <v>688844.19208475249</v>
      </c>
      <c r="J90" s="33">
        <v>-350142.98399999994</v>
      </c>
      <c r="K90" s="33">
        <v>1094510</v>
      </c>
      <c r="L90" s="33">
        <v>899901.56171287596</v>
      </c>
      <c r="M90" s="33">
        <v>0</v>
      </c>
      <c r="N90" s="33">
        <v>0</v>
      </c>
      <c r="O90" s="54">
        <v>710.55660824253914</v>
      </c>
      <c r="P90" s="33">
        <v>1632.938953576504</v>
      </c>
      <c r="Q90" s="33">
        <v>0</v>
      </c>
      <c r="R90" s="33">
        <v>326.3117916081253</v>
      </c>
      <c r="S90" s="33">
        <v>-165.86593273330172</v>
      </c>
      <c r="T90" s="33">
        <v>518.47939365229752</v>
      </c>
      <c r="U90" s="33">
        <v>426.2915972112155</v>
      </c>
      <c r="V90" s="33">
        <v>0</v>
      </c>
      <c r="W90" s="33">
        <v>0</v>
      </c>
    </row>
    <row r="91" spans="1:23" x14ac:dyDescent="0.2">
      <c r="A91" s="27">
        <v>5442</v>
      </c>
      <c r="B91" s="27" t="s">
        <v>615</v>
      </c>
      <c r="C91" s="33">
        <v>854</v>
      </c>
      <c r="D91" s="33">
        <f>SUM(Table6[[#This Row],[Utbytte totalt]:[Renter ansvarlig lån totalt]])</f>
        <v>2920943.7346764309</v>
      </c>
      <c r="E91" s="33">
        <f>SUM(Table6[[#This Row],[Utbytte per innbygger]:[Renter ansvarlig lån per innbygger]])</f>
        <v>3420.3088228061251</v>
      </c>
      <c r="F91" s="54">
        <v>2500000</v>
      </c>
      <c r="G91" s="33">
        <v>0</v>
      </c>
      <c r="H91" s="33">
        <v>0</v>
      </c>
      <c r="I91" s="33">
        <v>227359.18324211868</v>
      </c>
      <c r="J91" s="33">
        <v>-24413.160000000003</v>
      </c>
      <c r="K91" s="33">
        <v>0</v>
      </c>
      <c r="L91" s="33">
        <v>217997.71143431216</v>
      </c>
      <c r="M91" s="33">
        <v>0</v>
      </c>
      <c r="N91" s="33">
        <v>0</v>
      </c>
      <c r="O91" s="54">
        <v>2927.4004683840749</v>
      </c>
      <c r="P91" s="33">
        <v>0</v>
      </c>
      <c r="Q91" s="33">
        <v>0</v>
      </c>
      <c r="R91" s="33">
        <v>266.22855180575959</v>
      </c>
      <c r="S91" s="33">
        <v>-28.586838407494149</v>
      </c>
      <c r="T91" s="33">
        <v>0</v>
      </c>
      <c r="U91" s="33">
        <v>255.26664102378473</v>
      </c>
      <c r="V91" s="33">
        <v>0</v>
      </c>
      <c r="W91" s="33">
        <v>0</v>
      </c>
    </row>
    <row r="92" spans="1:23" x14ac:dyDescent="0.2">
      <c r="A92" s="27">
        <v>4615</v>
      </c>
      <c r="B92" s="27" t="s">
        <v>626</v>
      </c>
      <c r="C92" s="33">
        <v>3117</v>
      </c>
      <c r="D92" s="33">
        <f>SUM(Table6[[#This Row],[Utbytte totalt]:[Renter ansvarlig lån totalt]])</f>
        <v>10645916.312775942</v>
      </c>
      <c r="E92" s="33">
        <f>SUM(Table6[[#This Row],[Utbytte per innbygger]:[Renter ansvarlig lån per innbygger]])</f>
        <v>3415.4367381379343</v>
      </c>
      <c r="F92" s="54">
        <v>0</v>
      </c>
      <c r="G92" s="33">
        <v>0</v>
      </c>
      <c r="H92" s="33">
        <v>8976000</v>
      </c>
      <c r="I92" s="33">
        <v>874250.19270481332</v>
      </c>
      <c r="J92" s="33">
        <v>0</v>
      </c>
      <c r="K92" s="33">
        <v>0</v>
      </c>
      <c r="L92" s="33">
        <v>795666.12007112801</v>
      </c>
      <c r="M92" s="33">
        <v>0</v>
      </c>
      <c r="N92" s="33">
        <v>0</v>
      </c>
      <c r="O92" s="54">
        <v>0</v>
      </c>
      <c r="P92" s="33">
        <v>0</v>
      </c>
      <c r="Q92" s="33">
        <v>2879.6920115495668</v>
      </c>
      <c r="R92" s="33">
        <v>280.47808556458563</v>
      </c>
      <c r="S92" s="33">
        <v>0</v>
      </c>
      <c r="T92" s="33">
        <v>0</v>
      </c>
      <c r="U92" s="33">
        <v>255.26664102378186</v>
      </c>
      <c r="V92" s="33">
        <v>0</v>
      </c>
      <c r="W92" s="33">
        <v>0</v>
      </c>
    </row>
    <row r="93" spans="1:23" x14ac:dyDescent="0.2">
      <c r="A93" s="27">
        <v>1833</v>
      </c>
      <c r="B93" s="27" t="s">
        <v>439</v>
      </c>
      <c r="C93" s="33">
        <v>26092</v>
      </c>
      <c r="D93" s="33">
        <f>SUM(Table6[[#This Row],[Utbytte totalt]:[Renter ansvarlig lån totalt]])</f>
        <v>87903597.404386386</v>
      </c>
      <c r="E93" s="33">
        <f>SUM(Table6[[#This Row],[Utbytte per innbygger]:[Renter ansvarlig lån per innbygger]])</f>
        <v>3368.9865630992786</v>
      </c>
      <c r="F93" s="54">
        <v>31691971.459999997</v>
      </c>
      <c r="G93" s="33">
        <v>33773215.504000001</v>
      </c>
      <c r="H93" s="33">
        <v>0</v>
      </c>
      <c r="I93" s="33">
        <v>6675969.3507938776</v>
      </c>
      <c r="J93" s="33">
        <v>-5771625.1079999991</v>
      </c>
      <c r="K93" s="33">
        <v>13436099</v>
      </c>
      <c r="L93" s="33">
        <v>8097967.1975924969</v>
      </c>
      <c r="M93" s="33">
        <v>0</v>
      </c>
      <c r="N93" s="33">
        <v>0</v>
      </c>
      <c r="O93" s="54">
        <v>1214.6240786447952</v>
      </c>
      <c r="P93" s="33">
        <v>1294.3896789820635</v>
      </c>
      <c r="Q93" s="33">
        <v>0</v>
      </c>
      <c r="R93" s="33">
        <v>255.86269166004436</v>
      </c>
      <c r="S93" s="33">
        <v>-221.20286325310437</v>
      </c>
      <c r="T93" s="33">
        <v>514.95090449179827</v>
      </c>
      <c r="U93" s="33">
        <v>310.36207257368147</v>
      </c>
      <c r="V93" s="33">
        <v>0</v>
      </c>
      <c r="W93" s="33">
        <v>0</v>
      </c>
    </row>
    <row r="94" spans="1:23" x14ac:dyDescent="0.2">
      <c r="A94" s="27">
        <v>1815</v>
      </c>
      <c r="B94" s="27" t="s">
        <v>767</v>
      </c>
      <c r="C94" s="33">
        <v>1175</v>
      </c>
      <c r="D94" s="33">
        <f>SUM(Table6[[#This Row],[Utbytte totalt]:[Renter ansvarlig lån totalt]])</f>
        <v>3876107.9365098081</v>
      </c>
      <c r="E94" s="33">
        <f>SUM(Table6[[#This Row],[Utbytte per innbygger]:[Renter ansvarlig lån per innbygger]])</f>
        <v>3298.8152651147302</v>
      </c>
      <c r="F94" s="54">
        <v>3366814.52</v>
      </c>
      <c r="G94" s="33">
        <v>0</v>
      </c>
      <c r="H94" s="33">
        <v>0</v>
      </c>
      <c r="I94" s="33">
        <v>305852.23459951684</v>
      </c>
      <c r="J94" s="33">
        <v>0</v>
      </c>
      <c r="K94" s="33">
        <v>0</v>
      </c>
      <c r="L94" s="33">
        <v>203441.18191029131</v>
      </c>
      <c r="M94" s="33">
        <v>0</v>
      </c>
      <c r="N94" s="33">
        <v>0</v>
      </c>
      <c r="O94" s="54">
        <v>2865.374059574468</v>
      </c>
      <c r="P94" s="33">
        <v>0</v>
      </c>
      <c r="Q94" s="33">
        <v>0</v>
      </c>
      <c r="R94" s="33">
        <v>260.29977412724838</v>
      </c>
      <c r="S94" s="33">
        <v>0</v>
      </c>
      <c r="T94" s="33">
        <v>0</v>
      </c>
      <c r="U94" s="33">
        <v>173.14143141301389</v>
      </c>
      <c r="V94" s="33">
        <v>0</v>
      </c>
      <c r="W94" s="33">
        <v>0</v>
      </c>
    </row>
    <row r="95" spans="1:23" x14ac:dyDescent="0.2">
      <c r="A95" s="27">
        <v>1144</v>
      </c>
      <c r="B95" s="27" t="s">
        <v>772</v>
      </c>
      <c r="C95" s="33">
        <v>523</v>
      </c>
      <c r="D95" s="33">
        <f>SUM(Table6[[#This Row],[Utbytte totalt]:[Renter ansvarlig lån totalt]])</f>
        <v>1719144.0302915382</v>
      </c>
      <c r="E95" s="33">
        <f>SUM(Table6[[#This Row],[Utbytte per innbygger]:[Renter ansvarlig lån per innbygger]])</f>
        <v>3287.0822758920426</v>
      </c>
      <c r="F95" s="54">
        <v>1467900</v>
      </c>
      <c r="G95" s="33">
        <v>0</v>
      </c>
      <c r="H95" s="33">
        <v>0</v>
      </c>
      <c r="I95" s="33">
        <v>117739.57703609715</v>
      </c>
      <c r="J95" s="33">
        <v>0</v>
      </c>
      <c r="K95" s="33">
        <v>0</v>
      </c>
      <c r="L95" s="33">
        <v>133504.45325544104</v>
      </c>
      <c r="M95" s="33">
        <v>0</v>
      </c>
      <c r="N95" s="33">
        <v>0</v>
      </c>
      <c r="O95" s="54">
        <v>2806.6921606118549</v>
      </c>
      <c r="P95" s="33">
        <v>0</v>
      </c>
      <c r="Q95" s="33">
        <v>0</v>
      </c>
      <c r="R95" s="33">
        <v>225.1234742563999</v>
      </c>
      <c r="S95" s="33">
        <v>0</v>
      </c>
      <c r="T95" s="33">
        <v>0</v>
      </c>
      <c r="U95" s="33">
        <v>255.26664102378783</v>
      </c>
      <c r="V95" s="33">
        <v>0</v>
      </c>
      <c r="W95" s="33">
        <v>0</v>
      </c>
    </row>
    <row r="96" spans="1:23" x14ac:dyDescent="0.2">
      <c r="A96" s="27">
        <v>5429</v>
      </c>
      <c r="B96" s="27" t="s">
        <v>542</v>
      </c>
      <c r="C96" s="33">
        <v>1159</v>
      </c>
      <c r="D96" s="33">
        <f>SUM(Table6[[#This Row],[Utbytte totalt]:[Renter ansvarlig lån totalt]])</f>
        <v>3779213.6309731486</v>
      </c>
      <c r="E96" s="33">
        <f>SUM(Table6[[#This Row],[Utbytte per innbygger]:[Renter ansvarlig lån per innbygger]])</f>
        <v>3260.7537799595757</v>
      </c>
      <c r="F96" s="54">
        <v>499980</v>
      </c>
      <c r="G96" s="33">
        <v>2380410.165</v>
      </c>
      <c r="H96" s="33">
        <v>0</v>
      </c>
      <c r="I96" s="33">
        <v>349158.7456932537</v>
      </c>
      <c r="J96" s="33">
        <v>-829302</v>
      </c>
      <c r="K96" s="33">
        <v>1038967</v>
      </c>
      <c r="L96" s="33">
        <v>339999.72027989477</v>
      </c>
      <c r="M96" s="33">
        <v>0</v>
      </c>
      <c r="N96" s="33">
        <v>0</v>
      </c>
      <c r="O96" s="54">
        <v>431.38912855910269</v>
      </c>
      <c r="P96" s="33">
        <v>2053.8482873166522</v>
      </c>
      <c r="Q96" s="33">
        <v>0</v>
      </c>
      <c r="R96" s="33">
        <v>301.2586244117806</v>
      </c>
      <c r="S96" s="33">
        <v>-715.53235547886106</v>
      </c>
      <c r="T96" s="33">
        <v>896.43399482312338</v>
      </c>
      <c r="U96" s="33">
        <v>293.35610032777805</v>
      </c>
      <c r="V96" s="33">
        <v>0</v>
      </c>
      <c r="W96" s="33">
        <v>0</v>
      </c>
    </row>
    <row r="97" spans="1:23" x14ac:dyDescent="0.2">
      <c r="A97" s="27">
        <v>3821</v>
      </c>
      <c r="B97" s="27" t="s">
        <v>534</v>
      </c>
      <c r="C97" s="33">
        <v>2452</v>
      </c>
      <c r="D97" s="33">
        <f>SUM(Table6[[#This Row],[Utbytte totalt]:[Renter ansvarlig lån totalt]])</f>
        <v>7972654.5747256819</v>
      </c>
      <c r="E97" s="33">
        <f>SUM(Table6[[#This Row],[Utbytte per innbygger]:[Renter ansvarlig lån per innbygger]])</f>
        <v>3251.4904464623501</v>
      </c>
      <c r="F97" s="54">
        <v>3325000</v>
      </c>
      <c r="G97" s="33">
        <v>2094348.382</v>
      </c>
      <c r="H97" s="33">
        <v>0</v>
      </c>
      <c r="I97" s="33">
        <v>576517.92893537239</v>
      </c>
      <c r="J97" s="33">
        <v>-299188.89000000013</v>
      </c>
      <c r="K97" s="33">
        <v>1582723</v>
      </c>
      <c r="L97" s="33">
        <v>693254.15379031003</v>
      </c>
      <c r="M97" s="33">
        <v>0</v>
      </c>
      <c r="N97" s="33">
        <v>0</v>
      </c>
      <c r="O97" s="54">
        <v>1356.0358890701468</v>
      </c>
      <c r="P97" s="33">
        <v>854.13881810766725</v>
      </c>
      <c r="Q97" s="33">
        <v>0</v>
      </c>
      <c r="R97" s="33">
        <v>235.12150445977667</v>
      </c>
      <c r="S97" s="33">
        <v>-122.01830750407835</v>
      </c>
      <c r="T97" s="33">
        <v>645.48246329526921</v>
      </c>
      <c r="U97" s="33">
        <v>282.73007903356853</v>
      </c>
      <c r="V97" s="33">
        <v>0</v>
      </c>
      <c r="W97" s="33">
        <v>0</v>
      </c>
    </row>
    <row r="98" spans="1:23" x14ac:dyDescent="0.2">
      <c r="A98" s="27">
        <v>5404</v>
      </c>
      <c r="B98" s="27" t="s">
        <v>756</v>
      </c>
      <c r="C98" s="33">
        <v>1897</v>
      </c>
      <c r="D98" s="33">
        <f>SUM(Table6[[#This Row],[Utbytte totalt]:[Renter ansvarlig lån totalt]])</f>
        <v>6160905.053861741</v>
      </c>
      <c r="E98" s="33">
        <f>SUM(Table6[[#This Row],[Utbytte per innbygger]:[Renter ansvarlig lån per innbygger]])</f>
        <v>3247.7095697742443</v>
      </c>
      <c r="F98" s="54">
        <v>5000000</v>
      </c>
      <c r="G98" s="33">
        <v>0</v>
      </c>
      <c r="H98" s="33">
        <v>0</v>
      </c>
      <c r="I98" s="33">
        <v>676664.23583963898</v>
      </c>
      <c r="J98" s="33">
        <v>0</v>
      </c>
      <c r="K98" s="33">
        <v>0</v>
      </c>
      <c r="L98" s="33">
        <v>484240.81802210212</v>
      </c>
      <c r="M98" s="33">
        <v>0</v>
      </c>
      <c r="N98" s="33">
        <v>0</v>
      </c>
      <c r="O98" s="54">
        <v>2635.7406431207169</v>
      </c>
      <c r="P98" s="33">
        <v>0</v>
      </c>
      <c r="Q98" s="33">
        <v>0</v>
      </c>
      <c r="R98" s="33">
        <v>356.70228562975171</v>
      </c>
      <c r="S98" s="33">
        <v>0</v>
      </c>
      <c r="T98" s="33">
        <v>0</v>
      </c>
      <c r="U98" s="33">
        <v>255.26664102377549</v>
      </c>
      <c r="V98" s="33">
        <v>0</v>
      </c>
      <c r="W98" s="33">
        <v>0</v>
      </c>
    </row>
    <row r="99" spans="1:23" x14ac:dyDescent="0.2">
      <c r="A99" s="27">
        <v>5056</v>
      </c>
      <c r="B99" s="27" t="s">
        <v>701</v>
      </c>
      <c r="C99" s="33">
        <v>5156</v>
      </c>
      <c r="D99" s="33">
        <f>SUM(Table6[[#This Row],[Utbytte totalt]:[Renter ansvarlig lån totalt]])</f>
        <v>16494476.688779343</v>
      </c>
      <c r="E99" s="33">
        <f>SUM(Table6[[#This Row],[Utbytte per innbygger]:[Renter ansvarlig lån per innbygger]])</f>
        <v>3199.0839194684531</v>
      </c>
      <c r="F99" s="54">
        <v>9984000</v>
      </c>
      <c r="G99" s="33">
        <v>0</v>
      </c>
      <c r="H99" s="33">
        <v>3864000</v>
      </c>
      <c r="I99" s="33">
        <v>1330321.8876607302</v>
      </c>
      <c r="J99" s="33">
        <v>0</v>
      </c>
      <c r="K99" s="33">
        <v>0</v>
      </c>
      <c r="L99" s="33">
        <v>1316154.8011186123</v>
      </c>
      <c r="M99" s="33">
        <v>0</v>
      </c>
      <c r="N99" s="33">
        <v>0</v>
      </c>
      <c r="O99" s="54">
        <v>1936.3847944142747</v>
      </c>
      <c r="P99" s="33">
        <v>0</v>
      </c>
      <c r="Q99" s="33">
        <v>749.41815360744761</v>
      </c>
      <c r="R99" s="33">
        <v>258.01433042294997</v>
      </c>
      <c r="S99" s="33">
        <v>0</v>
      </c>
      <c r="T99" s="33">
        <v>0</v>
      </c>
      <c r="U99" s="33">
        <v>255.26664102378049</v>
      </c>
      <c r="V99" s="33">
        <v>0</v>
      </c>
      <c r="W99" s="33">
        <v>0</v>
      </c>
    </row>
    <row r="100" spans="1:23" x14ac:dyDescent="0.2">
      <c r="A100" s="27">
        <v>3425</v>
      </c>
      <c r="B100" s="27" t="s">
        <v>585</v>
      </c>
      <c r="C100" s="33">
        <v>1253</v>
      </c>
      <c r="D100" s="33">
        <f>SUM(Table6[[#This Row],[Utbytte totalt]:[Renter ansvarlig lån totalt]])</f>
        <v>3928877.7877065763</v>
      </c>
      <c r="E100" s="33">
        <f>SUM(Table6[[#This Row],[Utbytte per innbygger]:[Renter ansvarlig lån per innbygger]])</f>
        <v>3135.5768457354966</v>
      </c>
      <c r="F100" s="54">
        <v>3040000</v>
      </c>
      <c r="G100" s="33">
        <v>159354.01300000001</v>
      </c>
      <c r="H100" s="33">
        <v>0</v>
      </c>
      <c r="I100" s="33">
        <v>405998.54150378332</v>
      </c>
      <c r="J100" s="33">
        <v>-29750.868000000017</v>
      </c>
      <c r="K100" s="33">
        <v>33427</v>
      </c>
      <c r="L100" s="33">
        <v>319849.10120279342</v>
      </c>
      <c r="M100" s="33">
        <v>0</v>
      </c>
      <c r="N100" s="33">
        <v>0</v>
      </c>
      <c r="O100" s="54">
        <v>2426.1771747805269</v>
      </c>
      <c r="P100" s="33">
        <v>127.17798324022347</v>
      </c>
      <c r="Q100" s="33">
        <v>0</v>
      </c>
      <c r="R100" s="33">
        <v>324.02118236534983</v>
      </c>
      <c r="S100" s="33">
        <v>-23.743709497206716</v>
      </c>
      <c r="T100" s="33">
        <v>26.67757382282522</v>
      </c>
      <c r="U100" s="33">
        <v>255.26664102377768</v>
      </c>
      <c r="V100" s="33">
        <v>0</v>
      </c>
      <c r="W100" s="33">
        <v>0</v>
      </c>
    </row>
    <row r="101" spans="1:23" x14ac:dyDescent="0.2">
      <c r="A101" s="27">
        <v>3041</v>
      </c>
      <c r="B101" s="27" t="s">
        <v>492</v>
      </c>
      <c r="C101" s="33">
        <v>4667</v>
      </c>
      <c r="D101" s="33">
        <f>SUM(Table6[[#This Row],[Utbytte totalt]:[Renter ansvarlig lån totalt]])</f>
        <v>14435978.578647237</v>
      </c>
      <c r="E101" s="33">
        <f>SUM(Table6[[#This Row],[Utbytte per innbygger]:[Renter ansvarlig lån per innbygger]])</f>
        <v>3093.2030380645465</v>
      </c>
      <c r="F101" s="54">
        <v>535200</v>
      </c>
      <c r="G101" s="33">
        <v>7292530.8049999997</v>
      </c>
      <c r="H101" s="33">
        <v>0</v>
      </c>
      <c r="I101" s="33">
        <v>1541441.1292426977</v>
      </c>
      <c r="J101" s="33">
        <v>-943341.41599999927</v>
      </c>
      <c r="K101" s="33">
        <v>2072097</v>
      </c>
      <c r="L101" s="33">
        <v>3938051.0604045391</v>
      </c>
      <c r="M101" s="33">
        <v>0</v>
      </c>
      <c r="N101" s="33">
        <v>0</v>
      </c>
      <c r="O101" s="54">
        <v>114.677523034069</v>
      </c>
      <c r="P101" s="33">
        <v>1562.5735601028498</v>
      </c>
      <c r="Q101" s="33">
        <v>0</v>
      </c>
      <c r="R101" s="33">
        <v>330.2852216076061</v>
      </c>
      <c r="S101" s="33">
        <v>-202.13015127490877</v>
      </c>
      <c r="T101" s="33">
        <v>443.98907220912793</v>
      </c>
      <c r="U101" s="33">
        <v>843.80781238580221</v>
      </c>
      <c r="V101" s="33">
        <v>0</v>
      </c>
      <c r="W101" s="33">
        <v>0</v>
      </c>
    </row>
    <row r="102" spans="1:23" x14ac:dyDescent="0.2">
      <c r="A102" s="27">
        <v>1112</v>
      </c>
      <c r="B102" s="27" t="s">
        <v>545</v>
      </c>
      <c r="C102" s="33">
        <v>3178</v>
      </c>
      <c r="D102" s="33">
        <f>SUM(Table6[[#This Row],[Utbytte totalt]:[Renter ansvarlig lån totalt]])</f>
        <v>9591644.8068257496</v>
      </c>
      <c r="E102" s="33">
        <f>SUM(Table6[[#This Row],[Utbytte per innbygger]:[Renter ansvarlig lån per innbygger]])</f>
        <v>3018.1387057349748</v>
      </c>
      <c r="F102" s="54">
        <v>6624700</v>
      </c>
      <c r="G102" s="33">
        <v>618843.99300000002</v>
      </c>
      <c r="H102" s="33">
        <v>0</v>
      </c>
      <c r="I102" s="33">
        <v>590051.21365216514</v>
      </c>
      <c r="J102" s="33">
        <v>-175221.08499999996</v>
      </c>
      <c r="K102" s="33">
        <v>1057922</v>
      </c>
      <c r="L102" s="33">
        <v>875348.68517358601</v>
      </c>
      <c r="M102" s="33">
        <v>0</v>
      </c>
      <c r="N102" s="33">
        <v>0</v>
      </c>
      <c r="O102" s="54">
        <v>2084.5500314663309</v>
      </c>
      <c r="P102" s="33">
        <v>194.72749937067337</v>
      </c>
      <c r="Q102" s="33">
        <v>0</v>
      </c>
      <c r="R102" s="33">
        <v>185.66746810955479</v>
      </c>
      <c r="S102" s="33">
        <v>-55.135646633102567</v>
      </c>
      <c r="T102" s="33">
        <v>332.88923851478916</v>
      </c>
      <c r="U102" s="33">
        <v>275.44011490672938</v>
      </c>
      <c r="V102" s="33">
        <v>0</v>
      </c>
      <c r="W102" s="33">
        <v>0</v>
      </c>
    </row>
    <row r="103" spans="1:23" x14ac:dyDescent="0.2">
      <c r="A103" s="27">
        <v>1101</v>
      </c>
      <c r="B103" s="27" t="s">
        <v>553</v>
      </c>
      <c r="C103" s="33">
        <v>14860</v>
      </c>
      <c r="D103" s="33">
        <f>SUM(Table6[[#This Row],[Utbytte totalt]:[Renter ansvarlig lån totalt]])</f>
        <v>44800698.195728421</v>
      </c>
      <c r="E103" s="33">
        <f>SUM(Table6[[#This Row],[Utbytte per innbygger]:[Renter ansvarlig lån per innbygger]])</f>
        <v>3014.8518301297731</v>
      </c>
      <c r="F103" s="54">
        <v>28420100</v>
      </c>
      <c r="G103" s="33">
        <v>1639918</v>
      </c>
      <c r="H103" s="33">
        <v>9618000</v>
      </c>
      <c r="I103" s="33">
        <v>2249231.9199309601</v>
      </c>
      <c r="J103" s="33">
        <v>-170994.39500000002</v>
      </c>
      <c r="K103" s="33">
        <v>162361</v>
      </c>
      <c r="L103" s="33">
        <v>2882081.6707974672</v>
      </c>
      <c r="M103" s="33">
        <v>0</v>
      </c>
      <c r="N103" s="33">
        <v>0</v>
      </c>
      <c r="O103" s="54">
        <v>1912.5235531628532</v>
      </c>
      <c r="P103" s="33">
        <v>110.3578734858681</v>
      </c>
      <c r="Q103" s="33">
        <v>647.24091520861373</v>
      </c>
      <c r="R103" s="33">
        <v>151.3615020141965</v>
      </c>
      <c r="S103" s="33">
        <v>-11.50702523553163</v>
      </c>
      <c r="T103" s="33">
        <v>10.926043068640647</v>
      </c>
      <c r="U103" s="33">
        <v>193.94896842513239</v>
      </c>
      <c r="V103" s="33">
        <v>0</v>
      </c>
      <c r="W103" s="33">
        <v>0</v>
      </c>
    </row>
    <row r="104" spans="1:23" x14ac:dyDescent="0.2">
      <c r="A104" s="27">
        <v>3431</v>
      </c>
      <c r="B104" s="27" t="s">
        <v>618</v>
      </c>
      <c r="C104" s="33">
        <v>2498</v>
      </c>
      <c r="D104" s="33">
        <f>SUM(Table6[[#This Row],[Utbytte totalt]:[Renter ansvarlig lån totalt]])</f>
        <v>7393232.9425942283</v>
      </c>
      <c r="E104" s="33">
        <f>SUM(Table6[[#This Row],[Utbytte per innbygger]:[Renter ansvarlig lån per innbygger]])</f>
        <v>2959.6609057623014</v>
      </c>
      <c r="F104" s="54">
        <v>6000000</v>
      </c>
      <c r="G104" s="33">
        <v>0</v>
      </c>
      <c r="H104" s="33">
        <v>0</v>
      </c>
      <c r="I104" s="33">
        <v>733504.03165016859</v>
      </c>
      <c r="J104" s="33">
        <v>0</v>
      </c>
      <c r="K104" s="33">
        <v>0</v>
      </c>
      <c r="L104" s="33">
        <v>659728.91094405949</v>
      </c>
      <c r="M104" s="33">
        <v>0</v>
      </c>
      <c r="N104" s="33">
        <v>0</v>
      </c>
      <c r="O104" s="54">
        <v>2401.921537229784</v>
      </c>
      <c r="P104" s="33">
        <v>0</v>
      </c>
      <c r="Q104" s="33">
        <v>0</v>
      </c>
      <c r="R104" s="33">
        <v>293.63652187756946</v>
      </c>
      <c r="S104" s="33">
        <v>0</v>
      </c>
      <c r="T104" s="33">
        <v>0</v>
      </c>
      <c r="U104" s="33">
        <v>264.10284665494777</v>
      </c>
      <c r="V104" s="33">
        <v>0</v>
      </c>
      <c r="W104" s="33">
        <v>0</v>
      </c>
    </row>
    <row r="105" spans="1:23" x14ac:dyDescent="0.2">
      <c r="A105" s="27">
        <v>4637</v>
      </c>
      <c r="B105" s="27" t="s">
        <v>569</v>
      </c>
      <c r="C105" s="33">
        <v>1290</v>
      </c>
      <c r="D105" s="33">
        <f>SUM(Table6[[#This Row],[Utbytte totalt]:[Renter ansvarlig lån totalt]])</f>
        <v>3703502.5293433536</v>
      </c>
      <c r="E105" s="33">
        <f>SUM(Table6[[#This Row],[Utbytte per innbygger]:[Renter ansvarlig lån per innbygger]])</f>
        <v>2870.9321932894218</v>
      </c>
      <c r="F105" s="54">
        <v>3064000</v>
      </c>
      <c r="G105" s="33">
        <v>0</v>
      </c>
      <c r="H105" s="33">
        <v>0</v>
      </c>
      <c r="I105" s="33">
        <v>239539.1394872322</v>
      </c>
      <c r="J105" s="33">
        <v>-70058.789999999979</v>
      </c>
      <c r="K105" s="33">
        <v>70087</v>
      </c>
      <c r="L105" s="33">
        <v>399935.17985612154</v>
      </c>
      <c r="M105" s="33">
        <v>0</v>
      </c>
      <c r="N105" s="33">
        <v>0</v>
      </c>
      <c r="O105" s="54">
        <v>2375.1937984496126</v>
      </c>
      <c r="P105" s="33">
        <v>0</v>
      </c>
      <c r="Q105" s="33">
        <v>0</v>
      </c>
      <c r="R105" s="33">
        <v>185.68925541645908</v>
      </c>
      <c r="S105" s="33">
        <v>-54.309139534883705</v>
      </c>
      <c r="T105" s="33">
        <v>54.331007751937982</v>
      </c>
      <c r="U105" s="33">
        <v>310.02727120629578</v>
      </c>
      <c r="V105" s="33">
        <v>0</v>
      </c>
      <c r="W105" s="33">
        <v>0</v>
      </c>
    </row>
    <row r="106" spans="1:23" x14ac:dyDescent="0.2">
      <c r="A106" s="27">
        <v>4226</v>
      </c>
      <c r="B106" s="27" t="s">
        <v>682</v>
      </c>
      <c r="C106" s="33">
        <v>1704</v>
      </c>
      <c r="D106" s="33">
        <f>SUM(Table6[[#This Row],[Utbytte totalt]:[Renter ansvarlig lån totalt]])</f>
        <v>4861093.706304526</v>
      </c>
      <c r="E106" s="33">
        <f>SUM(Table6[[#This Row],[Utbytte per innbygger]:[Renter ansvarlig lån per innbygger]])</f>
        <v>2852.7545224791816</v>
      </c>
      <c r="F106" s="54">
        <v>4416750</v>
      </c>
      <c r="G106" s="33">
        <v>0</v>
      </c>
      <c r="H106" s="33">
        <v>0</v>
      </c>
      <c r="I106" s="33">
        <v>0</v>
      </c>
      <c r="J106" s="33">
        <v>-5889.6499999999978</v>
      </c>
      <c r="K106" s="33">
        <v>15259</v>
      </c>
      <c r="L106" s="33">
        <v>434974.35630452633</v>
      </c>
      <c r="M106" s="33">
        <v>0</v>
      </c>
      <c r="N106" s="33">
        <v>0</v>
      </c>
      <c r="O106" s="54">
        <v>2591.9894366197182</v>
      </c>
      <c r="P106" s="33">
        <v>0</v>
      </c>
      <c r="Q106" s="33">
        <v>0</v>
      </c>
      <c r="R106" s="33">
        <v>0</v>
      </c>
      <c r="S106" s="33">
        <v>-3.4563673708920173</v>
      </c>
      <c r="T106" s="33">
        <v>8.95481220657277</v>
      </c>
      <c r="U106" s="33">
        <v>255.26664102378305</v>
      </c>
      <c r="V106" s="33">
        <v>0</v>
      </c>
      <c r="W106" s="33">
        <v>0</v>
      </c>
    </row>
    <row r="107" spans="1:23" x14ac:dyDescent="0.2">
      <c r="A107" s="27">
        <v>4636</v>
      </c>
      <c r="B107" s="27" t="s">
        <v>795</v>
      </c>
      <c r="C107" s="33">
        <v>768</v>
      </c>
      <c r="D107" s="33">
        <f>SUM(Table6[[#This Row],[Utbytte totalt]:[Renter ansvarlig lån totalt]])</f>
        <v>2132044.7803062648</v>
      </c>
      <c r="E107" s="33">
        <f>SUM(Table6[[#This Row],[Utbytte per innbygger]:[Renter ansvarlig lån per innbygger]])</f>
        <v>2776.0999743571151</v>
      </c>
      <c r="F107" s="54">
        <v>1935999.9999999998</v>
      </c>
      <c r="G107" s="33">
        <v>0</v>
      </c>
      <c r="H107" s="33">
        <v>0</v>
      </c>
      <c r="I107" s="33">
        <v>0</v>
      </c>
      <c r="J107" s="33">
        <v>0</v>
      </c>
      <c r="K107" s="33">
        <v>0</v>
      </c>
      <c r="L107" s="33">
        <v>196044.78030626476</v>
      </c>
      <c r="M107" s="33">
        <v>0</v>
      </c>
      <c r="N107" s="33">
        <v>0</v>
      </c>
      <c r="O107" s="54">
        <v>2520.833333333333</v>
      </c>
      <c r="P107" s="33">
        <v>0</v>
      </c>
      <c r="Q107" s="33">
        <v>0</v>
      </c>
      <c r="R107" s="33">
        <v>0</v>
      </c>
      <c r="S107" s="33">
        <v>0</v>
      </c>
      <c r="T107" s="33">
        <v>0</v>
      </c>
      <c r="U107" s="33">
        <v>255.26664102378223</v>
      </c>
      <c r="V107" s="33">
        <v>0</v>
      </c>
      <c r="W107" s="33">
        <v>0</v>
      </c>
    </row>
    <row r="108" spans="1:23" x14ac:dyDescent="0.2">
      <c r="A108" s="27">
        <v>1806</v>
      </c>
      <c r="B108" s="27" t="s">
        <v>442</v>
      </c>
      <c r="C108" s="33">
        <v>21530</v>
      </c>
      <c r="D108" s="33">
        <f>SUM(Table6[[#This Row],[Utbytte totalt]:[Renter ansvarlig lån totalt]])</f>
        <v>59737160.401181825</v>
      </c>
      <c r="E108" s="33">
        <f>SUM(Table6[[#This Row],[Utbytte per innbygger]:[Renter ansvarlig lån per innbygger]])</f>
        <v>2774.601040463624</v>
      </c>
      <c r="F108" s="54">
        <v>16986898.34</v>
      </c>
      <c r="G108" s="33">
        <v>22315673.765000001</v>
      </c>
      <c r="H108" s="33">
        <v>2254000</v>
      </c>
      <c r="I108" s="33">
        <v>5689392.8949396852</v>
      </c>
      <c r="J108" s="33">
        <v>-4701645.3799999971</v>
      </c>
      <c r="K108" s="33">
        <v>10626450</v>
      </c>
      <c r="L108" s="33">
        <v>6566390.7812421322</v>
      </c>
      <c r="M108" s="33">
        <v>0</v>
      </c>
      <c r="N108" s="33">
        <v>0</v>
      </c>
      <c r="O108" s="54">
        <v>788.9873822573154</v>
      </c>
      <c r="P108" s="33">
        <v>1036.4920466790525</v>
      </c>
      <c r="Q108" s="33">
        <v>104.69112865768695</v>
      </c>
      <c r="R108" s="33">
        <v>264.25419855734719</v>
      </c>
      <c r="S108" s="33">
        <v>-218.37646911286564</v>
      </c>
      <c r="T108" s="33">
        <v>493.56479331165815</v>
      </c>
      <c r="U108" s="33">
        <v>304.98796011342927</v>
      </c>
      <c r="V108" s="33">
        <v>0</v>
      </c>
      <c r="W108" s="33">
        <v>0</v>
      </c>
    </row>
    <row r="109" spans="1:23" x14ac:dyDescent="0.2">
      <c r="A109" s="27">
        <v>1841</v>
      </c>
      <c r="B109" s="27" t="s">
        <v>457</v>
      </c>
      <c r="C109" s="33">
        <v>9603</v>
      </c>
      <c r="D109" s="33">
        <f>SUM(Table6[[#This Row],[Utbytte totalt]:[Renter ansvarlig lån totalt]])</f>
        <v>26642207.282893442</v>
      </c>
      <c r="E109" s="33">
        <f>SUM(Table6[[#This Row],[Utbytte per innbygger]:[Renter ansvarlig lån per innbygger]])</f>
        <v>2774.3629368836241</v>
      </c>
      <c r="F109" s="54">
        <v>0</v>
      </c>
      <c r="G109" s="33">
        <v>18384008.846000001</v>
      </c>
      <c r="H109" s="33">
        <v>0</v>
      </c>
      <c r="I109" s="33">
        <v>2000219.4811419728</v>
      </c>
      <c r="J109" s="33">
        <v>-2537238.5979999993</v>
      </c>
      <c r="K109" s="33">
        <v>5709642</v>
      </c>
      <c r="L109" s="33">
        <v>3085575.5537514687</v>
      </c>
      <c r="M109" s="33">
        <v>0</v>
      </c>
      <c r="N109" s="33">
        <v>0</v>
      </c>
      <c r="O109" s="54">
        <v>0</v>
      </c>
      <c r="P109" s="33">
        <v>1914.4026706237635</v>
      </c>
      <c r="Q109" s="33">
        <v>0</v>
      </c>
      <c r="R109" s="33">
        <v>208.29110498198196</v>
      </c>
      <c r="S109" s="33">
        <v>-264.21312069145051</v>
      </c>
      <c r="T109" s="33">
        <v>594.56857232114965</v>
      </c>
      <c r="U109" s="33">
        <v>321.31370964817961</v>
      </c>
      <c r="V109" s="33">
        <v>0</v>
      </c>
      <c r="W109" s="33">
        <v>0</v>
      </c>
    </row>
    <row r="110" spans="1:23" x14ac:dyDescent="0.2">
      <c r="A110" s="27">
        <v>4621</v>
      </c>
      <c r="B110" s="27" t="s">
        <v>445</v>
      </c>
      <c r="C110" s="33">
        <v>15875</v>
      </c>
      <c r="D110" s="33">
        <f>SUM(Table6[[#This Row],[Utbytte totalt]:[Renter ansvarlig lån totalt]])</f>
        <v>44010509.180357948</v>
      </c>
      <c r="E110" s="33">
        <f>SUM(Table6[[#This Row],[Utbytte per innbygger]:[Renter ansvarlig lån per innbygger]])</f>
        <v>2772.3155389201852</v>
      </c>
      <c r="F110" s="54">
        <v>12666000</v>
      </c>
      <c r="G110" s="33">
        <v>18679297.147</v>
      </c>
      <c r="H110" s="33">
        <v>0</v>
      </c>
      <c r="I110" s="33">
        <v>3268288.2591054551</v>
      </c>
      <c r="J110" s="33">
        <v>-2013956.1519999998</v>
      </c>
      <c r="K110" s="33">
        <v>6734822</v>
      </c>
      <c r="L110" s="33">
        <v>4676057.9262524843</v>
      </c>
      <c r="M110" s="33">
        <v>0</v>
      </c>
      <c r="N110" s="33">
        <v>0</v>
      </c>
      <c r="O110" s="54">
        <v>797.85826771653547</v>
      </c>
      <c r="P110" s="33">
        <v>1176.6486391811025</v>
      </c>
      <c r="Q110" s="33">
        <v>0</v>
      </c>
      <c r="R110" s="33">
        <v>205.87642577042237</v>
      </c>
      <c r="S110" s="33">
        <v>-126.86337965354329</v>
      </c>
      <c r="T110" s="33">
        <v>424.24075590551183</v>
      </c>
      <c r="U110" s="33">
        <v>294.55483000015647</v>
      </c>
      <c r="V110" s="33">
        <v>0</v>
      </c>
      <c r="W110" s="33">
        <v>0</v>
      </c>
    </row>
    <row r="111" spans="1:23" x14ac:dyDescent="0.2">
      <c r="A111" s="27">
        <v>5059</v>
      </c>
      <c r="B111" s="27" t="s">
        <v>522</v>
      </c>
      <c r="C111" s="33">
        <v>18502</v>
      </c>
      <c r="D111" s="33">
        <f>SUM(Table6[[#This Row],[Utbytte totalt]:[Renter ansvarlig lån totalt]])</f>
        <v>50627026.178117372</v>
      </c>
      <c r="E111" s="33">
        <f>SUM(Table6[[#This Row],[Utbytte per innbygger]:[Renter ansvarlig lån per innbygger]])</f>
        <v>2736.3001933908427</v>
      </c>
      <c r="F111" s="54">
        <v>37356000</v>
      </c>
      <c r="G111" s="33">
        <v>3452478.463</v>
      </c>
      <c r="H111" s="33">
        <v>0</v>
      </c>
      <c r="I111" s="33">
        <v>3445574.2888954417</v>
      </c>
      <c r="J111" s="33">
        <v>-369612.96600000001</v>
      </c>
      <c r="K111" s="33">
        <v>1893043</v>
      </c>
      <c r="L111" s="33">
        <v>4849543.3922219276</v>
      </c>
      <c r="M111" s="33">
        <v>0</v>
      </c>
      <c r="N111" s="33">
        <v>0</v>
      </c>
      <c r="O111" s="54">
        <v>2019.0249702734839</v>
      </c>
      <c r="P111" s="33">
        <v>186.60028445573451</v>
      </c>
      <c r="Q111" s="33">
        <v>0</v>
      </c>
      <c r="R111" s="33">
        <v>186.22712619692152</v>
      </c>
      <c r="S111" s="33">
        <v>-19.976919576262027</v>
      </c>
      <c r="T111" s="33">
        <v>102.31558750405361</v>
      </c>
      <c r="U111" s="33">
        <v>262.109144536911</v>
      </c>
      <c r="V111" s="33">
        <v>0</v>
      </c>
      <c r="W111" s="33">
        <v>0</v>
      </c>
    </row>
    <row r="112" spans="1:23" x14ac:dyDescent="0.2">
      <c r="A112" s="27">
        <v>1124</v>
      </c>
      <c r="B112" s="27" t="s">
        <v>655</v>
      </c>
      <c r="C112" s="33">
        <v>27568</v>
      </c>
      <c r="D112" s="33">
        <f>SUM(Table6[[#This Row],[Utbytte totalt]:[Renter ansvarlig lån totalt]])</f>
        <v>75096639.022978112</v>
      </c>
      <c r="E112" s="33">
        <f>SUM(Table6[[#This Row],[Utbytte per innbygger]:[Renter ansvarlig lån per innbygger]])</f>
        <v>2724.0510382682137</v>
      </c>
      <c r="F112" s="54">
        <v>65068300</v>
      </c>
      <c r="G112" s="33">
        <v>0</v>
      </c>
      <c r="H112" s="33">
        <v>0</v>
      </c>
      <c r="I112" s="33">
        <v>0</v>
      </c>
      <c r="J112" s="33">
        <v>0</v>
      </c>
      <c r="K112" s="33">
        <v>0</v>
      </c>
      <c r="L112" s="33">
        <v>4773162.9811940193</v>
      </c>
      <c r="M112" s="33">
        <v>0</v>
      </c>
      <c r="N112" s="33">
        <v>5255176.04178409</v>
      </c>
      <c r="O112" s="54">
        <v>2360.2836622170635</v>
      </c>
      <c r="P112" s="33">
        <v>0</v>
      </c>
      <c r="Q112" s="33">
        <v>0</v>
      </c>
      <c r="R112" s="33">
        <v>0</v>
      </c>
      <c r="S112" s="33">
        <v>0</v>
      </c>
      <c r="T112" s="33">
        <v>0</v>
      </c>
      <c r="U112" s="33">
        <v>173.14143141301579</v>
      </c>
      <c r="V112" s="33">
        <v>0</v>
      </c>
      <c r="W112" s="33">
        <v>190.62594463813443</v>
      </c>
    </row>
    <row r="113" spans="1:23" x14ac:dyDescent="0.2">
      <c r="A113" s="27">
        <v>5041</v>
      </c>
      <c r="B113" s="27" t="s">
        <v>765</v>
      </c>
      <c r="C113" s="33">
        <v>2033</v>
      </c>
      <c r="D113" s="33">
        <f>SUM(Table6[[#This Row],[Utbytte totalt]:[Renter ansvarlig lån totalt]])</f>
        <v>5506248.7896865802</v>
      </c>
      <c r="E113" s="33">
        <f>SUM(Table6[[#This Row],[Utbytte per innbygger]:[Renter ansvarlig lån per innbygger]])</f>
        <v>2708.4352138153372</v>
      </c>
      <c r="F113" s="54">
        <v>1254881.97</v>
      </c>
      <c r="G113" s="33">
        <v>3103343.4109999998</v>
      </c>
      <c r="H113" s="33">
        <v>0</v>
      </c>
      <c r="I113" s="33">
        <v>382991.9574852357</v>
      </c>
      <c r="J113" s="33">
        <v>-63393.630000000005</v>
      </c>
      <c r="K113" s="33">
        <v>260768</v>
      </c>
      <c r="L113" s="33">
        <v>567657.08120134473</v>
      </c>
      <c r="M113" s="33">
        <v>0</v>
      </c>
      <c r="N113" s="33">
        <v>0</v>
      </c>
      <c r="O113" s="54">
        <v>617.25625676340383</v>
      </c>
      <c r="P113" s="33">
        <v>1526.4847078209541</v>
      </c>
      <c r="Q113" s="33">
        <v>0</v>
      </c>
      <c r="R113" s="33">
        <v>188.3875836130033</v>
      </c>
      <c r="S113" s="33">
        <v>-31.182306935563208</v>
      </c>
      <c r="T113" s="33">
        <v>128.26758484997541</v>
      </c>
      <c r="U113" s="33">
        <v>279.22138770356355</v>
      </c>
      <c r="V113" s="33">
        <v>0</v>
      </c>
      <c r="W113" s="33">
        <v>0</v>
      </c>
    </row>
    <row r="114" spans="1:23" x14ac:dyDescent="0.2">
      <c r="A114" s="27">
        <v>3449</v>
      </c>
      <c r="B114" s="27" t="s">
        <v>498</v>
      </c>
      <c r="C114" s="33">
        <v>2889</v>
      </c>
      <c r="D114" s="33">
        <f>SUM(Table6[[#This Row],[Utbytte totalt]:[Renter ansvarlig lån totalt]])</f>
        <v>7617135.911304214</v>
      </c>
      <c r="E114" s="33">
        <f>SUM(Table6[[#This Row],[Utbytte per innbygger]:[Renter ansvarlig lån per innbygger]])</f>
        <v>2636.599484702047</v>
      </c>
      <c r="F114" s="54">
        <v>0</v>
      </c>
      <c r="G114" s="33">
        <v>5413920.1620000005</v>
      </c>
      <c r="H114" s="33">
        <v>0</v>
      </c>
      <c r="I114" s="33">
        <v>698317.4913865074</v>
      </c>
      <c r="J114" s="33">
        <v>-366986.06799999997</v>
      </c>
      <c r="K114" s="33">
        <v>917169</v>
      </c>
      <c r="L114" s="33">
        <v>954715.32591770589</v>
      </c>
      <c r="M114" s="33">
        <v>0</v>
      </c>
      <c r="N114" s="33">
        <v>0</v>
      </c>
      <c r="O114" s="54">
        <v>0</v>
      </c>
      <c r="P114" s="33">
        <v>1873.9772107995848</v>
      </c>
      <c r="Q114" s="33">
        <v>0</v>
      </c>
      <c r="R114" s="33">
        <v>241.7159887111483</v>
      </c>
      <c r="S114" s="33">
        <v>-127.02875320179992</v>
      </c>
      <c r="T114" s="33">
        <v>317.46936656282452</v>
      </c>
      <c r="U114" s="33">
        <v>330.46567183028935</v>
      </c>
      <c r="V114" s="33">
        <v>0</v>
      </c>
      <c r="W114" s="33">
        <v>0</v>
      </c>
    </row>
    <row r="115" spans="1:23" x14ac:dyDescent="0.2">
      <c r="A115" s="27">
        <v>4219</v>
      </c>
      <c r="B115" s="27" t="s">
        <v>754</v>
      </c>
      <c r="C115" s="33">
        <v>3653</v>
      </c>
      <c r="D115" s="33">
        <f>SUM(Table6[[#This Row],[Utbytte totalt]:[Renter ansvarlig lån totalt]])</f>
        <v>9456485.6834799498</v>
      </c>
      <c r="E115" s="33">
        <f>SUM(Table6[[#This Row],[Utbytte per innbygger]:[Renter ansvarlig lån per innbygger]])</f>
        <v>2588.6903048124691</v>
      </c>
      <c r="F115" s="54">
        <v>4966000</v>
      </c>
      <c r="G115" s="33">
        <v>2028732.1529999999</v>
      </c>
      <c r="H115" s="33">
        <v>0</v>
      </c>
      <c r="I115" s="33">
        <v>725384.06082009291</v>
      </c>
      <c r="J115" s="33">
        <v>-95028.569999999949</v>
      </c>
      <c r="K115" s="33">
        <v>847209</v>
      </c>
      <c r="L115" s="33">
        <v>984189.03965985775</v>
      </c>
      <c r="M115" s="33">
        <v>0</v>
      </c>
      <c r="N115" s="33">
        <v>0</v>
      </c>
      <c r="O115" s="54">
        <v>1359.4306049822064</v>
      </c>
      <c r="P115" s="33">
        <v>555.36056747878456</v>
      </c>
      <c r="Q115" s="33">
        <v>0</v>
      </c>
      <c r="R115" s="33">
        <v>198.57214914319542</v>
      </c>
      <c r="S115" s="33">
        <v>-26.013843416370094</v>
      </c>
      <c r="T115" s="33">
        <v>231.92143443744868</v>
      </c>
      <c r="U115" s="33">
        <v>269.41939218720444</v>
      </c>
      <c r="V115" s="33">
        <v>0</v>
      </c>
      <c r="W115" s="33">
        <v>0</v>
      </c>
    </row>
    <row r="116" spans="1:23" x14ac:dyDescent="0.2">
      <c r="A116" s="27">
        <v>5444</v>
      </c>
      <c r="B116" s="27" t="s">
        <v>511</v>
      </c>
      <c r="C116" s="33">
        <v>9925</v>
      </c>
      <c r="D116" s="33">
        <f>SUM(Table6[[#This Row],[Utbytte totalt]:[Renter ansvarlig lån totalt]])</f>
        <v>25620654.761008836</v>
      </c>
      <c r="E116" s="33">
        <f>SUM(Table6[[#This Row],[Utbytte per innbygger]:[Renter ansvarlig lån per innbygger]])</f>
        <v>2581.4261723938375</v>
      </c>
      <c r="F116" s="54">
        <v>12500000</v>
      </c>
      <c r="G116" s="33">
        <v>6575081.6600000001</v>
      </c>
      <c r="H116" s="33">
        <v>0</v>
      </c>
      <c r="I116" s="33">
        <v>2802743.2648477843</v>
      </c>
      <c r="J116" s="33">
        <v>-1059133.5760000004</v>
      </c>
      <c r="K116" s="33">
        <v>2039592</v>
      </c>
      <c r="L116" s="33">
        <v>2762371.4121610522</v>
      </c>
      <c r="M116" s="33">
        <v>0</v>
      </c>
      <c r="N116" s="33">
        <v>0</v>
      </c>
      <c r="O116" s="54">
        <v>1259.4458438287154</v>
      </c>
      <c r="P116" s="33">
        <v>662.47674156171286</v>
      </c>
      <c r="Q116" s="33">
        <v>0</v>
      </c>
      <c r="R116" s="33">
        <v>282.3922684985173</v>
      </c>
      <c r="S116" s="33">
        <v>-106.71371042821163</v>
      </c>
      <c r="T116" s="33">
        <v>205.50045340050377</v>
      </c>
      <c r="U116" s="33">
        <v>278.32457553259974</v>
      </c>
      <c r="V116" s="33">
        <v>0</v>
      </c>
      <c r="W116" s="33">
        <v>0</v>
      </c>
    </row>
    <row r="117" spans="1:23" x14ac:dyDescent="0.2">
      <c r="A117" s="27">
        <v>3428</v>
      </c>
      <c r="B117" s="27" t="s">
        <v>502</v>
      </c>
      <c r="C117" s="33">
        <v>2445</v>
      </c>
      <c r="D117" s="33">
        <f>SUM(Table6[[#This Row],[Utbytte totalt]:[Renter ansvarlig lån totalt]])</f>
        <v>6253405.0641633384</v>
      </c>
      <c r="E117" s="33">
        <f>SUM(Table6[[#This Row],[Utbytte per innbygger]:[Renter ansvarlig lån per innbygger]])</f>
        <v>2557.6298830933902</v>
      </c>
      <c r="F117" s="54">
        <v>0</v>
      </c>
      <c r="G117" s="33">
        <v>4423988.9890000001</v>
      </c>
      <c r="H117" s="33">
        <v>0</v>
      </c>
      <c r="I117" s="33">
        <v>556218.0018601832</v>
      </c>
      <c r="J117" s="33">
        <v>-315885.86399999983</v>
      </c>
      <c r="K117" s="33">
        <v>772357</v>
      </c>
      <c r="L117" s="33">
        <v>816726.93730315566</v>
      </c>
      <c r="M117" s="33">
        <v>0</v>
      </c>
      <c r="N117" s="33">
        <v>0</v>
      </c>
      <c r="O117" s="54">
        <v>0</v>
      </c>
      <c r="P117" s="33">
        <v>1809.4024494887526</v>
      </c>
      <c r="Q117" s="33">
        <v>0</v>
      </c>
      <c r="R117" s="33">
        <v>227.49202530068843</v>
      </c>
      <c r="S117" s="33">
        <v>-129.19667239263796</v>
      </c>
      <c r="T117" s="33">
        <v>315.89243353783229</v>
      </c>
      <c r="U117" s="33">
        <v>334.03964715875486</v>
      </c>
      <c r="V117" s="33">
        <v>0</v>
      </c>
      <c r="W117" s="33">
        <v>0</v>
      </c>
    </row>
    <row r="118" spans="1:23" x14ac:dyDescent="0.2">
      <c r="A118" s="27">
        <v>1103</v>
      </c>
      <c r="B118" s="27" t="s">
        <v>653</v>
      </c>
      <c r="C118" s="33">
        <v>144699</v>
      </c>
      <c r="D118" s="33">
        <f>SUM(Table6[[#This Row],[Utbytte totalt]:[Renter ansvarlig lån totalt]])</f>
        <v>364971121.09916258</v>
      </c>
      <c r="E118" s="33">
        <f>SUM(Table6[[#This Row],[Utbytte per innbygger]:[Renter ansvarlig lån per innbygger]])</f>
        <v>2522.2781159452561</v>
      </c>
      <c r="F118" s="54">
        <v>288130500</v>
      </c>
      <c r="G118" s="33">
        <v>0</v>
      </c>
      <c r="H118" s="33">
        <v>0</v>
      </c>
      <c r="I118" s="33">
        <v>24290892.738171361</v>
      </c>
      <c r="J118" s="33">
        <v>0</v>
      </c>
      <c r="K118" s="33">
        <v>0</v>
      </c>
      <c r="L118" s="33">
        <v>25053391.984032631</v>
      </c>
      <c r="M118" s="33">
        <v>0</v>
      </c>
      <c r="N118" s="33">
        <v>27496336.376958627</v>
      </c>
      <c r="O118" s="54">
        <v>1991.2404370451766</v>
      </c>
      <c r="P118" s="33">
        <v>0</v>
      </c>
      <c r="Q118" s="33">
        <v>0</v>
      </c>
      <c r="R118" s="33">
        <v>167.87187705631248</v>
      </c>
      <c r="S118" s="33">
        <v>0</v>
      </c>
      <c r="T118" s="33">
        <v>0</v>
      </c>
      <c r="U118" s="33">
        <v>173.14143141302034</v>
      </c>
      <c r="V118" s="33">
        <v>0</v>
      </c>
      <c r="W118" s="33">
        <v>190.02437043074679</v>
      </c>
    </row>
    <row r="119" spans="1:23" x14ac:dyDescent="0.2">
      <c r="A119" s="27">
        <v>1114</v>
      </c>
      <c r="B119" s="27" t="s">
        <v>580</v>
      </c>
      <c r="C119" s="33">
        <v>2789</v>
      </c>
      <c r="D119" s="33">
        <f>SUM(Table6[[#This Row],[Utbytte totalt]:[Renter ansvarlig lån totalt]])</f>
        <v>7024252.6964294715</v>
      </c>
      <c r="E119" s="33">
        <f>SUM(Table6[[#This Row],[Utbytte per innbygger]:[Renter ansvarlig lån per innbygger]])</f>
        <v>2518.5560044566046</v>
      </c>
      <c r="F119" s="54">
        <v>5084800</v>
      </c>
      <c r="G119" s="33">
        <v>292355</v>
      </c>
      <c r="H119" s="33">
        <v>0</v>
      </c>
      <c r="I119" s="33">
        <v>562984.64421857952</v>
      </c>
      <c r="J119" s="33">
        <v>-5969.5999999999985</v>
      </c>
      <c r="K119" s="33">
        <v>77443</v>
      </c>
      <c r="L119" s="33">
        <v>1012639.6522108912</v>
      </c>
      <c r="M119" s="33">
        <v>0</v>
      </c>
      <c r="N119" s="33">
        <v>0</v>
      </c>
      <c r="O119" s="54">
        <v>1823.1624238078164</v>
      </c>
      <c r="P119" s="33">
        <v>104.82430978845464</v>
      </c>
      <c r="Q119" s="33">
        <v>0</v>
      </c>
      <c r="R119" s="33">
        <v>201.85896171336663</v>
      </c>
      <c r="S119" s="33">
        <v>-2.1404087486554317</v>
      </c>
      <c r="T119" s="33">
        <v>27.767300107565436</v>
      </c>
      <c r="U119" s="33">
        <v>363.08341778805709</v>
      </c>
      <c r="V119" s="33">
        <v>0</v>
      </c>
      <c r="W119" s="33">
        <v>0</v>
      </c>
    </row>
    <row r="120" spans="1:23" x14ac:dyDescent="0.2">
      <c r="A120" s="27">
        <v>3451</v>
      </c>
      <c r="B120" s="27" t="s">
        <v>476</v>
      </c>
      <c r="C120" s="33">
        <v>6354</v>
      </c>
      <c r="D120" s="33">
        <f>SUM(Table6[[#This Row],[Utbytte totalt]:[Renter ansvarlig lån totalt]])</f>
        <v>15932396.824134884</v>
      </c>
      <c r="E120" s="33">
        <f>SUM(Table6[[#This Row],[Utbytte per innbygger]:[Renter ansvarlig lån per innbygger]])</f>
        <v>2507.4593679784202</v>
      </c>
      <c r="F120" s="54">
        <v>1499985.0000000002</v>
      </c>
      <c r="G120" s="33">
        <v>8753230.7799999993</v>
      </c>
      <c r="H120" s="33">
        <v>0</v>
      </c>
      <c r="I120" s="33">
        <v>1764740.3270697785</v>
      </c>
      <c r="J120" s="33">
        <v>-604008.52</v>
      </c>
      <c r="K120" s="33">
        <v>2562235</v>
      </c>
      <c r="L120" s="33">
        <v>1956214.2370651066</v>
      </c>
      <c r="M120" s="33">
        <v>0</v>
      </c>
      <c r="N120" s="33">
        <v>0</v>
      </c>
      <c r="O120" s="54">
        <v>236.06940509915017</v>
      </c>
      <c r="P120" s="33">
        <v>1377.5937645577587</v>
      </c>
      <c r="Q120" s="33">
        <v>0</v>
      </c>
      <c r="R120" s="33">
        <v>277.73691014632965</v>
      </c>
      <c r="S120" s="33">
        <v>-95.059571923197993</v>
      </c>
      <c r="T120" s="33">
        <v>403.2475605917532</v>
      </c>
      <c r="U120" s="33">
        <v>307.87129950662677</v>
      </c>
      <c r="V120" s="33">
        <v>0</v>
      </c>
      <c r="W120" s="33">
        <v>0</v>
      </c>
    </row>
    <row r="121" spans="1:23" x14ac:dyDescent="0.2">
      <c r="A121" s="27">
        <v>5020</v>
      </c>
      <c r="B121" s="27" t="s">
        <v>650</v>
      </c>
      <c r="C121" s="33">
        <v>904</v>
      </c>
      <c r="D121" s="33">
        <f>SUM(Table6[[#This Row],[Utbytte totalt]:[Renter ansvarlig lån totalt]])</f>
        <v>2261880.915765712</v>
      </c>
      <c r="E121" s="33">
        <f>SUM(Table6[[#This Row],[Utbytte per innbygger]:[Renter ansvarlig lån per innbygger]])</f>
        <v>2502.0806590328675</v>
      </c>
      <c r="F121" s="54">
        <v>1828000</v>
      </c>
      <c r="G121" s="33">
        <v>0</v>
      </c>
      <c r="H121" s="33">
        <v>0</v>
      </c>
      <c r="I121" s="33">
        <v>201645.94228021242</v>
      </c>
      <c r="J121" s="33">
        <v>-1517.0699999999997</v>
      </c>
      <c r="K121" s="33">
        <v>2991</v>
      </c>
      <c r="L121" s="33">
        <v>230761.04348549992</v>
      </c>
      <c r="M121" s="33">
        <v>0</v>
      </c>
      <c r="N121" s="33">
        <v>0</v>
      </c>
      <c r="O121" s="54">
        <v>2022.1238938053098</v>
      </c>
      <c r="P121" s="33">
        <v>0</v>
      </c>
      <c r="Q121" s="33">
        <v>0</v>
      </c>
      <c r="R121" s="33">
        <v>223.05967066395178</v>
      </c>
      <c r="S121" s="33">
        <v>-1.6781747787610617</v>
      </c>
      <c r="T121" s="33">
        <v>3.3086283185840708</v>
      </c>
      <c r="U121" s="33">
        <v>255.26664102378311</v>
      </c>
      <c r="V121" s="33">
        <v>0</v>
      </c>
      <c r="W121" s="33">
        <v>0</v>
      </c>
    </row>
    <row r="122" spans="1:23" x14ac:dyDescent="0.2">
      <c r="A122" s="27">
        <v>3448</v>
      </c>
      <c r="B122" s="27" t="s">
        <v>481</v>
      </c>
      <c r="C122" s="33">
        <v>6577</v>
      </c>
      <c r="D122" s="33">
        <f>SUM(Table6[[#This Row],[Utbytte totalt]:[Renter ansvarlig lån totalt]])</f>
        <v>16451636.415202448</v>
      </c>
      <c r="E122" s="33">
        <f>SUM(Table6[[#This Row],[Utbytte per innbygger]:[Renter ansvarlig lån per innbygger]])</f>
        <v>2501.389146298076</v>
      </c>
      <c r="F122" s="54">
        <v>150000.75</v>
      </c>
      <c r="G122" s="33">
        <v>11629698.892000001</v>
      </c>
      <c r="H122" s="33">
        <v>0</v>
      </c>
      <c r="I122" s="33">
        <v>1328968.5591890507</v>
      </c>
      <c r="J122" s="33">
        <v>-1064166.4839999992</v>
      </c>
      <c r="K122" s="33">
        <v>2376996</v>
      </c>
      <c r="L122" s="33">
        <v>2030138.6980133951</v>
      </c>
      <c r="M122" s="33">
        <v>0</v>
      </c>
      <c r="N122" s="33">
        <v>0</v>
      </c>
      <c r="O122" s="54">
        <v>22.806864831990268</v>
      </c>
      <c r="P122" s="33">
        <v>1768.2376299224572</v>
      </c>
      <c r="Q122" s="33">
        <v>0</v>
      </c>
      <c r="R122" s="33">
        <v>202.06303165410532</v>
      </c>
      <c r="S122" s="33">
        <v>-161.80119872282185</v>
      </c>
      <c r="T122" s="33">
        <v>361.41036946936293</v>
      </c>
      <c r="U122" s="33">
        <v>308.67244914298237</v>
      </c>
      <c r="V122" s="33">
        <v>0</v>
      </c>
      <c r="W122" s="33">
        <v>0</v>
      </c>
    </row>
    <row r="123" spans="1:23" x14ac:dyDescent="0.2">
      <c r="A123" s="27">
        <v>1813</v>
      </c>
      <c r="B123" s="27" t="s">
        <v>523</v>
      </c>
      <c r="C123" s="33">
        <v>7777</v>
      </c>
      <c r="D123" s="33">
        <f>SUM(Table6[[#This Row],[Utbytte totalt]:[Renter ansvarlig lån totalt]])</f>
        <v>19390806.117328703</v>
      </c>
      <c r="E123" s="33">
        <f>SUM(Table6[[#This Row],[Utbytte per innbygger]:[Renter ansvarlig lån per innbygger]])</f>
        <v>2493.3529789544427</v>
      </c>
      <c r="F123" s="54">
        <v>11290397.640000001</v>
      </c>
      <c r="G123" s="33">
        <v>4689748</v>
      </c>
      <c r="H123" s="33">
        <v>0</v>
      </c>
      <c r="I123" s="33">
        <v>1573921.012563</v>
      </c>
      <c r="J123" s="33">
        <v>-103022.91399999999</v>
      </c>
      <c r="K123" s="33">
        <v>240076</v>
      </c>
      <c r="L123" s="33">
        <v>1699686.3787657022</v>
      </c>
      <c r="M123" s="33">
        <v>0</v>
      </c>
      <c r="N123" s="33">
        <v>0</v>
      </c>
      <c r="O123" s="54">
        <v>1451.7677304873346</v>
      </c>
      <c r="P123" s="33">
        <v>603.02790279027897</v>
      </c>
      <c r="Q123" s="33">
        <v>0</v>
      </c>
      <c r="R123" s="33">
        <v>202.38151119493378</v>
      </c>
      <c r="S123" s="33">
        <v>-13.247127941365564</v>
      </c>
      <c r="T123" s="33">
        <v>30.870001285842871</v>
      </c>
      <c r="U123" s="33">
        <v>218.55296113741832</v>
      </c>
      <c r="V123" s="33">
        <v>0</v>
      </c>
      <c r="W123" s="33">
        <v>0</v>
      </c>
    </row>
    <row r="124" spans="1:23" x14ac:dyDescent="0.2">
      <c r="A124" s="27">
        <v>1566</v>
      </c>
      <c r="B124" s="27" t="s">
        <v>472</v>
      </c>
      <c r="C124" s="33">
        <v>5849</v>
      </c>
      <c r="D124" s="33">
        <f>SUM(Table6[[#This Row],[Utbytte totalt]:[Renter ansvarlig lån totalt]])</f>
        <v>14404686.538767677</v>
      </c>
      <c r="E124" s="33">
        <f>SUM(Table6[[#This Row],[Utbytte per innbygger]:[Renter ansvarlig lån per innbygger]])</f>
        <v>2462.7605639883191</v>
      </c>
      <c r="F124" s="54">
        <v>0</v>
      </c>
      <c r="G124" s="33">
        <v>7222742.7930000005</v>
      </c>
      <c r="H124" s="33">
        <v>0</v>
      </c>
      <c r="I124" s="33">
        <v>1031236.2954196096</v>
      </c>
      <c r="J124" s="33">
        <v>-1550045.1329999994</v>
      </c>
      <c r="K124" s="33">
        <v>5831498</v>
      </c>
      <c r="L124" s="33">
        <v>1869254.5833480656</v>
      </c>
      <c r="M124" s="33">
        <v>0</v>
      </c>
      <c r="N124" s="33">
        <v>0</v>
      </c>
      <c r="O124" s="54">
        <v>0</v>
      </c>
      <c r="P124" s="33">
        <v>1234.867976235254</v>
      </c>
      <c r="Q124" s="33">
        <v>0</v>
      </c>
      <c r="R124" s="33">
        <v>176.30984705413056</v>
      </c>
      <c r="S124" s="33">
        <v>-265.01028090271831</v>
      </c>
      <c r="T124" s="33">
        <v>997.00769362284154</v>
      </c>
      <c r="U124" s="33">
        <v>319.58532797881099</v>
      </c>
      <c r="V124" s="33">
        <v>0</v>
      </c>
      <c r="W124" s="33">
        <v>0</v>
      </c>
    </row>
    <row r="125" spans="1:23" x14ac:dyDescent="0.2">
      <c r="A125" s="27">
        <v>1121</v>
      </c>
      <c r="B125" s="27" t="s">
        <v>707</v>
      </c>
      <c r="C125" s="33">
        <v>19353</v>
      </c>
      <c r="D125" s="33">
        <f>SUM(Table6[[#This Row],[Utbytte totalt]:[Renter ansvarlig lån totalt]])</f>
        <v>46783044.356883489</v>
      </c>
      <c r="E125" s="33">
        <f>SUM(Table6[[#This Row],[Utbytte per innbygger]:[Renter ansvarlig lån per innbygger]])</f>
        <v>2417.3536070316486</v>
      </c>
      <c r="F125" s="54">
        <v>36741600</v>
      </c>
      <c r="G125" s="33">
        <v>0</v>
      </c>
      <c r="H125" s="33">
        <v>0</v>
      </c>
      <c r="I125" s="33">
        <v>3184381.8938613413</v>
      </c>
      <c r="J125" s="33">
        <v>0</v>
      </c>
      <c r="K125" s="33">
        <v>0</v>
      </c>
      <c r="L125" s="33">
        <v>3350806.122136116</v>
      </c>
      <c r="M125" s="33">
        <v>0</v>
      </c>
      <c r="N125" s="33">
        <v>3506256.3408860327</v>
      </c>
      <c r="O125" s="54">
        <v>1898.4963571539297</v>
      </c>
      <c r="P125" s="33">
        <v>0</v>
      </c>
      <c r="Q125" s="33">
        <v>0</v>
      </c>
      <c r="R125" s="33">
        <v>164.54202934229016</v>
      </c>
      <c r="S125" s="33">
        <v>0</v>
      </c>
      <c r="T125" s="33">
        <v>0</v>
      </c>
      <c r="U125" s="33">
        <v>173.1414314130169</v>
      </c>
      <c r="V125" s="33">
        <v>0</v>
      </c>
      <c r="W125" s="33">
        <v>181.17378912241165</v>
      </c>
    </row>
    <row r="126" spans="1:23" x14ac:dyDescent="0.2">
      <c r="A126" s="27">
        <v>4623</v>
      </c>
      <c r="B126" s="27" t="s">
        <v>509</v>
      </c>
      <c r="C126" s="33">
        <v>2501</v>
      </c>
      <c r="D126" s="33">
        <f>SUM(Table6[[#This Row],[Utbytte totalt]:[Renter ansvarlig lån totalt]])</f>
        <v>6008581.4130811952</v>
      </c>
      <c r="E126" s="33">
        <f>SUM(Table6[[#This Row],[Utbytte per innbygger]:[Renter ansvarlig lån per innbygger]])</f>
        <v>2402.4715766018376</v>
      </c>
      <c r="F126" s="54">
        <v>0</v>
      </c>
      <c r="G126" s="33">
        <v>4223169.8880000003</v>
      </c>
      <c r="H126" s="33">
        <v>0</v>
      </c>
      <c r="I126" s="33">
        <v>435771.76788072754</v>
      </c>
      <c r="J126" s="33">
        <v>-623205.1120000002</v>
      </c>
      <c r="K126" s="33">
        <v>1107123</v>
      </c>
      <c r="L126" s="33">
        <v>865721.86920046806</v>
      </c>
      <c r="M126" s="33">
        <v>0</v>
      </c>
      <c r="N126" s="33">
        <v>0</v>
      </c>
      <c r="O126" s="54">
        <v>0</v>
      </c>
      <c r="P126" s="33">
        <v>1688.592518192723</v>
      </c>
      <c r="Q126" s="33">
        <v>0</v>
      </c>
      <c r="R126" s="33">
        <v>174.23901154767194</v>
      </c>
      <c r="S126" s="33">
        <v>-249.18237185125957</v>
      </c>
      <c r="T126" s="33">
        <v>442.67213114754099</v>
      </c>
      <c r="U126" s="33">
        <v>346.15028756516114</v>
      </c>
      <c r="V126" s="33">
        <v>0</v>
      </c>
      <c r="W126" s="33">
        <v>0</v>
      </c>
    </row>
    <row r="127" spans="1:23" x14ac:dyDescent="0.2">
      <c r="A127" s="27">
        <v>1824</v>
      </c>
      <c r="B127" s="27" t="s">
        <v>536</v>
      </c>
      <c r="C127" s="33">
        <v>13233</v>
      </c>
      <c r="D127" s="33">
        <f>SUM(Table6[[#This Row],[Utbytte totalt]:[Renter ansvarlig lån totalt]])</f>
        <v>31720914.055515513</v>
      </c>
      <c r="E127" s="33">
        <f>SUM(Table6[[#This Row],[Utbytte per innbygger]:[Renter ansvarlig lån per innbygger]])</f>
        <v>2397.1067827035072</v>
      </c>
      <c r="F127" s="54">
        <v>21590347.390000001</v>
      </c>
      <c r="G127" s="33">
        <v>2170230.1999999997</v>
      </c>
      <c r="H127" s="33">
        <v>0</v>
      </c>
      <c r="I127" s="33">
        <v>2802743.2648477834</v>
      </c>
      <c r="J127" s="33">
        <v>-896733.25999999978</v>
      </c>
      <c r="K127" s="33">
        <v>2498383</v>
      </c>
      <c r="L127" s="33">
        <v>3555943.4606677294</v>
      </c>
      <c r="M127" s="33">
        <v>0</v>
      </c>
      <c r="N127" s="33">
        <v>0</v>
      </c>
      <c r="O127" s="54">
        <v>1631.5534942945667</v>
      </c>
      <c r="P127" s="33">
        <v>164.001375349505</v>
      </c>
      <c r="Q127" s="33">
        <v>0</v>
      </c>
      <c r="R127" s="33">
        <v>211.79953637480415</v>
      </c>
      <c r="S127" s="33">
        <v>-67.764925564875668</v>
      </c>
      <c r="T127" s="33">
        <v>188.79944079195948</v>
      </c>
      <c r="U127" s="33">
        <v>268.71786145754777</v>
      </c>
      <c r="V127" s="33">
        <v>0</v>
      </c>
      <c r="W127" s="33">
        <v>0</v>
      </c>
    </row>
    <row r="128" spans="1:23" x14ac:dyDescent="0.2">
      <c r="A128" s="27">
        <v>3453</v>
      </c>
      <c r="B128" s="27" t="s">
        <v>550</v>
      </c>
      <c r="C128" s="33">
        <v>3252</v>
      </c>
      <c r="D128" s="33">
        <f>SUM(Table6[[#This Row],[Utbytte totalt]:[Renter ansvarlig lån totalt]])</f>
        <v>7735045.3733541854</v>
      </c>
      <c r="E128" s="33">
        <f>SUM(Table6[[#This Row],[Utbytte per innbygger]:[Renter ansvarlig lån per innbygger]])</f>
        <v>2378.5502378087904</v>
      </c>
      <c r="F128" s="54">
        <v>1499985.0000000002</v>
      </c>
      <c r="G128" s="33">
        <v>747482.78500000003</v>
      </c>
      <c r="H128" s="33">
        <v>0</v>
      </c>
      <c r="I128" s="33">
        <v>1151682.5293990653</v>
      </c>
      <c r="J128" s="33">
        <v>-803486.8759999997</v>
      </c>
      <c r="K128" s="33">
        <v>4013526</v>
      </c>
      <c r="L128" s="33">
        <v>1125855.9349551201</v>
      </c>
      <c r="M128" s="33">
        <v>0</v>
      </c>
      <c r="N128" s="33">
        <v>0</v>
      </c>
      <c r="O128" s="54">
        <v>461.25000000000006</v>
      </c>
      <c r="P128" s="33">
        <v>229.85325492004921</v>
      </c>
      <c r="Q128" s="33">
        <v>0</v>
      </c>
      <c r="R128" s="33">
        <v>354.1459192494051</v>
      </c>
      <c r="S128" s="33">
        <v>-247.07468511685107</v>
      </c>
      <c r="T128" s="33">
        <v>1234.1715867158671</v>
      </c>
      <c r="U128" s="33">
        <v>346.20416204031983</v>
      </c>
      <c r="V128" s="33">
        <v>0</v>
      </c>
      <c r="W128" s="33">
        <v>0</v>
      </c>
    </row>
    <row r="129" spans="1:23" x14ac:dyDescent="0.2">
      <c r="A129" s="27">
        <v>1149</v>
      </c>
      <c r="B129" s="27" t="s">
        <v>709</v>
      </c>
      <c r="C129" s="33">
        <v>42541</v>
      </c>
      <c r="D129" s="33">
        <f>SUM(Table6[[#This Row],[Utbytte totalt]:[Renter ansvarlig lån totalt]])</f>
        <v>101179505.01487277</v>
      </c>
      <c r="E129" s="33">
        <f>SUM(Table6[[#This Row],[Utbytte per innbygger]:[Renter ansvarlig lån per innbygger]])</f>
        <v>2378.3997793863045</v>
      </c>
      <c r="F129" s="54">
        <v>83263950</v>
      </c>
      <c r="G129" s="33">
        <v>0</v>
      </c>
      <c r="H129" s="33">
        <v>609000</v>
      </c>
      <c r="I129" s="33">
        <v>6447256.8390800804</v>
      </c>
      <c r="J129" s="33">
        <v>0</v>
      </c>
      <c r="K129" s="33">
        <v>0</v>
      </c>
      <c r="L129" s="33">
        <v>10859298.175792694</v>
      </c>
      <c r="M129" s="33">
        <v>0</v>
      </c>
      <c r="N129" s="33">
        <v>0</v>
      </c>
      <c r="O129" s="54">
        <v>1957.2635810159611</v>
      </c>
      <c r="P129" s="33">
        <v>0</v>
      </c>
      <c r="Q129" s="33">
        <v>14.315601419806775</v>
      </c>
      <c r="R129" s="33">
        <v>151.5539559267549</v>
      </c>
      <c r="S129" s="33">
        <v>0</v>
      </c>
      <c r="T129" s="33">
        <v>0</v>
      </c>
      <c r="U129" s="33">
        <v>255.26664102378163</v>
      </c>
      <c r="V129" s="33">
        <v>0</v>
      </c>
      <c r="W129" s="33">
        <v>0</v>
      </c>
    </row>
    <row r="130" spans="1:23" x14ac:dyDescent="0.2">
      <c r="A130" s="27">
        <v>1812</v>
      </c>
      <c r="B130" s="27" t="s">
        <v>762</v>
      </c>
      <c r="C130" s="33">
        <v>1981</v>
      </c>
      <c r="D130" s="33">
        <f>SUM(Table6[[#This Row],[Utbytte totalt]:[Renter ansvarlig lån totalt]])</f>
        <v>4704920.8637488429</v>
      </c>
      <c r="E130" s="33">
        <f>SUM(Table6[[#This Row],[Utbytte per innbygger]:[Renter ansvarlig lån per innbygger]])</f>
        <v>2375.0231518166797</v>
      </c>
      <c r="F130" s="54">
        <v>3763465.88</v>
      </c>
      <c r="G130" s="33">
        <v>0</v>
      </c>
      <c r="H130" s="33">
        <v>0</v>
      </c>
      <c r="I130" s="33">
        <v>435771.76788072754</v>
      </c>
      <c r="J130" s="33">
        <v>0</v>
      </c>
      <c r="K130" s="33">
        <v>0</v>
      </c>
      <c r="L130" s="33">
        <v>505683.21586811543</v>
      </c>
      <c r="M130" s="33">
        <v>0</v>
      </c>
      <c r="N130" s="33">
        <v>0</v>
      </c>
      <c r="O130" s="54">
        <v>1899.7808581524482</v>
      </c>
      <c r="P130" s="33">
        <v>0</v>
      </c>
      <c r="Q130" s="33">
        <v>0</v>
      </c>
      <c r="R130" s="33">
        <v>219.97565264044803</v>
      </c>
      <c r="S130" s="33">
        <v>0</v>
      </c>
      <c r="T130" s="33">
        <v>0</v>
      </c>
      <c r="U130" s="33">
        <v>255.26664102378365</v>
      </c>
      <c r="V130" s="33">
        <v>0</v>
      </c>
      <c r="W130" s="33">
        <v>0</v>
      </c>
    </row>
    <row r="131" spans="1:23" x14ac:dyDescent="0.2">
      <c r="A131" s="27">
        <v>5441</v>
      </c>
      <c r="B131" s="27" t="s">
        <v>749</v>
      </c>
      <c r="C131" s="33">
        <v>2821</v>
      </c>
      <c r="D131" s="33">
        <f>SUM(Table6[[#This Row],[Utbytte totalt]:[Renter ansvarlig lån totalt]])</f>
        <v>6606816.9884479363</v>
      </c>
      <c r="E131" s="33">
        <f>SUM(Table6[[#This Row],[Utbytte per innbygger]:[Renter ansvarlig lån per innbygger]])</f>
        <v>2342.0124028528658</v>
      </c>
      <c r="F131" s="54">
        <v>5000000</v>
      </c>
      <c r="G131" s="33">
        <v>0</v>
      </c>
      <c r="H131" s="33">
        <v>0</v>
      </c>
      <c r="I131" s="33">
        <v>878310.17811985128</v>
      </c>
      <c r="J131" s="33">
        <v>-5168.3839999999982</v>
      </c>
      <c r="K131" s="33">
        <v>13568</v>
      </c>
      <c r="L131" s="33">
        <v>720107.19432808459</v>
      </c>
      <c r="M131" s="33">
        <v>0</v>
      </c>
      <c r="N131" s="33">
        <v>0</v>
      </c>
      <c r="O131" s="54">
        <v>1772.421127259837</v>
      </c>
      <c r="P131" s="33">
        <v>0</v>
      </c>
      <c r="Q131" s="33">
        <v>0</v>
      </c>
      <c r="R131" s="33">
        <v>311.34710319739497</v>
      </c>
      <c r="S131" s="33">
        <v>-1.8321105990783404</v>
      </c>
      <c r="T131" s="33">
        <v>4.8096419709322937</v>
      </c>
      <c r="U131" s="33">
        <v>255.26664102378044</v>
      </c>
      <c r="V131" s="33">
        <v>0</v>
      </c>
      <c r="W131" s="33">
        <v>0</v>
      </c>
    </row>
    <row r="132" spans="1:23" x14ac:dyDescent="0.2">
      <c r="A132" s="27">
        <v>4633</v>
      </c>
      <c r="B132" s="27" t="s">
        <v>773</v>
      </c>
      <c r="C132" s="33">
        <v>502</v>
      </c>
      <c r="D132" s="33">
        <f>SUM(Table6[[#This Row],[Utbytte totalt]:[Renter ansvarlig lån totalt]])</f>
        <v>1171176.7738866764</v>
      </c>
      <c r="E132" s="33">
        <f>SUM(Table6[[#This Row],[Utbytte per innbygger]:[Renter ansvarlig lån per innbygger]])</f>
        <v>2333.0214619256503</v>
      </c>
      <c r="F132" s="54">
        <v>928000</v>
      </c>
      <c r="G132" s="33">
        <v>0</v>
      </c>
      <c r="H132" s="33">
        <v>0</v>
      </c>
      <c r="I132" s="33">
        <v>115032.92009273864</v>
      </c>
      <c r="J132" s="33">
        <v>0</v>
      </c>
      <c r="K132" s="33">
        <v>0</v>
      </c>
      <c r="L132" s="33">
        <v>128143.85379393771</v>
      </c>
      <c r="M132" s="33">
        <v>0</v>
      </c>
      <c r="N132" s="33">
        <v>0</v>
      </c>
      <c r="O132" s="54">
        <v>1848.6055776892431</v>
      </c>
      <c r="P132" s="33">
        <v>0</v>
      </c>
      <c r="Q132" s="33">
        <v>0</v>
      </c>
      <c r="R132" s="33">
        <v>229.14924321262677</v>
      </c>
      <c r="S132" s="33">
        <v>0</v>
      </c>
      <c r="T132" s="33">
        <v>0</v>
      </c>
      <c r="U132" s="33">
        <v>255.26664102378029</v>
      </c>
      <c r="V132" s="33">
        <v>0</v>
      </c>
      <c r="W132" s="33">
        <v>0</v>
      </c>
    </row>
    <row r="133" spans="1:23" x14ac:dyDescent="0.2">
      <c r="A133" s="27">
        <v>1848</v>
      </c>
      <c r="B133" s="27" t="s">
        <v>605</v>
      </c>
      <c r="C133" s="33">
        <v>2591</v>
      </c>
      <c r="D133" s="33">
        <f>SUM(Table6[[#This Row],[Utbytte totalt]:[Renter ansvarlig lån totalt]])</f>
        <v>5975210.9883327754</v>
      </c>
      <c r="E133" s="33">
        <f>SUM(Table6[[#This Row],[Utbytte per innbygger]:[Renter ansvarlig lån per innbygger]])</f>
        <v>2306.140867747115</v>
      </c>
      <c r="F133" s="54">
        <v>4373437.3000000007</v>
      </c>
      <c r="G133" s="33">
        <v>0</v>
      </c>
      <c r="H133" s="33">
        <v>0</v>
      </c>
      <c r="I133" s="33">
        <v>910790.06144015398</v>
      </c>
      <c r="J133" s="33">
        <v>-51373.239999999991</v>
      </c>
      <c r="K133" s="33">
        <v>80961</v>
      </c>
      <c r="L133" s="33">
        <v>661395.86689262092</v>
      </c>
      <c r="M133" s="33">
        <v>0</v>
      </c>
      <c r="N133" s="33">
        <v>0</v>
      </c>
      <c r="O133" s="54">
        <v>1687.9341181011196</v>
      </c>
      <c r="P133" s="33">
        <v>0</v>
      </c>
      <c r="Q133" s="33">
        <v>0</v>
      </c>
      <c r="R133" s="33">
        <v>351.5206721112134</v>
      </c>
      <c r="S133" s="33">
        <v>-19.827572365881895</v>
      </c>
      <c r="T133" s="33">
        <v>31.247008876881512</v>
      </c>
      <c r="U133" s="33">
        <v>255.26664102378268</v>
      </c>
      <c r="V133" s="33">
        <v>0</v>
      </c>
      <c r="W133" s="33">
        <v>0</v>
      </c>
    </row>
    <row r="134" spans="1:23" x14ac:dyDescent="0.2">
      <c r="A134" s="27">
        <v>4635</v>
      </c>
      <c r="B134" s="27" t="s">
        <v>549</v>
      </c>
      <c r="C134" s="33">
        <v>2230</v>
      </c>
      <c r="D134" s="33">
        <f>SUM(Table6[[#This Row],[Utbytte totalt]:[Renter ansvarlig lån totalt]])</f>
        <v>5118189.5769869266</v>
      </c>
      <c r="E134" s="33">
        <f>SUM(Table6[[#This Row],[Utbytte per innbygger]:[Renter ansvarlig lån per innbygger]])</f>
        <v>2295.1522766757516</v>
      </c>
      <c r="F134" s="54">
        <v>2168000</v>
      </c>
      <c r="G134" s="33">
        <v>977047.25300000003</v>
      </c>
      <c r="H134" s="33">
        <v>0</v>
      </c>
      <c r="I134" s="33">
        <v>990636.44126923149</v>
      </c>
      <c r="J134" s="33">
        <v>-144633.97599999991</v>
      </c>
      <c r="K134" s="33">
        <v>387869</v>
      </c>
      <c r="L134" s="33">
        <v>739270.85871769488</v>
      </c>
      <c r="M134" s="33">
        <v>0</v>
      </c>
      <c r="N134" s="33">
        <v>0</v>
      </c>
      <c r="O134" s="54">
        <v>972.1973094170404</v>
      </c>
      <c r="P134" s="33">
        <v>438.13778161434976</v>
      </c>
      <c r="Q134" s="33">
        <v>0</v>
      </c>
      <c r="R134" s="33">
        <v>444.23158801310831</v>
      </c>
      <c r="S134" s="33">
        <v>-64.858285201793677</v>
      </c>
      <c r="T134" s="33">
        <v>173.93228699551568</v>
      </c>
      <c r="U134" s="33">
        <v>331.51159583753133</v>
      </c>
      <c r="V134" s="33">
        <v>0</v>
      </c>
      <c r="W134" s="33">
        <v>0</v>
      </c>
    </row>
    <row r="135" spans="1:23" x14ac:dyDescent="0.2">
      <c r="A135" s="27">
        <v>5054</v>
      </c>
      <c r="B135" s="27" t="s">
        <v>575</v>
      </c>
      <c r="C135" s="33">
        <v>9899</v>
      </c>
      <c r="D135" s="33">
        <f>SUM(Table6[[#This Row],[Utbytte totalt]:[Renter ansvarlig lån totalt]])</f>
        <v>22637382.213375758</v>
      </c>
      <c r="E135" s="33">
        <f>SUM(Table6[[#This Row],[Utbytte per innbygger]:[Renter ansvarlig lån per innbygger]])</f>
        <v>2286.8352574376963</v>
      </c>
      <c r="F135" s="54">
        <v>17794831.669999998</v>
      </c>
      <c r="G135" s="33">
        <v>259724.774</v>
      </c>
      <c r="H135" s="33">
        <v>0</v>
      </c>
      <c r="I135" s="33">
        <v>1749853.7138813068</v>
      </c>
      <c r="J135" s="33">
        <v>-155069.424</v>
      </c>
      <c r="K135" s="33">
        <v>428807</v>
      </c>
      <c r="L135" s="33">
        <v>2559234.4794944525</v>
      </c>
      <c r="M135" s="33">
        <v>0</v>
      </c>
      <c r="N135" s="33">
        <v>0</v>
      </c>
      <c r="O135" s="54">
        <v>1797.6393241741589</v>
      </c>
      <c r="P135" s="33">
        <v>26.237475906657238</v>
      </c>
      <c r="Q135" s="33">
        <v>0</v>
      </c>
      <c r="R135" s="33">
        <v>176.77075602397281</v>
      </c>
      <c r="S135" s="33">
        <v>-15.665160521264774</v>
      </c>
      <c r="T135" s="33">
        <v>43.318213961006165</v>
      </c>
      <c r="U135" s="33">
        <v>258.53464789316621</v>
      </c>
      <c r="V135" s="33">
        <v>0</v>
      </c>
      <c r="W135" s="33">
        <v>0</v>
      </c>
    </row>
    <row r="136" spans="1:23" x14ac:dyDescent="0.2">
      <c r="A136" s="27">
        <v>5423</v>
      </c>
      <c r="B136" s="27" t="s">
        <v>705</v>
      </c>
      <c r="C136" s="33">
        <v>2179</v>
      </c>
      <c r="D136" s="33">
        <f>SUM(Table6[[#This Row],[Utbytte totalt]:[Renter ansvarlig lån totalt]])</f>
        <v>4972290.3924800707</v>
      </c>
      <c r="E136" s="33">
        <f>SUM(Table6[[#This Row],[Utbytte per innbygger]:[Renter ansvarlig lån per innbygger]])</f>
        <v>2281.9139020101288</v>
      </c>
      <c r="F136" s="54">
        <v>0</v>
      </c>
      <c r="G136" s="33">
        <v>0</v>
      </c>
      <c r="H136" s="33">
        <v>3780000.0000000005</v>
      </c>
      <c r="I136" s="33">
        <v>636064.3816892606</v>
      </c>
      <c r="J136" s="33">
        <v>0</v>
      </c>
      <c r="K136" s="33">
        <v>0</v>
      </c>
      <c r="L136" s="33">
        <v>556226.01079080999</v>
      </c>
      <c r="M136" s="33">
        <v>0</v>
      </c>
      <c r="N136" s="33">
        <v>0</v>
      </c>
      <c r="O136" s="54">
        <v>0</v>
      </c>
      <c r="P136" s="33">
        <v>0</v>
      </c>
      <c r="Q136" s="33">
        <v>1734.7407067462141</v>
      </c>
      <c r="R136" s="33">
        <v>291.90655424013795</v>
      </c>
      <c r="S136" s="33">
        <v>0</v>
      </c>
      <c r="T136" s="33">
        <v>0</v>
      </c>
      <c r="U136" s="33">
        <v>255.26664102377697</v>
      </c>
      <c r="V136" s="33">
        <v>0</v>
      </c>
      <c r="W136" s="33">
        <v>0</v>
      </c>
    </row>
    <row r="137" spans="1:23" x14ac:dyDescent="0.2">
      <c r="A137" s="27">
        <v>4646</v>
      </c>
      <c r="B137" s="27" t="s">
        <v>567</v>
      </c>
      <c r="C137" s="33">
        <v>2901</v>
      </c>
      <c r="D137" s="33">
        <f>SUM(Table6[[#This Row],[Utbytte totalt]:[Renter ansvarlig lån totalt]])</f>
        <v>6482283.5707858242</v>
      </c>
      <c r="E137" s="33">
        <f>SUM(Table6[[#This Row],[Utbytte per innbygger]:[Renter ansvarlig lån per innbygger]])</f>
        <v>2234.4996796917699</v>
      </c>
      <c r="F137" s="54">
        <v>4848000</v>
      </c>
      <c r="G137" s="33">
        <v>592638.65500000003</v>
      </c>
      <c r="H137" s="33">
        <v>0</v>
      </c>
      <c r="I137" s="33">
        <v>537271.40325667337</v>
      </c>
      <c r="J137" s="33">
        <v>-9798.7799999999988</v>
      </c>
      <c r="K137" s="33">
        <v>11889</v>
      </c>
      <c r="L137" s="33">
        <v>502283.29252915084</v>
      </c>
      <c r="M137" s="33">
        <v>0</v>
      </c>
      <c r="N137" s="33">
        <v>0</v>
      </c>
      <c r="O137" s="54">
        <v>1671.1478800413649</v>
      </c>
      <c r="P137" s="33">
        <v>204.28771285763531</v>
      </c>
      <c r="Q137" s="33">
        <v>0</v>
      </c>
      <c r="R137" s="33">
        <v>185.20213831667473</v>
      </c>
      <c r="S137" s="33">
        <v>-3.3777249224405375</v>
      </c>
      <c r="T137" s="33">
        <v>4.0982419855222334</v>
      </c>
      <c r="U137" s="33">
        <v>173.14143141301304</v>
      </c>
      <c r="V137" s="33">
        <v>0</v>
      </c>
      <c r="W137" s="33">
        <v>0</v>
      </c>
    </row>
    <row r="138" spans="1:23" x14ac:dyDescent="0.2">
      <c r="A138" s="27">
        <v>5057</v>
      </c>
      <c r="B138" s="27" t="s">
        <v>687</v>
      </c>
      <c r="C138" s="33">
        <v>10371</v>
      </c>
      <c r="D138" s="33">
        <f>SUM(Table6[[#This Row],[Utbytte totalt]:[Renter ansvarlig lån totalt]])</f>
        <v>22896081.553910404</v>
      </c>
      <c r="E138" s="33">
        <f>SUM(Table6[[#This Row],[Utbytte per innbygger]:[Renter ansvarlig lån per innbygger]])</f>
        <v>2207.7023964815739</v>
      </c>
      <c r="F138" s="54">
        <v>16999600</v>
      </c>
      <c r="G138" s="33">
        <v>0</v>
      </c>
      <c r="H138" s="33">
        <v>805000</v>
      </c>
      <c r="I138" s="33">
        <v>2444111.2198527767</v>
      </c>
      <c r="J138" s="33">
        <v>0</v>
      </c>
      <c r="K138" s="33">
        <v>0</v>
      </c>
      <c r="L138" s="33">
        <v>2647370.3340576291</v>
      </c>
      <c r="M138" s="33">
        <v>0</v>
      </c>
      <c r="N138" s="33">
        <v>0</v>
      </c>
      <c r="O138" s="54">
        <v>1639.1476231800211</v>
      </c>
      <c r="P138" s="33">
        <v>0</v>
      </c>
      <c r="Q138" s="33">
        <v>77.620287339697228</v>
      </c>
      <c r="R138" s="33">
        <v>235.66784493807509</v>
      </c>
      <c r="S138" s="33">
        <v>0</v>
      </c>
      <c r="T138" s="33">
        <v>0</v>
      </c>
      <c r="U138" s="33">
        <v>255.26664102378064</v>
      </c>
      <c r="V138" s="33">
        <v>0</v>
      </c>
      <c r="W138" s="33">
        <v>0</v>
      </c>
    </row>
    <row r="139" spans="1:23" x14ac:dyDescent="0.2">
      <c r="A139" s="27">
        <v>1108</v>
      </c>
      <c r="B139" s="27" t="s">
        <v>433</v>
      </c>
      <c r="C139" s="33">
        <v>81305</v>
      </c>
      <c r="D139" s="33">
        <f>SUM(Table6[[#This Row],[Utbytte totalt]:[Renter ansvarlig lån totalt]])</f>
        <v>176644784.37581161</v>
      </c>
      <c r="E139" s="33">
        <f>SUM(Table6[[#This Row],[Utbytte per innbygger]:[Renter ansvarlig lån per innbygger]])</f>
        <v>2172.6189579461484</v>
      </c>
      <c r="F139" s="54">
        <v>123045300</v>
      </c>
      <c r="G139" s="33">
        <v>0</v>
      </c>
      <c r="H139" s="33">
        <v>0</v>
      </c>
      <c r="I139" s="33">
        <v>11520885.279405691</v>
      </c>
      <c r="J139" s="33">
        <v>-2957257.2249999996</v>
      </c>
      <c r="K139" s="33">
        <v>11074361</v>
      </c>
      <c r="L139" s="33">
        <v>22219264.08103466</v>
      </c>
      <c r="M139" s="33">
        <v>0</v>
      </c>
      <c r="N139" s="33">
        <v>11742231.240371248</v>
      </c>
      <c r="O139" s="54">
        <v>1513.3792509685752</v>
      </c>
      <c r="P139" s="33">
        <v>0</v>
      </c>
      <c r="Q139" s="33">
        <v>0</v>
      </c>
      <c r="R139" s="33">
        <v>141.6995914077325</v>
      </c>
      <c r="S139" s="33">
        <v>-36.372390689379493</v>
      </c>
      <c r="T139" s="33">
        <v>136.20762560728122</v>
      </c>
      <c r="U139" s="33">
        <v>273.28287412870867</v>
      </c>
      <c r="V139" s="33">
        <v>0</v>
      </c>
      <c r="W139" s="33">
        <v>144.42200652323041</v>
      </c>
    </row>
    <row r="140" spans="1:23" x14ac:dyDescent="0.2">
      <c r="A140" s="27">
        <v>1822</v>
      </c>
      <c r="B140" s="27" t="s">
        <v>598</v>
      </c>
      <c r="C140" s="33">
        <v>2257</v>
      </c>
      <c r="D140" s="33">
        <f>SUM(Table6[[#This Row],[Utbytte totalt]:[Renter ansvarlig lån totalt]])</f>
        <v>4869902.9145766608</v>
      </c>
      <c r="E140" s="33">
        <f>SUM(Table6[[#This Row],[Utbytte per innbygger]:[Renter ansvarlig lån per innbygger]])</f>
        <v>2157.6884867419853</v>
      </c>
      <c r="F140" s="54">
        <v>3829574.4399999995</v>
      </c>
      <c r="G140" s="33">
        <v>0</v>
      </c>
      <c r="H140" s="33">
        <v>0</v>
      </c>
      <c r="I140" s="33">
        <v>464191.66578599229</v>
      </c>
      <c r="J140" s="33">
        <v>0</v>
      </c>
      <c r="K140" s="33">
        <v>0</v>
      </c>
      <c r="L140" s="33">
        <v>576136.80879066885</v>
      </c>
      <c r="M140" s="33">
        <v>0</v>
      </c>
      <c r="N140" s="33">
        <v>0</v>
      </c>
      <c r="O140" s="54">
        <v>1696.7542933097029</v>
      </c>
      <c r="P140" s="33">
        <v>0</v>
      </c>
      <c r="Q140" s="33">
        <v>0</v>
      </c>
      <c r="R140" s="33">
        <v>205.66755240850344</v>
      </c>
      <c r="S140" s="33">
        <v>0</v>
      </c>
      <c r="T140" s="33">
        <v>0</v>
      </c>
      <c r="U140" s="33">
        <v>255.26664102377885</v>
      </c>
      <c r="V140" s="33">
        <v>0</v>
      </c>
      <c r="W140" s="33">
        <v>0</v>
      </c>
    </row>
    <row r="141" spans="1:23" x14ac:dyDescent="0.2">
      <c r="A141" s="27">
        <v>4214</v>
      </c>
      <c r="B141" s="27" t="s">
        <v>494</v>
      </c>
      <c r="C141" s="33">
        <v>6098</v>
      </c>
      <c r="D141" s="33">
        <f>SUM(Table6[[#This Row],[Utbytte totalt]:[Renter ansvarlig lån totalt]])</f>
        <v>13144926.08397061</v>
      </c>
      <c r="E141" s="33">
        <f>SUM(Table6[[#This Row],[Utbytte per innbygger]:[Renter ansvarlig lån per innbygger]])</f>
        <v>2155.6126736586766</v>
      </c>
      <c r="F141" s="54">
        <v>5749250</v>
      </c>
      <c r="G141" s="33">
        <v>4820840.0590000004</v>
      </c>
      <c r="H141" s="33">
        <v>0</v>
      </c>
      <c r="I141" s="33">
        <v>811997.08300756663</v>
      </c>
      <c r="J141" s="33">
        <v>-573452.03499999968</v>
      </c>
      <c r="K141" s="33">
        <v>501875</v>
      </c>
      <c r="L141" s="33">
        <v>1834415.9769630432</v>
      </c>
      <c r="M141" s="33">
        <v>0</v>
      </c>
      <c r="N141" s="33">
        <v>0</v>
      </c>
      <c r="O141" s="54">
        <v>942.80911774352251</v>
      </c>
      <c r="P141" s="33">
        <v>790.56084929485087</v>
      </c>
      <c r="Q141" s="33">
        <v>0</v>
      </c>
      <c r="R141" s="33">
        <v>133.15793424197551</v>
      </c>
      <c r="S141" s="33">
        <v>-94.039362905870732</v>
      </c>
      <c r="T141" s="33">
        <v>82.301574286651359</v>
      </c>
      <c r="U141" s="33">
        <v>300.82256099754727</v>
      </c>
      <c r="V141" s="33">
        <v>0</v>
      </c>
      <c r="W141" s="33">
        <v>0</v>
      </c>
    </row>
    <row r="142" spans="1:23" x14ac:dyDescent="0.2">
      <c r="A142" s="27">
        <v>1520</v>
      </c>
      <c r="B142" s="27" t="s">
        <v>572</v>
      </c>
      <c r="C142" s="33">
        <v>10833</v>
      </c>
      <c r="D142" s="33">
        <f>SUM(Table6[[#This Row],[Utbytte totalt]:[Renter ansvarlig lån totalt]])</f>
        <v>22986011.894561648</v>
      </c>
      <c r="E142" s="33">
        <f>SUM(Table6[[#This Row],[Utbytte per innbygger]:[Renter ansvarlig lån per innbygger]])</f>
        <v>2121.8510010672612</v>
      </c>
      <c r="F142" s="54">
        <v>15513436.039999999</v>
      </c>
      <c r="G142" s="33">
        <v>1659939.868</v>
      </c>
      <c r="H142" s="33">
        <v>0</v>
      </c>
      <c r="I142" s="33">
        <v>1894659.8603509888</v>
      </c>
      <c r="J142" s="33">
        <v>-563325.39599999972</v>
      </c>
      <c r="K142" s="33">
        <v>1715998</v>
      </c>
      <c r="L142" s="33">
        <v>2765303.5222106576</v>
      </c>
      <c r="M142" s="33">
        <v>0</v>
      </c>
      <c r="N142" s="33">
        <v>0</v>
      </c>
      <c r="O142" s="54">
        <v>1432.0535438013476</v>
      </c>
      <c r="P142" s="33">
        <v>153.22993335179544</v>
      </c>
      <c r="Q142" s="33">
        <v>0</v>
      </c>
      <c r="R142" s="33">
        <v>174.89706086504097</v>
      </c>
      <c r="S142" s="33">
        <v>-52.000867349764583</v>
      </c>
      <c r="T142" s="33">
        <v>158.4046893750577</v>
      </c>
      <c r="U142" s="33">
        <v>255.2666410237845</v>
      </c>
      <c r="V142" s="33">
        <v>0</v>
      </c>
      <c r="W142" s="33">
        <v>0</v>
      </c>
    </row>
    <row r="143" spans="1:23" x14ac:dyDescent="0.2">
      <c r="A143" s="27">
        <v>1127</v>
      </c>
      <c r="B143" s="27" t="s">
        <v>736</v>
      </c>
      <c r="C143" s="33">
        <v>11454</v>
      </c>
      <c r="D143" s="33">
        <f>SUM(Table6[[#This Row],[Utbytte totalt]:[Renter ansvarlig lån totalt]])</f>
        <v>24255382.822118077</v>
      </c>
      <c r="E143" s="33">
        <f>SUM(Table6[[#This Row],[Utbytte per innbygger]:[Renter ansvarlig lån per innbygger]])</f>
        <v>2117.6342607052625</v>
      </c>
      <c r="F143" s="54">
        <v>20657700</v>
      </c>
      <c r="G143" s="33">
        <v>0</v>
      </c>
      <c r="H143" s="33">
        <v>0</v>
      </c>
      <c r="I143" s="33">
        <v>1614520.8667133783</v>
      </c>
      <c r="J143" s="33">
        <v>0</v>
      </c>
      <c r="K143" s="33">
        <v>0</v>
      </c>
      <c r="L143" s="33">
        <v>1983161.9554046988</v>
      </c>
      <c r="M143" s="33">
        <v>0</v>
      </c>
      <c r="N143" s="33">
        <v>0</v>
      </c>
      <c r="O143" s="54">
        <v>1803.5358826610791</v>
      </c>
      <c r="P143" s="33">
        <v>0</v>
      </c>
      <c r="Q143" s="33">
        <v>0</v>
      </c>
      <c r="R143" s="33">
        <v>140.95694663116626</v>
      </c>
      <c r="S143" s="33">
        <v>0</v>
      </c>
      <c r="T143" s="33">
        <v>0</v>
      </c>
      <c r="U143" s="33">
        <v>173.14143141301719</v>
      </c>
      <c r="V143" s="33">
        <v>0</v>
      </c>
      <c r="W143" s="33">
        <v>0</v>
      </c>
    </row>
    <row r="144" spans="1:23" x14ac:dyDescent="0.2">
      <c r="A144" s="27">
        <v>5052</v>
      </c>
      <c r="B144" s="27" t="s">
        <v>764</v>
      </c>
      <c r="C144" s="33">
        <v>570</v>
      </c>
      <c r="D144" s="33">
        <f>SUM(Table6[[#This Row],[Utbytte totalt]:[Renter ansvarlig lån totalt]])</f>
        <v>1206683.6219996233</v>
      </c>
      <c r="E144" s="33">
        <f>SUM(Table6[[#This Row],[Utbytte per innbygger]:[Renter ansvarlig lån per innbygger]])</f>
        <v>2116.988810525655</v>
      </c>
      <c r="F144" s="54">
        <v>588870</v>
      </c>
      <c r="G144" s="33">
        <v>0</v>
      </c>
      <c r="H144" s="33">
        <v>0</v>
      </c>
      <c r="I144" s="33">
        <v>472311.6366160679</v>
      </c>
      <c r="J144" s="33">
        <v>0</v>
      </c>
      <c r="K144" s="33">
        <v>0</v>
      </c>
      <c r="L144" s="33">
        <v>145501.98538355529</v>
      </c>
      <c r="M144" s="33">
        <v>0</v>
      </c>
      <c r="N144" s="33">
        <v>0</v>
      </c>
      <c r="O144" s="54">
        <v>1033.1052631578948</v>
      </c>
      <c r="P144" s="33">
        <v>0</v>
      </c>
      <c r="Q144" s="33">
        <v>0</v>
      </c>
      <c r="R144" s="33">
        <v>828.61690634397883</v>
      </c>
      <c r="S144" s="33">
        <v>0</v>
      </c>
      <c r="T144" s="33">
        <v>0</v>
      </c>
      <c r="U144" s="33">
        <v>255.2666410237812</v>
      </c>
      <c r="V144" s="33">
        <v>0</v>
      </c>
      <c r="W144" s="33">
        <v>0</v>
      </c>
    </row>
    <row r="145" spans="1:23" x14ac:dyDescent="0.2">
      <c r="A145" s="27">
        <v>5405</v>
      </c>
      <c r="B145" s="27" t="s">
        <v>738</v>
      </c>
      <c r="C145" s="33">
        <v>5568</v>
      </c>
      <c r="D145" s="33">
        <f>SUM(Table6[[#This Row],[Utbytte totalt]:[Renter ansvarlig lån totalt]])</f>
        <v>11733065.71353831</v>
      </c>
      <c r="E145" s="33">
        <f>SUM(Table6[[#This Row],[Utbytte per innbygger]:[Renter ansvarlig lån per innbygger]])</f>
        <v>2107.2316295866217</v>
      </c>
      <c r="F145" s="54">
        <v>8750000</v>
      </c>
      <c r="G145" s="33">
        <v>0</v>
      </c>
      <c r="H145" s="33">
        <v>0</v>
      </c>
      <c r="I145" s="33">
        <v>1561741.0563178868</v>
      </c>
      <c r="J145" s="33">
        <v>0</v>
      </c>
      <c r="K145" s="33">
        <v>0</v>
      </c>
      <c r="L145" s="33">
        <v>1421324.6572204232</v>
      </c>
      <c r="M145" s="33">
        <v>0</v>
      </c>
      <c r="N145" s="33">
        <v>0</v>
      </c>
      <c r="O145" s="54">
        <v>1571.4798850574712</v>
      </c>
      <c r="P145" s="33">
        <v>0</v>
      </c>
      <c r="Q145" s="33">
        <v>0</v>
      </c>
      <c r="R145" s="33">
        <v>280.48510350536759</v>
      </c>
      <c r="S145" s="33">
        <v>0</v>
      </c>
      <c r="T145" s="33">
        <v>0</v>
      </c>
      <c r="U145" s="33">
        <v>255.26664102378291</v>
      </c>
      <c r="V145" s="33">
        <v>0</v>
      </c>
      <c r="W145" s="33">
        <v>0</v>
      </c>
    </row>
    <row r="146" spans="1:23" x14ac:dyDescent="0.2">
      <c r="A146" s="27">
        <v>1820</v>
      </c>
      <c r="B146" s="27" t="s">
        <v>737</v>
      </c>
      <c r="C146" s="33">
        <v>7333</v>
      </c>
      <c r="D146" s="33">
        <f>SUM(Table6[[#This Row],[Utbytte totalt]:[Renter ansvarlig lån totalt]])</f>
        <v>15387974.050360259</v>
      </c>
      <c r="E146" s="33">
        <f>SUM(Table6[[#This Row],[Utbytte per innbygger]:[Renter ansvarlig lån per innbygger]])</f>
        <v>2098.4554821164952</v>
      </c>
      <c r="F146" s="54">
        <v>11950302.729999999</v>
      </c>
      <c r="G146" s="33">
        <v>0</v>
      </c>
      <c r="H146" s="33">
        <v>0</v>
      </c>
      <c r="I146" s="33">
        <v>1565801.0417329241</v>
      </c>
      <c r="J146" s="33">
        <v>0</v>
      </c>
      <c r="K146" s="33">
        <v>0</v>
      </c>
      <c r="L146" s="33">
        <v>1871870.278627336</v>
      </c>
      <c r="M146" s="33">
        <v>0</v>
      </c>
      <c r="N146" s="33">
        <v>0</v>
      </c>
      <c r="O146" s="54">
        <v>1629.660811400518</v>
      </c>
      <c r="P146" s="33">
        <v>0</v>
      </c>
      <c r="Q146" s="33">
        <v>0</v>
      </c>
      <c r="R146" s="33">
        <v>213.52802969220292</v>
      </c>
      <c r="S146" s="33">
        <v>0</v>
      </c>
      <c r="T146" s="33">
        <v>0</v>
      </c>
      <c r="U146" s="33">
        <v>255.26664102377418</v>
      </c>
      <c r="V146" s="33">
        <v>0</v>
      </c>
      <c r="W146" s="33">
        <v>0</v>
      </c>
    </row>
    <row r="147" spans="1:23" x14ac:dyDescent="0.2">
      <c r="A147" s="27">
        <v>5055</v>
      </c>
      <c r="B147" s="27" t="s">
        <v>526</v>
      </c>
      <c r="C147" s="33">
        <v>5884</v>
      </c>
      <c r="D147" s="33">
        <f>SUM(Table6[[#This Row],[Utbytte totalt]:[Renter ansvarlig lån totalt]])</f>
        <v>12308431.613085277</v>
      </c>
      <c r="E147" s="33">
        <f>SUM(Table6[[#This Row],[Utbytte per innbygger]:[Renter ansvarlig lån per innbygger]])</f>
        <v>2091.8476568805704</v>
      </c>
      <c r="F147" s="54">
        <v>8994000</v>
      </c>
      <c r="G147" s="33">
        <v>0</v>
      </c>
      <c r="H147" s="33">
        <v>0</v>
      </c>
      <c r="I147" s="33">
        <v>1395281.654301336</v>
      </c>
      <c r="J147" s="33">
        <v>-432267.95700000017</v>
      </c>
      <c r="K147" s="33">
        <v>752579</v>
      </c>
      <c r="L147" s="33">
        <v>1598838.9157839417</v>
      </c>
      <c r="M147" s="33">
        <v>0</v>
      </c>
      <c r="N147" s="33">
        <v>0</v>
      </c>
      <c r="O147" s="54">
        <v>1528.5520054384772</v>
      </c>
      <c r="P147" s="33">
        <v>0</v>
      </c>
      <c r="Q147" s="33">
        <v>0</v>
      </c>
      <c r="R147" s="33">
        <v>237.13148441559076</v>
      </c>
      <c r="S147" s="33">
        <v>-73.464982494901463</v>
      </c>
      <c r="T147" s="33">
        <v>127.9026172671652</v>
      </c>
      <c r="U147" s="33">
        <v>271.72653225423892</v>
      </c>
      <c r="V147" s="33">
        <v>0</v>
      </c>
      <c r="W147" s="33">
        <v>0</v>
      </c>
    </row>
    <row r="148" spans="1:23" x14ac:dyDescent="0.2">
      <c r="A148" s="27">
        <v>5434</v>
      </c>
      <c r="B148" s="27" t="s">
        <v>694</v>
      </c>
      <c r="C148" s="33">
        <v>1162</v>
      </c>
      <c r="D148" s="33">
        <f>SUM(Table6[[#This Row],[Utbytte totalt]:[Renter ansvarlig lån totalt]])</f>
        <v>2403561.9457122688</v>
      </c>
      <c r="E148" s="33">
        <f>SUM(Table6[[#This Row],[Utbytte per innbygger]:[Renter ansvarlig lån per innbygger]])</f>
        <v>2068.4698327988544</v>
      </c>
      <c r="F148" s="54">
        <v>0</v>
      </c>
      <c r="G148" s="33">
        <v>0</v>
      </c>
      <c r="H148" s="33">
        <v>1632000.0000000002</v>
      </c>
      <c r="I148" s="33">
        <v>461485.0088426338</v>
      </c>
      <c r="J148" s="33">
        <v>-12889.900000000001</v>
      </c>
      <c r="K148" s="33">
        <v>26347</v>
      </c>
      <c r="L148" s="33">
        <v>296619.83686963469</v>
      </c>
      <c r="M148" s="33">
        <v>0</v>
      </c>
      <c r="N148" s="33">
        <v>0</v>
      </c>
      <c r="O148" s="54">
        <v>0</v>
      </c>
      <c r="P148" s="33">
        <v>0</v>
      </c>
      <c r="Q148" s="33">
        <v>1404.4750430292602</v>
      </c>
      <c r="R148" s="33">
        <v>397.14716767868657</v>
      </c>
      <c r="S148" s="33">
        <v>-11.092857142857143</v>
      </c>
      <c r="T148" s="33">
        <v>22.673838209982787</v>
      </c>
      <c r="U148" s="33">
        <v>255.266641023782</v>
      </c>
      <c r="V148" s="33">
        <v>0</v>
      </c>
      <c r="W148" s="33">
        <v>0</v>
      </c>
    </row>
    <row r="149" spans="1:23" x14ac:dyDescent="0.2">
      <c r="A149" s="27">
        <v>5021</v>
      </c>
      <c r="B149" s="27" t="s">
        <v>695</v>
      </c>
      <c r="C149" s="33">
        <v>7066</v>
      </c>
      <c r="D149" s="33">
        <f>SUM(Table6[[#This Row],[Utbytte totalt]:[Renter ansvarlig lån totalt]])</f>
        <v>14479949.039706729</v>
      </c>
      <c r="E149" s="33">
        <f>SUM(Table6[[#This Row],[Utbytte per innbygger]:[Renter ansvarlig lån per innbygger]])</f>
        <v>2049.2427171959707</v>
      </c>
      <c r="F149" s="54">
        <v>8040000</v>
      </c>
      <c r="G149" s="33">
        <v>0</v>
      </c>
      <c r="H149" s="33">
        <v>0</v>
      </c>
      <c r="I149" s="33">
        <v>2258705.2192327147</v>
      </c>
      <c r="J149" s="33">
        <v>-1223840.2649999997</v>
      </c>
      <c r="K149" s="33">
        <v>3423870</v>
      </c>
      <c r="L149" s="33">
        <v>1981214.0854740143</v>
      </c>
      <c r="M149" s="33">
        <v>0</v>
      </c>
      <c r="N149" s="33">
        <v>0</v>
      </c>
      <c r="O149" s="54">
        <v>1137.8431927540335</v>
      </c>
      <c r="P149" s="33">
        <v>0</v>
      </c>
      <c r="Q149" s="33">
        <v>0</v>
      </c>
      <c r="R149" s="33">
        <v>319.65825350024267</v>
      </c>
      <c r="S149" s="33">
        <v>-173.2012829040475</v>
      </c>
      <c r="T149" s="33">
        <v>484.55561845457117</v>
      </c>
      <c r="U149" s="33">
        <v>280.38693539117099</v>
      </c>
      <c r="V149" s="33">
        <v>0</v>
      </c>
      <c r="W149" s="33">
        <v>0</v>
      </c>
    </row>
    <row r="150" spans="1:23" x14ac:dyDescent="0.2">
      <c r="A150" s="27">
        <v>1146</v>
      </c>
      <c r="B150" s="27" t="s">
        <v>581</v>
      </c>
      <c r="C150" s="33">
        <v>11283</v>
      </c>
      <c r="D150" s="33">
        <f>SUM(Table6[[#This Row],[Utbytte totalt]:[Renter ansvarlig lån totalt]])</f>
        <v>23094781.209967725</v>
      </c>
      <c r="E150" s="33">
        <f>SUM(Table6[[#This Row],[Utbytte per innbygger]:[Renter ansvarlig lån per innbygger]])</f>
        <v>2046.8653026648697</v>
      </c>
      <c r="F150" s="54">
        <v>18198180</v>
      </c>
      <c r="G150" s="33">
        <v>262514</v>
      </c>
      <c r="H150" s="33">
        <v>0</v>
      </c>
      <c r="I150" s="33">
        <v>1753913.6992963459</v>
      </c>
      <c r="J150" s="33">
        <v>0</v>
      </c>
      <c r="K150" s="33">
        <v>0</v>
      </c>
      <c r="L150" s="33">
        <v>2880173.5106713772</v>
      </c>
      <c r="M150" s="33">
        <v>0</v>
      </c>
      <c r="N150" s="33">
        <v>0</v>
      </c>
      <c r="O150" s="54">
        <v>1612.8848710449349</v>
      </c>
      <c r="P150" s="33">
        <v>23.266329876805813</v>
      </c>
      <c r="Q150" s="33">
        <v>0</v>
      </c>
      <c r="R150" s="33">
        <v>155.4474607193429</v>
      </c>
      <c r="S150" s="33">
        <v>0</v>
      </c>
      <c r="T150" s="33">
        <v>0</v>
      </c>
      <c r="U150" s="33">
        <v>255.26664102378598</v>
      </c>
      <c r="V150" s="33">
        <v>0</v>
      </c>
      <c r="W150" s="33">
        <v>0</v>
      </c>
    </row>
    <row r="151" spans="1:23" x14ac:dyDescent="0.2">
      <c r="A151" s="27">
        <v>1160</v>
      </c>
      <c r="B151" s="27" t="s">
        <v>559</v>
      </c>
      <c r="C151" s="33">
        <v>8775</v>
      </c>
      <c r="D151" s="33">
        <f>SUM(Table6[[#This Row],[Utbytte totalt]:[Renter ansvarlig lån totalt]])</f>
        <v>17746012.954359598</v>
      </c>
      <c r="E151" s="33">
        <f>SUM(Table6[[#This Row],[Utbytte per innbygger]:[Renter ansvarlig lån per innbygger]])</f>
        <v>2022.3376586164786</v>
      </c>
      <c r="F151" s="54">
        <v>13331536.799999999</v>
      </c>
      <c r="G151" s="33">
        <v>1065460</v>
      </c>
      <c r="H151" s="33">
        <v>0</v>
      </c>
      <c r="I151" s="33">
        <v>1829700.0937103839</v>
      </c>
      <c r="J151" s="33">
        <v>0</v>
      </c>
      <c r="K151" s="33">
        <v>0</v>
      </c>
      <c r="L151" s="33">
        <v>1519316.0606492162</v>
      </c>
      <c r="M151" s="33">
        <v>0</v>
      </c>
      <c r="N151" s="33">
        <v>0</v>
      </c>
      <c r="O151" s="54">
        <v>1519.2634529914528</v>
      </c>
      <c r="P151" s="33">
        <v>121.41994301994302</v>
      </c>
      <c r="Q151" s="33">
        <v>0</v>
      </c>
      <c r="R151" s="33">
        <v>208.51283119206653</v>
      </c>
      <c r="S151" s="33">
        <v>0</v>
      </c>
      <c r="T151" s="33">
        <v>0</v>
      </c>
      <c r="U151" s="33">
        <v>173.14143141301608</v>
      </c>
      <c r="V151" s="33">
        <v>0</v>
      </c>
      <c r="W151" s="33">
        <v>0</v>
      </c>
    </row>
    <row r="152" spans="1:23" x14ac:dyDescent="0.2">
      <c r="A152" s="27">
        <v>1120</v>
      </c>
      <c r="B152" s="27" t="s">
        <v>788</v>
      </c>
      <c r="C152" s="33">
        <v>20163</v>
      </c>
      <c r="D152" s="33">
        <f>SUM(Table6[[#This Row],[Utbytte totalt]:[Renter ansvarlig lån totalt]])</f>
        <v>40133750.681580663</v>
      </c>
      <c r="E152" s="33">
        <f>SUM(Table6[[#This Row],[Utbytte per innbygger]:[Renter ansvarlig lån per innbygger]])</f>
        <v>1990.4652423538491</v>
      </c>
      <c r="F152" s="54">
        <v>36642700</v>
      </c>
      <c r="G152" s="33">
        <v>0</v>
      </c>
      <c r="H152" s="33">
        <v>0</v>
      </c>
      <c r="I152" s="33">
        <v>0</v>
      </c>
      <c r="J152" s="33">
        <v>0</v>
      </c>
      <c r="K152" s="33">
        <v>0</v>
      </c>
      <c r="L152" s="33">
        <v>3491050.6815806627</v>
      </c>
      <c r="M152" s="33">
        <v>0</v>
      </c>
      <c r="N152" s="33">
        <v>0</v>
      </c>
      <c r="O152" s="54">
        <v>1817.3238109408321</v>
      </c>
      <c r="P152" s="33">
        <v>0</v>
      </c>
      <c r="Q152" s="33">
        <v>0</v>
      </c>
      <c r="R152" s="33">
        <v>0</v>
      </c>
      <c r="S152" s="33">
        <v>0</v>
      </c>
      <c r="T152" s="33">
        <v>0</v>
      </c>
      <c r="U152" s="33">
        <v>173.14143141301705</v>
      </c>
      <c r="V152" s="33">
        <v>0</v>
      </c>
      <c r="W152" s="33">
        <v>0</v>
      </c>
    </row>
    <row r="153" spans="1:23" x14ac:dyDescent="0.2">
      <c r="A153" s="27">
        <v>5028</v>
      </c>
      <c r="B153" s="27" t="s">
        <v>541</v>
      </c>
      <c r="C153" s="33">
        <v>17123</v>
      </c>
      <c r="D153" s="33">
        <f>SUM(Table6[[#This Row],[Utbytte totalt]:[Renter ansvarlig lån totalt]])</f>
        <v>33588398.992851317</v>
      </c>
      <c r="E153" s="33">
        <f>SUM(Table6[[#This Row],[Utbytte per innbygger]:[Renter ansvarlig lån per innbygger]])</f>
        <v>1961.5954559861773</v>
      </c>
      <c r="F153" s="54">
        <v>26551999.999999996</v>
      </c>
      <c r="G153" s="33">
        <v>0</v>
      </c>
      <c r="H153" s="33">
        <v>0</v>
      </c>
      <c r="I153" s="33">
        <v>2448171.2052678135</v>
      </c>
      <c r="J153" s="33">
        <v>-369493.58999999985</v>
      </c>
      <c r="K153" s="33">
        <v>542645</v>
      </c>
      <c r="L153" s="33">
        <v>4415076.3775835037</v>
      </c>
      <c r="M153" s="33">
        <v>0</v>
      </c>
      <c r="N153" s="33">
        <v>0</v>
      </c>
      <c r="O153" s="54">
        <v>1550.6628511358988</v>
      </c>
      <c r="P153" s="33">
        <v>0</v>
      </c>
      <c r="Q153" s="33">
        <v>0</v>
      </c>
      <c r="R153" s="33">
        <v>142.97560037772666</v>
      </c>
      <c r="S153" s="33">
        <v>-21.57878817964141</v>
      </c>
      <c r="T153" s="33">
        <v>31.691000408806868</v>
      </c>
      <c r="U153" s="33">
        <v>257.84479224338628</v>
      </c>
      <c r="V153" s="33">
        <v>0</v>
      </c>
      <c r="W153" s="33">
        <v>0</v>
      </c>
    </row>
    <row r="154" spans="1:23" x14ac:dyDescent="0.2">
      <c r="A154" s="27">
        <v>5027</v>
      </c>
      <c r="B154" s="27" t="s">
        <v>557</v>
      </c>
      <c r="C154" s="33">
        <v>6120</v>
      </c>
      <c r="D154" s="33">
        <f>SUM(Table6[[#This Row],[Utbytte totalt]:[Renter ansvarlig lån totalt]])</f>
        <v>11726386.226446049</v>
      </c>
      <c r="E154" s="33">
        <f>SUM(Table6[[#This Row],[Utbytte per innbygger]:[Renter ansvarlig lån per innbygger]])</f>
        <v>1916.0761807918379</v>
      </c>
      <c r="F154" s="54">
        <v>7300000</v>
      </c>
      <c r="G154" s="33">
        <v>734172.446</v>
      </c>
      <c r="H154" s="33">
        <v>0</v>
      </c>
      <c r="I154" s="33">
        <v>1128675.945380518</v>
      </c>
      <c r="J154" s="33">
        <v>-291934.00800000015</v>
      </c>
      <c r="K154" s="33">
        <v>1229090</v>
      </c>
      <c r="L154" s="33">
        <v>1626381.8430655301</v>
      </c>
      <c r="M154" s="33">
        <v>0</v>
      </c>
      <c r="N154" s="33">
        <v>0</v>
      </c>
      <c r="O154" s="54">
        <v>1192.81045751634</v>
      </c>
      <c r="P154" s="33">
        <v>119.9628179738562</v>
      </c>
      <c r="Q154" s="33">
        <v>0</v>
      </c>
      <c r="R154" s="33">
        <v>184.42417408178397</v>
      </c>
      <c r="S154" s="33">
        <v>-47.701635294117672</v>
      </c>
      <c r="T154" s="33">
        <v>200.83169934640523</v>
      </c>
      <c r="U154" s="33">
        <v>265.74866716757026</v>
      </c>
      <c r="V154" s="33">
        <v>0</v>
      </c>
      <c r="W154" s="33">
        <v>0</v>
      </c>
    </row>
    <row r="155" spans="1:23" x14ac:dyDescent="0.2">
      <c r="A155" s="27">
        <v>1106</v>
      </c>
      <c r="B155" s="27" t="s">
        <v>723</v>
      </c>
      <c r="C155" s="33">
        <v>37444</v>
      </c>
      <c r="D155" s="33">
        <f>SUM(Table6[[#This Row],[Utbytte totalt]:[Renter ansvarlig lån totalt]])</f>
        <v>71678893.485351592</v>
      </c>
      <c r="E155" s="33">
        <f>SUM(Table6[[#This Row],[Utbytte per innbygger]:[Renter ansvarlig lån per innbygger]])</f>
        <v>1914.2958413991989</v>
      </c>
      <c r="F155" s="54">
        <v>59367000</v>
      </c>
      <c r="G155" s="33">
        <v>0</v>
      </c>
      <c r="H155" s="33">
        <v>0</v>
      </c>
      <c r="I155" s="33">
        <v>5828785.7275226489</v>
      </c>
      <c r="J155" s="33">
        <v>0</v>
      </c>
      <c r="K155" s="33">
        <v>0</v>
      </c>
      <c r="L155" s="33">
        <v>6483107.7578289509</v>
      </c>
      <c r="M155" s="33">
        <v>0</v>
      </c>
      <c r="N155" s="33">
        <v>0</v>
      </c>
      <c r="O155" s="54">
        <v>1585.4876615746182</v>
      </c>
      <c r="P155" s="33">
        <v>0</v>
      </c>
      <c r="Q155" s="33">
        <v>0</v>
      </c>
      <c r="R155" s="33">
        <v>155.66674841156524</v>
      </c>
      <c r="S155" s="33">
        <v>0</v>
      </c>
      <c r="T155" s="33">
        <v>0</v>
      </c>
      <c r="U155" s="33">
        <v>173.14143141301545</v>
      </c>
      <c r="V155" s="33">
        <v>0</v>
      </c>
      <c r="W155" s="33">
        <v>0</v>
      </c>
    </row>
    <row r="156" spans="1:23" x14ac:dyDescent="0.2">
      <c r="A156" s="27">
        <v>4650</v>
      </c>
      <c r="B156" s="27" t="s">
        <v>525</v>
      </c>
      <c r="C156" s="33">
        <v>5875</v>
      </c>
      <c r="D156" s="33">
        <f>SUM(Table6[[#This Row],[Utbytte totalt]:[Renter ansvarlig lån totalt]])</f>
        <v>11187022.543528076</v>
      </c>
      <c r="E156" s="33">
        <f>SUM(Table6[[#This Row],[Utbytte per innbygger]:[Renter ansvarlig lån per innbygger]])</f>
        <v>1904.174049962226</v>
      </c>
      <c r="F156" s="54">
        <v>3992503.3200000003</v>
      </c>
      <c r="G156" s="33">
        <v>4069050.0619999999</v>
      </c>
      <c r="H156" s="33">
        <v>0</v>
      </c>
      <c r="I156" s="33">
        <v>1074542.8065133467</v>
      </c>
      <c r="J156" s="33">
        <v>-236707.68599999999</v>
      </c>
      <c r="K156" s="33">
        <v>721724</v>
      </c>
      <c r="L156" s="33">
        <v>1565910.0410147309</v>
      </c>
      <c r="M156" s="33">
        <v>0</v>
      </c>
      <c r="N156" s="33">
        <v>0</v>
      </c>
      <c r="O156" s="54">
        <v>679.57503319148941</v>
      </c>
      <c r="P156" s="33">
        <v>692.60426587234042</v>
      </c>
      <c r="Q156" s="33">
        <v>0</v>
      </c>
      <c r="R156" s="33">
        <v>182.90090323631435</v>
      </c>
      <c r="S156" s="33">
        <v>-40.290669957446809</v>
      </c>
      <c r="T156" s="33">
        <v>122.84663829787235</v>
      </c>
      <c r="U156" s="33">
        <v>266.53787932165631</v>
      </c>
      <c r="V156" s="33">
        <v>0</v>
      </c>
      <c r="W156" s="33">
        <v>0</v>
      </c>
    </row>
    <row r="157" spans="1:23" x14ac:dyDescent="0.2">
      <c r="A157" s="27">
        <v>4612</v>
      </c>
      <c r="B157" s="27" t="s">
        <v>793</v>
      </c>
      <c r="C157" s="33">
        <v>5775</v>
      </c>
      <c r="D157" s="33">
        <f>SUM(Table6[[#This Row],[Utbytte totalt]:[Renter ansvarlig lån totalt]])</f>
        <v>10852764.851912348</v>
      </c>
      <c r="E157" s="33">
        <f>SUM(Table6[[#This Row],[Utbytte per innbygger]:[Renter ansvarlig lån per innbygger]])</f>
        <v>1879.2666410237832</v>
      </c>
      <c r="F157" s="54">
        <v>9378599.9999999981</v>
      </c>
      <c r="G157" s="33">
        <v>0</v>
      </c>
      <c r="H157" s="33">
        <v>0</v>
      </c>
      <c r="I157" s="33">
        <v>0</v>
      </c>
      <c r="J157" s="33">
        <v>0</v>
      </c>
      <c r="K157" s="33">
        <v>0</v>
      </c>
      <c r="L157" s="33">
        <v>1474164.8519123495</v>
      </c>
      <c r="M157" s="33">
        <v>0</v>
      </c>
      <c r="N157" s="33">
        <v>0</v>
      </c>
      <c r="O157" s="54">
        <v>1623.9999999999998</v>
      </c>
      <c r="P157" s="33">
        <v>0</v>
      </c>
      <c r="Q157" s="33">
        <v>0</v>
      </c>
      <c r="R157" s="33">
        <v>0</v>
      </c>
      <c r="S157" s="33">
        <v>0</v>
      </c>
      <c r="T157" s="33">
        <v>0</v>
      </c>
      <c r="U157" s="33">
        <v>255.26664102378345</v>
      </c>
      <c r="V157" s="33">
        <v>0</v>
      </c>
      <c r="W157" s="33">
        <v>0</v>
      </c>
    </row>
    <row r="158" spans="1:23" x14ac:dyDescent="0.2">
      <c r="A158" s="27">
        <v>301</v>
      </c>
      <c r="B158" s="27" t="s">
        <v>643</v>
      </c>
      <c r="C158" s="33">
        <v>699827</v>
      </c>
      <c r="D158" s="33">
        <f>SUM(Table6[[#This Row],[Utbytte totalt]:[Renter ansvarlig lån totalt]])</f>
        <v>1282160916.8698015</v>
      </c>
      <c r="E158" s="33">
        <f>SUM(Table6[[#This Row],[Utbytte per innbygger]:[Renter ansvarlig lån per innbygger]])</f>
        <v>1832.1112458790549</v>
      </c>
      <c r="F158" s="54">
        <v>872478000</v>
      </c>
      <c r="G158" s="33">
        <v>0</v>
      </c>
      <c r="H158" s="33">
        <v>0</v>
      </c>
      <c r="I158" s="33">
        <v>107957718.84279937</v>
      </c>
      <c r="J158" s="33">
        <v>0</v>
      </c>
      <c r="K158" s="33">
        <v>0</v>
      </c>
      <c r="L158" s="33">
        <v>121522213.98814011</v>
      </c>
      <c r="M158" s="33">
        <v>0</v>
      </c>
      <c r="N158" s="33">
        <v>180202984.0388619</v>
      </c>
      <c r="O158" s="54">
        <v>1246.7052571564116</v>
      </c>
      <c r="P158" s="33">
        <v>0</v>
      </c>
      <c r="Q158" s="33">
        <v>0</v>
      </c>
      <c r="R158" s="33">
        <v>154.26343773932609</v>
      </c>
      <c r="S158" s="33">
        <v>0</v>
      </c>
      <c r="T158" s="33">
        <v>0</v>
      </c>
      <c r="U158" s="33">
        <v>173.6460782281051</v>
      </c>
      <c r="V158" s="33">
        <v>0</v>
      </c>
      <c r="W158" s="33">
        <v>257.49647275521221</v>
      </c>
    </row>
    <row r="159" spans="1:23" x14ac:dyDescent="0.2">
      <c r="A159" s="27">
        <v>5026</v>
      </c>
      <c r="B159" s="27" t="s">
        <v>616</v>
      </c>
      <c r="C159" s="33">
        <v>1953</v>
      </c>
      <c r="D159" s="33">
        <f>SUM(Table6[[#This Row],[Utbytte totalt]:[Renter ansvarlig lån totalt]])</f>
        <v>3543407.7365745893</v>
      </c>
      <c r="E159" s="33">
        <f>SUM(Table6[[#This Row],[Utbytte per innbygger]:[Renter ansvarlig lån per innbygger]])</f>
        <v>1814.340878942442</v>
      </c>
      <c r="F159" s="54">
        <v>2670000</v>
      </c>
      <c r="G159" s="33">
        <v>0</v>
      </c>
      <c r="H159" s="33">
        <v>0</v>
      </c>
      <c r="I159" s="33">
        <v>374871.98665515997</v>
      </c>
      <c r="J159" s="33">
        <v>0</v>
      </c>
      <c r="K159" s="33">
        <v>0</v>
      </c>
      <c r="L159" s="33">
        <v>498535.74991942942</v>
      </c>
      <c r="M159" s="33">
        <v>0</v>
      </c>
      <c r="N159" s="33">
        <v>0</v>
      </c>
      <c r="O159" s="54">
        <v>1367.1274961597542</v>
      </c>
      <c r="P159" s="33">
        <v>0</v>
      </c>
      <c r="Q159" s="33">
        <v>0</v>
      </c>
      <c r="R159" s="33">
        <v>191.94674175891447</v>
      </c>
      <c r="S159" s="33">
        <v>0</v>
      </c>
      <c r="T159" s="33">
        <v>0</v>
      </c>
      <c r="U159" s="33">
        <v>255.26664102377339</v>
      </c>
      <c r="V159" s="33">
        <v>0</v>
      </c>
      <c r="W159" s="33">
        <v>0</v>
      </c>
    </row>
    <row r="160" spans="1:23" x14ac:dyDescent="0.2">
      <c r="A160" s="27">
        <v>1130</v>
      </c>
      <c r="B160" s="27" t="s">
        <v>544</v>
      </c>
      <c r="C160" s="33">
        <v>13268</v>
      </c>
      <c r="D160" s="33">
        <f>SUM(Table6[[#This Row],[Utbytte totalt]:[Renter ansvarlig lån totalt]])</f>
        <v>23120810.303566787</v>
      </c>
      <c r="E160" s="33">
        <f>SUM(Table6[[#This Row],[Utbytte per innbygger]:[Renter ansvarlig lån per innbygger]])</f>
        <v>1742.5995103683138</v>
      </c>
      <c r="F160" s="54">
        <v>15951599.999999998</v>
      </c>
      <c r="G160" s="33">
        <v>1552305.37</v>
      </c>
      <c r="H160" s="33">
        <v>0</v>
      </c>
      <c r="I160" s="33">
        <v>1960972.9554632739</v>
      </c>
      <c r="J160" s="33">
        <v>-186312.81499999994</v>
      </c>
      <c r="K160" s="33">
        <v>406567</v>
      </c>
      <c r="L160" s="33">
        <v>3435677.7931035161</v>
      </c>
      <c r="M160" s="33">
        <v>0</v>
      </c>
      <c r="N160" s="33">
        <v>0</v>
      </c>
      <c r="O160" s="54">
        <v>1202.2610792885137</v>
      </c>
      <c r="P160" s="33">
        <v>116.99618405185409</v>
      </c>
      <c r="Q160" s="33">
        <v>0</v>
      </c>
      <c r="R160" s="33">
        <v>147.79717783111803</v>
      </c>
      <c r="S160" s="33">
        <v>-14.042268239372923</v>
      </c>
      <c r="T160" s="33">
        <v>30.642674103105215</v>
      </c>
      <c r="U160" s="33">
        <v>258.94466333309589</v>
      </c>
      <c r="V160" s="33">
        <v>0</v>
      </c>
      <c r="W160" s="33">
        <v>0</v>
      </c>
    </row>
    <row r="161" spans="1:23" x14ac:dyDescent="0.2">
      <c r="A161" s="27">
        <v>3047</v>
      </c>
      <c r="B161" s="27" t="s">
        <v>453</v>
      </c>
      <c r="C161" s="33">
        <v>14273</v>
      </c>
      <c r="D161" s="33">
        <f>SUM(Table6[[#This Row],[Utbytte totalt]:[Renter ansvarlig lån totalt]])</f>
        <v>24862967.205490962</v>
      </c>
      <c r="E161" s="33">
        <f>SUM(Table6[[#This Row],[Utbytte per innbygger]:[Renter ansvarlig lån per innbygger]])</f>
        <v>1741.9580470462383</v>
      </c>
      <c r="F161" s="54">
        <v>2103600</v>
      </c>
      <c r="G161" s="33">
        <v>16738129.527000001</v>
      </c>
      <c r="H161" s="33">
        <v>0</v>
      </c>
      <c r="I161" s="33">
        <v>2166678.8831585236</v>
      </c>
      <c r="J161" s="33">
        <v>-1434660.9720000001</v>
      </c>
      <c r="K161" s="33">
        <v>949949</v>
      </c>
      <c r="L161" s="33">
        <v>4339270.7673324347</v>
      </c>
      <c r="M161" s="33">
        <v>0</v>
      </c>
      <c r="N161" s="33">
        <v>0</v>
      </c>
      <c r="O161" s="54">
        <v>147.38317102220978</v>
      </c>
      <c r="P161" s="33">
        <v>1172.7127812653262</v>
      </c>
      <c r="Q161" s="33">
        <v>0</v>
      </c>
      <c r="R161" s="33">
        <v>151.80262615837762</v>
      </c>
      <c r="S161" s="33">
        <v>-100.51572703706299</v>
      </c>
      <c r="T161" s="33">
        <v>66.555664541441885</v>
      </c>
      <c r="U161" s="33">
        <v>304.01953109594581</v>
      </c>
      <c r="V161" s="33">
        <v>0</v>
      </c>
      <c r="W161" s="33">
        <v>0</v>
      </c>
    </row>
    <row r="162" spans="1:23" x14ac:dyDescent="0.2">
      <c r="A162" s="27">
        <v>5426</v>
      </c>
      <c r="B162" s="27" t="s">
        <v>593</v>
      </c>
      <c r="C162" s="33">
        <v>2012</v>
      </c>
      <c r="D162" s="33">
        <f>SUM(Table6[[#This Row],[Utbytte totalt]:[Renter ansvarlig lån totalt]])</f>
        <v>3437003.1712807277</v>
      </c>
      <c r="E162" s="33">
        <f>SUM(Table6[[#This Row],[Utbytte per innbygger]:[Renter ansvarlig lån per innbygger]])</f>
        <v>1708.2520732011567</v>
      </c>
      <c r="F162" s="54">
        <v>1000020.0000000001</v>
      </c>
      <c r="G162" s="33">
        <v>0</v>
      </c>
      <c r="H162" s="33">
        <v>0</v>
      </c>
      <c r="I162" s="33">
        <v>452011.70954087877</v>
      </c>
      <c r="J162" s="33">
        <v>-916798.02</v>
      </c>
      <c r="K162" s="33">
        <v>2216573</v>
      </c>
      <c r="L162" s="33">
        <v>685196.48173984885</v>
      </c>
      <c r="M162" s="33">
        <v>0</v>
      </c>
      <c r="N162" s="33">
        <v>0</v>
      </c>
      <c r="O162" s="54">
        <v>497.02783300198814</v>
      </c>
      <c r="P162" s="33">
        <v>0</v>
      </c>
      <c r="Q162" s="33">
        <v>0</v>
      </c>
      <c r="R162" s="33">
        <v>224.65790732648051</v>
      </c>
      <c r="S162" s="33">
        <v>-455.6650198807157</v>
      </c>
      <c r="T162" s="33">
        <v>1101.6764413518886</v>
      </c>
      <c r="U162" s="33">
        <v>340.55491140151531</v>
      </c>
      <c r="V162" s="33">
        <v>0</v>
      </c>
      <c r="W162" s="33">
        <v>0</v>
      </c>
    </row>
    <row r="163" spans="1:23" x14ac:dyDescent="0.2">
      <c r="A163" s="27">
        <v>5401</v>
      </c>
      <c r="B163" s="27" t="s">
        <v>539</v>
      </c>
      <c r="C163" s="33">
        <v>77544</v>
      </c>
      <c r="D163" s="33">
        <f>SUM(Table6[[#This Row],[Utbytte totalt]:[Renter ansvarlig lån totalt]])</f>
        <v>130352243.85291271</v>
      </c>
      <c r="E163" s="33">
        <f>SUM(Table6[[#This Row],[Utbytte per innbygger]:[Renter ansvarlig lån per innbygger]])</f>
        <v>1681.0100569085</v>
      </c>
      <c r="F163" s="54">
        <v>100000000</v>
      </c>
      <c r="G163" s="33">
        <v>1193983</v>
      </c>
      <c r="H163" s="33">
        <v>0</v>
      </c>
      <c r="I163" s="33">
        <v>15773043.337421985</v>
      </c>
      <c r="J163" s="33">
        <v>-54842.641999999963</v>
      </c>
      <c r="K163" s="33">
        <v>13981</v>
      </c>
      <c r="L163" s="33">
        <v>13426079.15749073</v>
      </c>
      <c r="M163" s="33">
        <v>0</v>
      </c>
      <c r="N163" s="33">
        <v>0</v>
      </c>
      <c r="O163" s="54">
        <v>1289.5904260806767</v>
      </c>
      <c r="P163" s="33">
        <v>15.397490457030846</v>
      </c>
      <c r="Q163" s="33">
        <v>0</v>
      </c>
      <c r="R163" s="33">
        <v>203.40765678094999</v>
      </c>
      <c r="S163" s="33">
        <v>-0.70724546064169969</v>
      </c>
      <c r="T163" s="33">
        <v>0.18029763747033942</v>
      </c>
      <c r="U163" s="33">
        <v>173.14143141301363</v>
      </c>
      <c r="V163" s="33">
        <v>0</v>
      </c>
      <c r="W163" s="33">
        <v>0</v>
      </c>
    </row>
    <row r="164" spans="1:23" x14ac:dyDescent="0.2">
      <c r="A164" s="27">
        <v>3427</v>
      </c>
      <c r="B164" s="27" t="s">
        <v>506</v>
      </c>
      <c r="C164" s="33">
        <v>5581</v>
      </c>
      <c r="D164" s="33">
        <f>SUM(Table6[[#This Row],[Utbytte totalt]:[Renter ansvarlig lån totalt]])</f>
        <v>9353901.2034615632</v>
      </c>
      <c r="E164" s="33">
        <f>SUM(Table6[[#This Row],[Utbytte per innbygger]:[Renter ansvarlig lån per innbygger]])</f>
        <v>1676.0260174631005</v>
      </c>
      <c r="F164" s="54">
        <v>0</v>
      </c>
      <c r="G164" s="33">
        <v>3775074.2540000002</v>
      </c>
      <c r="H164" s="33">
        <v>0</v>
      </c>
      <c r="I164" s="33">
        <v>1199049.0259078403</v>
      </c>
      <c r="J164" s="33">
        <v>-1220122.2000000002</v>
      </c>
      <c r="K164" s="33">
        <v>3995407</v>
      </c>
      <c r="L164" s="33">
        <v>1604493.1235537231</v>
      </c>
      <c r="M164" s="33">
        <v>0</v>
      </c>
      <c r="N164" s="33">
        <v>0</v>
      </c>
      <c r="O164" s="54">
        <v>0</v>
      </c>
      <c r="P164" s="33">
        <v>676.41538326464797</v>
      </c>
      <c r="Q164" s="33">
        <v>0</v>
      </c>
      <c r="R164" s="33">
        <v>214.84483531765639</v>
      </c>
      <c r="S164" s="33">
        <v>-218.620713133847</v>
      </c>
      <c r="T164" s="33">
        <v>715.89446335782122</v>
      </c>
      <c r="U164" s="33">
        <v>287.49204865682191</v>
      </c>
      <c r="V164" s="33">
        <v>0</v>
      </c>
      <c r="W164" s="33">
        <v>0</v>
      </c>
    </row>
    <row r="165" spans="1:23" x14ac:dyDescent="0.2">
      <c r="A165" s="27">
        <v>3808</v>
      </c>
      <c r="B165" s="27" t="s">
        <v>464</v>
      </c>
      <c r="C165" s="33">
        <v>13029</v>
      </c>
      <c r="D165" s="33">
        <f>SUM(Table6[[#This Row],[Utbytte totalt]:[Renter ansvarlig lån totalt]])</f>
        <v>21537180.648019265</v>
      </c>
      <c r="E165" s="33">
        <f>SUM(Table6[[#This Row],[Utbytte per innbygger]:[Renter ansvarlig lån per innbygger]])</f>
        <v>1653.0187004389643</v>
      </c>
      <c r="F165" s="54">
        <v>2050000</v>
      </c>
      <c r="G165" s="33">
        <v>13693610.098000001</v>
      </c>
      <c r="H165" s="33">
        <v>0</v>
      </c>
      <c r="I165" s="33">
        <v>2192392.1241204301</v>
      </c>
      <c r="J165" s="33">
        <v>-692409.63999999966</v>
      </c>
      <c r="K165" s="33">
        <v>395219</v>
      </c>
      <c r="L165" s="33">
        <v>3898369.0658988357</v>
      </c>
      <c r="M165" s="33">
        <v>0</v>
      </c>
      <c r="N165" s="33">
        <v>0</v>
      </c>
      <c r="O165" s="54">
        <v>157.34131552690152</v>
      </c>
      <c r="P165" s="33">
        <v>1051.010062015504</v>
      </c>
      <c r="Q165" s="33">
        <v>0</v>
      </c>
      <c r="R165" s="33">
        <v>168.2701760780129</v>
      </c>
      <c r="S165" s="33">
        <v>-53.143728605418659</v>
      </c>
      <c r="T165" s="33">
        <v>30.333793844500729</v>
      </c>
      <c r="U165" s="33">
        <v>299.20708157946393</v>
      </c>
      <c r="V165" s="33">
        <v>0</v>
      </c>
      <c r="W165" s="33">
        <v>0</v>
      </c>
    </row>
    <row r="166" spans="1:23" x14ac:dyDescent="0.2">
      <c r="A166" s="27">
        <v>3007</v>
      </c>
      <c r="B166" s="27" t="s">
        <v>519</v>
      </c>
      <c r="C166" s="33">
        <v>31011</v>
      </c>
      <c r="D166" s="33">
        <f>SUM(Table6[[#This Row],[Utbytte totalt]:[Renter ansvarlig lån totalt]])</f>
        <v>50317441.244077124</v>
      </c>
      <c r="E166" s="33">
        <f>SUM(Table6[[#This Row],[Utbytte per innbygger]:[Renter ansvarlig lån per innbygger]])</f>
        <v>1622.5675161741683</v>
      </c>
      <c r="F166" s="54">
        <v>29944200</v>
      </c>
      <c r="G166" s="33">
        <v>4446278.9000000004</v>
      </c>
      <c r="H166" s="33">
        <v>0</v>
      </c>
      <c r="I166" s="33">
        <v>7727505.5732886773</v>
      </c>
      <c r="J166" s="33">
        <v>-388562.18399999989</v>
      </c>
      <c r="K166" s="33">
        <v>400436</v>
      </c>
      <c r="L166" s="33">
        <v>8187582.9547884464</v>
      </c>
      <c r="M166" s="33">
        <v>0</v>
      </c>
      <c r="N166" s="33">
        <v>0</v>
      </c>
      <c r="O166" s="54">
        <v>965.5993034729612</v>
      </c>
      <c r="P166" s="33">
        <v>143.37747573441683</v>
      </c>
      <c r="Q166" s="33">
        <v>0</v>
      </c>
      <c r="R166" s="33">
        <v>249.18595251003441</v>
      </c>
      <c r="S166" s="33">
        <v>-12.529817935571245</v>
      </c>
      <c r="T166" s="33">
        <v>12.91270839379575</v>
      </c>
      <c r="U166" s="33">
        <v>264.02189399853103</v>
      </c>
      <c r="V166" s="33">
        <v>0</v>
      </c>
      <c r="W166" s="33">
        <v>0</v>
      </c>
    </row>
    <row r="167" spans="1:23" x14ac:dyDescent="0.2">
      <c r="A167" s="27">
        <v>3437</v>
      </c>
      <c r="B167" s="27" t="s">
        <v>592</v>
      </c>
      <c r="C167" s="33">
        <v>5531</v>
      </c>
      <c r="D167" s="33">
        <f>SUM(Table6[[#This Row],[Utbytte totalt]:[Renter ansvarlig lån totalt]])</f>
        <v>8958026.7566173952</v>
      </c>
      <c r="E167" s="33">
        <f>SUM(Table6[[#This Row],[Utbytte per innbygger]:[Renter ansvarlig lån per innbygger]])</f>
        <v>1619.6034634998</v>
      </c>
      <c r="F167" s="54">
        <v>6000000</v>
      </c>
      <c r="G167" s="33">
        <v>0</v>
      </c>
      <c r="H167" s="33">
        <v>0</v>
      </c>
      <c r="I167" s="33">
        <v>1236942.22311486</v>
      </c>
      <c r="J167" s="33">
        <v>-69969.257999999973</v>
      </c>
      <c r="K167" s="33">
        <v>303574</v>
      </c>
      <c r="L167" s="33">
        <v>1487479.7915025353</v>
      </c>
      <c r="M167" s="33">
        <v>0</v>
      </c>
      <c r="N167" s="33">
        <v>0</v>
      </c>
      <c r="O167" s="54">
        <v>1084.7947929849936</v>
      </c>
      <c r="P167" s="33">
        <v>0</v>
      </c>
      <c r="Q167" s="33">
        <v>0</v>
      </c>
      <c r="R167" s="33">
        <v>223.6380804763804</v>
      </c>
      <c r="S167" s="33">
        <v>-12.650381124570597</v>
      </c>
      <c r="T167" s="33">
        <v>54.885915747604415</v>
      </c>
      <c r="U167" s="33">
        <v>268.93505541539241</v>
      </c>
      <c r="V167" s="33">
        <v>0</v>
      </c>
      <c r="W167" s="33">
        <v>0</v>
      </c>
    </row>
    <row r="168" spans="1:23" x14ac:dyDescent="0.2">
      <c r="A168" s="27">
        <v>1539</v>
      </c>
      <c r="B168" s="27" t="s">
        <v>478</v>
      </c>
      <c r="C168" s="33">
        <v>7019</v>
      </c>
      <c r="D168" s="33">
        <f>SUM(Table6[[#This Row],[Utbytte totalt]:[Renter ansvarlig lån totalt]])</f>
        <v>11223640.853816239</v>
      </c>
      <c r="E168" s="33">
        <f>SUM(Table6[[#This Row],[Utbytte per innbygger]:[Renter ansvarlig lån per innbygger]])</f>
        <v>1599.0370214868556</v>
      </c>
      <c r="F168" s="54">
        <v>0</v>
      </c>
      <c r="G168" s="33">
        <v>6415218.3619999997</v>
      </c>
      <c r="H168" s="33">
        <v>0</v>
      </c>
      <c r="I168" s="33">
        <v>1458888.0924702613</v>
      </c>
      <c r="J168" s="33">
        <v>-1039919.1539999996</v>
      </c>
      <c r="K168" s="33">
        <v>2424437</v>
      </c>
      <c r="L168" s="33">
        <v>1965016.5533459783</v>
      </c>
      <c r="M168" s="33">
        <v>0</v>
      </c>
      <c r="N168" s="33">
        <v>0</v>
      </c>
      <c r="O168" s="54">
        <v>0</v>
      </c>
      <c r="P168" s="33">
        <v>913.97896594956546</v>
      </c>
      <c r="Q168" s="33">
        <v>0</v>
      </c>
      <c r="R168" s="33">
        <v>207.84842462890174</v>
      </c>
      <c r="S168" s="33">
        <v>-148.15773671463165</v>
      </c>
      <c r="T168" s="33">
        <v>345.41059980054138</v>
      </c>
      <c r="U168" s="33">
        <v>279.95676782247875</v>
      </c>
      <c r="V168" s="33">
        <v>0</v>
      </c>
      <c r="W168" s="33">
        <v>0</v>
      </c>
    </row>
    <row r="169" spans="1:23" x14ac:dyDescent="0.2">
      <c r="A169" s="27">
        <v>4611</v>
      </c>
      <c r="B169" s="27" t="s">
        <v>484</v>
      </c>
      <c r="C169" s="33">
        <v>4043</v>
      </c>
      <c r="D169" s="33">
        <f>SUM(Table6[[#This Row],[Utbytte totalt]:[Renter ansvarlig lån totalt]])</f>
        <v>6463123.8288737675</v>
      </c>
      <c r="E169" s="33">
        <f>SUM(Table6[[#This Row],[Utbytte per innbygger]:[Renter ansvarlig lån per innbygger]])</f>
        <v>1598.5960496843354</v>
      </c>
      <c r="F169" s="54">
        <v>169754.4</v>
      </c>
      <c r="G169" s="33">
        <v>3687253.9339999999</v>
      </c>
      <c r="H169" s="33">
        <v>0</v>
      </c>
      <c r="I169" s="33">
        <v>849890.28021458653</v>
      </c>
      <c r="J169" s="33">
        <v>-535960.81500000018</v>
      </c>
      <c r="K169" s="33">
        <v>1101393</v>
      </c>
      <c r="L169" s="33">
        <v>1190793.0296591818</v>
      </c>
      <c r="M169" s="33">
        <v>0</v>
      </c>
      <c r="N169" s="33">
        <v>0</v>
      </c>
      <c r="O169" s="54">
        <v>41.987237200098932</v>
      </c>
      <c r="P169" s="33">
        <v>912.00938263665591</v>
      </c>
      <c r="Q169" s="33">
        <v>0</v>
      </c>
      <c r="R169" s="33">
        <v>210.21278264026378</v>
      </c>
      <c r="S169" s="33">
        <v>-132.5651286173634</v>
      </c>
      <c r="T169" s="33">
        <v>272.41973781845167</v>
      </c>
      <c r="U169" s="33">
        <v>294.5320380062285</v>
      </c>
      <c r="V169" s="33">
        <v>0</v>
      </c>
      <c r="W169" s="33">
        <v>0</v>
      </c>
    </row>
    <row r="170" spans="1:23" x14ac:dyDescent="0.2">
      <c r="A170" s="27">
        <v>4632</v>
      </c>
      <c r="B170" s="27" t="s">
        <v>760</v>
      </c>
      <c r="C170" s="33">
        <v>2889</v>
      </c>
      <c r="D170" s="33">
        <f>SUM(Table6[[#This Row],[Utbytte totalt]:[Renter ansvarlig lån totalt]])</f>
        <v>4477117.0861186478</v>
      </c>
      <c r="E170" s="33">
        <f>SUM(Table6[[#This Row],[Utbytte per innbygger]:[Renter ansvarlig lån per innbygger]])</f>
        <v>1549.7116947451188</v>
      </c>
      <c r="F170" s="54">
        <v>3463999.9999999995</v>
      </c>
      <c r="G170" s="33">
        <v>0</v>
      </c>
      <c r="H170" s="33">
        <v>0</v>
      </c>
      <c r="I170" s="33">
        <v>512911.49076644605</v>
      </c>
      <c r="J170" s="33">
        <v>0</v>
      </c>
      <c r="K170" s="33">
        <v>0</v>
      </c>
      <c r="L170" s="33">
        <v>500205.59535220265</v>
      </c>
      <c r="M170" s="33">
        <v>0</v>
      </c>
      <c r="N170" s="33">
        <v>0</v>
      </c>
      <c r="O170" s="54">
        <v>1199.0308065074419</v>
      </c>
      <c r="P170" s="33">
        <v>0</v>
      </c>
      <c r="Q170" s="33">
        <v>0</v>
      </c>
      <c r="R170" s="33">
        <v>177.53945682466116</v>
      </c>
      <c r="S170" s="33">
        <v>0</v>
      </c>
      <c r="T170" s="33">
        <v>0</v>
      </c>
      <c r="U170" s="33">
        <v>173.14143141301579</v>
      </c>
      <c r="V170" s="33">
        <v>0</v>
      </c>
      <c r="W170" s="33">
        <v>0</v>
      </c>
    </row>
    <row r="171" spans="1:23" x14ac:dyDescent="0.2">
      <c r="A171" s="27">
        <v>5418</v>
      </c>
      <c r="B171" s="27" t="s">
        <v>520</v>
      </c>
      <c r="C171" s="33">
        <v>6599</v>
      </c>
      <c r="D171" s="33">
        <f>SUM(Table6[[#This Row],[Utbytte totalt]:[Renter ansvarlig lån totalt]])</f>
        <v>10089820.719103573</v>
      </c>
      <c r="E171" s="33">
        <f>SUM(Table6[[#This Row],[Utbytte per innbygger]:[Renter ansvarlig lån per innbygger]])</f>
        <v>1528.9923805278945</v>
      </c>
      <c r="F171" s="54">
        <v>0</v>
      </c>
      <c r="G171" s="33">
        <v>5046943.7760000005</v>
      </c>
      <c r="H171" s="33">
        <v>0</v>
      </c>
      <c r="I171" s="33">
        <v>2246525.2629876011</v>
      </c>
      <c r="J171" s="33">
        <v>-574342.88399999938</v>
      </c>
      <c r="K171" s="33">
        <v>1470590</v>
      </c>
      <c r="L171" s="33">
        <v>1900104.5641159713</v>
      </c>
      <c r="M171" s="33">
        <v>0</v>
      </c>
      <c r="N171" s="33">
        <v>0</v>
      </c>
      <c r="O171" s="54">
        <v>0</v>
      </c>
      <c r="P171" s="33">
        <v>764.80433035308386</v>
      </c>
      <c r="Q171" s="33">
        <v>0</v>
      </c>
      <c r="R171" s="33">
        <v>340.43419654305217</v>
      </c>
      <c r="S171" s="33">
        <v>-87.034836187301011</v>
      </c>
      <c r="T171" s="33">
        <v>222.85043188361874</v>
      </c>
      <c r="U171" s="33">
        <v>287.93825793544045</v>
      </c>
      <c r="V171" s="33">
        <v>0</v>
      </c>
      <c r="W171" s="33">
        <v>0</v>
      </c>
    </row>
    <row r="172" spans="1:23" x14ac:dyDescent="0.2">
      <c r="A172" s="27">
        <v>1119</v>
      </c>
      <c r="B172" s="27" t="s">
        <v>654</v>
      </c>
      <c r="C172" s="33">
        <v>19296</v>
      </c>
      <c r="D172" s="33">
        <f>SUM(Table6[[#This Row],[Utbytte totalt]:[Renter ansvarlig lån totalt]])</f>
        <v>28771125.105194926</v>
      </c>
      <c r="E172" s="33">
        <f>SUM(Table6[[#This Row],[Utbytte per innbygger]:[Renter ansvarlig lån per innbygger]])</f>
        <v>1491.0408947551268</v>
      </c>
      <c r="F172" s="54">
        <v>23845500</v>
      </c>
      <c r="G172" s="33">
        <v>0</v>
      </c>
      <c r="H172" s="33">
        <v>0</v>
      </c>
      <c r="I172" s="33">
        <v>0</v>
      </c>
      <c r="J172" s="33">
        <v>0</v>
      </c>
      <c r="K172" s="33">
        <v>0</v>
      </c>
      <c r="L172" s="33">
        <v>4925625.1051949263</v>
      </c>
      <c r="M172" s="33">
        <v>0</v>
      </c>
      <c r="N172" s="33">
        <v>0</v>
      </c>
      <c r="O172" s="54">
        <v>1235.7742537313434</v>
      </c>
      <c r="P172" s="33">
        <v>0</v>
      </c>
      <c r="Q172" s="33">
        <v>0</v>
      </c>
      <c r="R172" s="33">
        <v>0</v>
      </c>
      <c r="S172" s="33">
        <v>0</v>
      </c>
      <c r="T172" s="33">
        <v>0</v>
      </c>
      <c r="U172" s="33">
        <v>255.26664102378348</v>
      </c>
      <c r="V172" s="33">
        <v>0</v>
      </c>
      <c r="W172" s="33">
        <v>0</v>
      </c>
    </row>
    <row r="173" spans="1:23" x14ac:dyDescent="0.2">
      <c r="A173" s="27">
        <v>4212</v>
      </c>
      <c r="B173" s="27" t="s">
        <v>775</v>
      </c>
      <c r="C173" s="33">
        <v>2131</v>
      </c>
      <c r="D173" s="33">
        <f>SUM(Table6[[#This Row],[Utbytte totalt]:[Renter ansvarlig lån totalt]])</f>
        <v>3173223.2120216787</v>
      </c>
      <c r="E173" s="33">
        <f>SUM(Table6[[#This Row],[Utbytte per innbygger]:[Renter ansvarlig lån per innbygger]])</f>
        <v>1489.0770586680801</v>
      </c>
      <c r="F173" s="54">
        <v>2629250</v>
      </c>
      <c r="G173" s="33">
        <v>0</v>
      </c>
      <c r="H173" s="33">
        <v>0</v>
      </c>
      <c r="I173" s="33">
        <v>0</v>
      </c>
      <c r="J173" s="33">
        <v>0</v>
      </c>
      <c r="K173" s="33">
        <v>0</v>
      </c>
      <c r="L173" s="33">
        <v>543973.21202167869</v>
      </c>
      <c r="M173" s="33">
        <v>0</v>
      </c>
      <c r="N173" s="33">
        <v>0</v>
      </c>
      <c r="O173" s="54">
        <v>1233.8104176442985</v>
      </c>
      <c r="P173" s="33">
        <v>0</v>
      </c>
      <c r="Q173" s="33">
        <v>0</v>
      </c>
      <c r="R173" s="33">
        <v>0</v>
      </c>
      <c r="S173" s="33">
        <v>0</v>
      </c>
      <c r="T173" s="33">
        <v>0</v>
      </c>
      <c r="U173" s="33">
        <v>255.26664102378166</v>
      </c>
      <c r="V173" s="33">
        <v>0</v>
      </c>
      <c r="W173" s="33">
        <v>0</v>
      </c>
    </row>
    <row r="174" spans="1:23" x14ac:dyDescent="0.2">
      <c r="A174" s="27">
        <v>4223</v>
      </c>
      <c r="B174" s="27" t="s">
        <v>469</v>
      </c>
      <c r="C174" s="33">
        <v>15123</v>
      </c>
      <c r="D174" s="33">
        <f>SUM(Table6[[#This Row],[Utbytte totalt]:[Renter ansvarlig lån totalt]])</f>
        <v>22451097.593101453</v>
      </c>
      <c r="E174" s="33">
        <f>SUM(Table6[[#This Row],[Utbytte per innbygger]:[Renter ansvarlig lån per innbygger]])</f>
        <v>1484.5663951002743</v>
      </c>
      <c r="F174" s="54">
        <v>6500000</v>
      </c>
      <c r="G174" s="33">
        <v>10248505.799000001</v>
      </c>
      <c r="H174" s="33">
        <v>0</v>
      </c>
      <c r="I174" s="33">
        <v>1844586.706898856</v>
      </c>
      <c r="J174" s="33">
        <v>-761670.32499999972</v>
      </c>
      <c r="K174" s="33">
        <v>308028</v>
      </c>
      <c r="L174" s="33">
        <v>4311647.4122025967</v>
      </c>
      <c r="M174" s="33">
        <v>0</v>
      </c>
      <c r="N174" s="33">
        <v>0</v>
      </c>
      <c r="O174" s="54">
        <v>429.80890035045957</v>
      </c>
      <c r="P174" s="33">
        <v>677.67677041592276</v>
      </c>
      <c r="Q174" s="33">
        <v>0</v>
      </c>
      <c r="R174" s="33">
        <v>121.97227447588811</v>
      </c>
      <c r="S174" s="33">
        <v>-50.365028433511853</v>
      </c>
      <c r="T174" s="33">
        <v>20.368180916484825</v>
      </c>
      <c r="U174" s="33">
        <v>285.10529737503117</v>
      </c>
      <c r="V174" s="33">
        <v>0</v>
      </c>
      <c r="W174" s="33">
        <v>0</v>
      </c>
    </row>
    <row r="175" spans="1:23" x14ac:dyDescent="0.2">
      <c r="A175" s="27">
        <v>3012</v>
      </c>
      <c r="B175" s="27" t="s">
        <v>647</v>
      </c>
      <c r="C175" s="33">
        <v>1315</v>
      </c>
      <c r="D175" s="33">
        <f>SUM(Table6[[#This Row],[Utbytte totalt]:[Renter ansvarlig lån totalt]])</f>
        <v>1890047.6204335075</v>
      </c>
      <c r="E175" s="33">
        <f>SUM(Table6[[#This Row],[Utbytte per innbygger]:[Renter ansvarlig lån per innbygger]])</f>
        <v>1437.2985706718689</v>
      </c>
      <c r="F175" s="54">
        <v>1243230</v>
      </c>
      <c r="G175" s="33">
        <v>0</v>
      </c>
      <c r="H175" s="33">
        <v>0</v>
      </c>
      <c r="I175" s="33">
        <v>239539.13948723226</v>
      </c>
      <c r="J175" s="33">
        <v>-6974.1519999999982</v>
      </c>
      <c r="K175" s="33">
        <v>78577</v>
      </c>
      <c r="L175" s="33">
        <v>335675.63294627517</v>
      </c>
      <c r="M175" s="33">
        <v>0</v>
      </c>
      <c r="N175" s="33">
        <v>0</v>
      </c>
      <c r="O175" s="54">
        <v>945.42205323193912</v>
      </c>
      <c r="P175" s="33">
        <v>0</v>
      </c>
      <c r="Q175" s="33">
        <v>0</v>
      </c>
      <c r="R175" s="33">
        <v>182.1590414351576</v>
      </c>
      <c r="S175" s="33">
        <v>-5.3035376425855496</v>
      </c>
      <c r="T175" s="33">
        <v>59.754372623574142</v>
      </c>
      <c r="U175" s="33">
        <v>255.26664102378339</v>
      </c>
      <c r="V175" s="33">
        <v>0</v>
      </c>
      <c r="W175" s="33">
        <v>0</v>
      </c>
    </row>
    <row r="176" spans="1:23" x14ac:dyDescent="0.2">
      <c r="A176" s="27">
        <v>4207</v>
      </c>
      <c r="B176" s="27" t="s">
        <v>482</v>
      </c>
      <c r="C176" s="33">
        <v>9048</v>
      </c>
      <c r="D176" s="33">
        <f>SUM(Table6[[#This Row],[Utbytte totalt]:[Renter ansvarlig lån totalt]])</f>
        <v>12644479.390546162</v>
      </c>
      <c r="E176" s="33">
        <f>SUM(Table6[[#This Row],[Utbytte per innbygger]:[Renter ansvarlig lån per innbygger]])</f>
        <v>1397.4888804759241</v>
      </c>
      <c r="F176" s="54">
        <v>8176999.9999999991</v>
      </c>
      <c r="G176" s="33">
        <v>0</v>
      </c>
      <c r="H176" s="33">
        <v>0</v>
      </c>
      <c r="I176" s="33">
        <v>1573921.0125630004</v>
      </c>
      <c r="J176" s="33">
        <v>-298362.73999999976</v>
      </c>
      <c r="K176" s="33">
        <v>767901</v>
      </c>
      <c r="L176" s="33">
        <v>2424020.1179831624</v>
      </c>
      <c r="M176" s="33">
        <v>0</v>
      </c>
      <c r="N176" s="33">
        <v>0</v>
      </c>
      <c r="O176" s="54">
        <v>903.73563218390791</v>
      </c>
      <c r="P176" s="33">
        <v>0</v>
      </c>
      <c r="Q176" s="33">
        <v>0</v>
      </c>
      <c r="R176" s="33">
        <v>173.95236655205576</v>
      </c>
      <c r="S176" s="33">
        <v>-32.975545977011464</v>
      </c>
      <c r="T176" s="33">
        <v>84.8696949602122</v>
      </c>
      <c r="U176" s="33">
        <v>267.90673275675977</v>
      </c>
      <c r="V176" s="33">
        <v>0</v>
      </c>
      <c r="W176" s="33">
        <v>0</v>
      </c>
    </row>
    <row r="177" spans="1:23" x14ac:dyDescent="0.2">
      <c r="A177" s="27">
        <v>4601</v>
      </c>
      <c r="B177" s="27" t="s">
        <v>611</v>
      </c>
      <c r="C177" s="33">
        <v>286930</v>
      </c>
      <c r="D177" s="33">
        <f>SUM(Table6[[#This Row],[Utbytte totalt]:[Renter ansvarlig lån totalt]])</f>
        <v>398070696.7761724</v>
      </c>
      <c r="E177" s="33">
        <f>SUM(Table6[[#This Row],[Utbytte per innbygger]:[Renter ansvarlig lån per innbygger]])</f>
        <v>1387.3442887678957</v>
      </c>
      <c r="F177" s="54">
        <v>302032000</v>
      </c>
      <c r="G177" s="33">
        <v>668150</v>
      </c>
      <c r="H177" s="33">
        <v>0</v>
      </c>
      <c r="I177" s="33">
        <v>45691075.860835776</v>
      </c>
      <c r="J177" s="33">
        <v>0</v>
      </c>
      <c r="K177" s="33">
        <v>0</v>
      </c>
      <c r="L177" s="33">
        <v>49679470.915336609</v>
      </c>
      <c r="M177" s="33">
        <v>0</v>
      </c>
      <c r="N177" s="33">
        <v>0</v>
      </c>
      <c r="O177" s="54">
        <v>1052.6330463876207</v>
      </c>
      <c r="P177" s="33">
        <v>2.3286167357892169</v>
      </c>
      <c r="Q177" s="33">
        <v>0</v>
      </c>
      <c r="R177" s="33">
        <v>159.2411942314703</v>
      </c>
      <c r="S177" s="33">
        <v>0</v>
      </c>
      <c r="T177" s="33">
        <v>0</v>
      </c>
      <c r="U177" s="33">
        <v>173.14143141301574</v>
      </c>
      <c r="V177" s="33">
        <v>0</v>
      </c>
      <c r="W177" s="33">
        <v>0</v>
      </c>
    </row>
    <row r="178" spans="1:23" x14ac:dyDescent="0.2">
      <c r="A178" s="27">
        <v>3050</v>
      </c>
      <c r="B178" s="27" t="s">
        <v>546</v>
      </c>
      <c r="C178" s="33">
        <v>2720</v>
      </c>
      <c r="D178" s="33">
        <f>SUM(Table6[[#This Row],[Utbytte totalt]:[Renter ansvarlig lån totalt]])</f>
        <v>3742156.365301589</v>
      </c>
      <c r="E178" s="33">
        <f>SUM(Table6[[#This Row],[Utbytte per innbygger]:[Renter ansvarlig lån per innbygger]])</f>
        <v>1375.7927813608785</v>
      </c>
      <c r="F178" s="54">
        <v>670800.00000000012</v>
      </c>
      <c r="G178" s="33">
        <v>1061972.128</v>
      </c>
      <c r="H178" s="33">
        <v>0</v>
      </c>
      <c r="I178" s="33">
        <v>699670.81985818665</v>
      </c>
      <c r="J178" s="33">
        <v>-215993.27599999995</v>
      </c>
      <c r="K178" s="33">
        <v>503562</v>
      </c>
      <c r="L178" s="33">
        <v>1022144.6934434026</v>
      </c>
      <c r="M178" s="33">
        <v>0</v>
      </c>
      <c r="N178" s="33">
        <v>0</v>
      </c>
      <c r="O178" s="54">
        <v>246.61764705882356</v>
      </c>
      <c r="P178" s="33">
        <v>390.43092941176474</v>
      </c>
      <c r="Q178" s="33">
        <v>0</v>
      </c>
      <c r="R178" s="33">
        <v>257.23191906550977</v>
      </c>
      <c r="S178" s="33">
        <v>-79.409292647058805</v>
      </c>
      <c r="T178" s="33">
        <v>185.13308823529411</v>
      </c>
      <c r="U178" s="33">
        <v>375.7884902365451</v>
      </c>
      <c r="V178" s="33">
        <v>0</v>
      </c>
      <c r="W178" s="33">
        <v>0</v>
      </c>
    </row>
    <row r="179" spans="1:23" x14ac:dyDescent="0.2">
      <c r="A179" s="27">
        <v>4211</v>
      </c>
      <c r="B179" s="27" t="s">
        <v>646</v>
      </c>
      <c r="C179" s="33">
        <v>2427</v>
      </c>
      <c r="D179" s="33">
        <f>SUM(Table6[[#This Row],[Utbytte totalt]:[Renter ansvarlig lån totalt]])</f>
        <v>3288330.6063436945</v>
      </c>
      <c r="E179" s="33">
        <f>SUM(Table6[[#This Row],[Utbytte per innbygger]:[Renter ansvarlig lån per innbygger]])</f>
        <v>1354.8951818474225</v>
      </c>
      <c r="F179" s="54">
        <v>2242500</v>
      </c>
      <c r="G179" s="33">
        <v>0</v>
      </c>
      <c r="H179" s="33">
        <v>0</v>
      </c>
      <c r="I179" s="33">
        <v>426298.4685789725</v>
      </c>
      <c r="J179" s="33">
        <v>0</v>
      </c>
      <c r="K179" s="33">
        <v>0</v>
      </c>
      <c r="L179" s="33">
        <v>619532.13776472211</v>
      </c>
      <c r="M179" s="33">
        <v>0</v>
      </c>
      <c r="N179" s="33">
        <v>0</v>
      </c>
      <c r="O179" s="54">
        <v>923.98022249690973</v>
      </c>
      <c r="P179" s="33">
        <v>0</v>
      </c>
      <c r="Q179" s="33">
        <v>0</v>
      </c>
      <c r="R179" s="33">
        <v>175.64831832672951</v>
      </c>
      <c r="S179" s="33">
        <v>0</v>
      </c>
      <c r="T179" s="33">
        <v>0</v>
      </c>
      <c r="U179" s="33">
        <v>255.26664102378331</v>
      </c>
      <c r="V179" s="33">
        <v>0</v>
      </c>
      <c r="W179" s="33">
        <v>0</v>
      </c>
    </row>
    <row r="180" spans="1:23" x14ac:dyDescent="0.2">
      <c r="A180" s="27">
        <v>4631</v>
      </c>
      <c r="B180" s="27" t="s">
        <v>684</v>
      </c>
      <c r="C180" s="33">
        <v>29593</v>
      </c>
      <c r="D180" s="33">
        <f>SUM(Table6[[#This Row],[Utbytte totalt]:[Renter ansvarlig lån totalt]])</f>
        <v>39851226.680506602</v>
      </c>
      <c r="E180" s="33">
        <f>SUM(Table6[[#This Row],[Utbytte per innbygger]:[Renter ansvarlig lån per innbygger]])</f>
        <v>1346.6436887272866</v>
      </c>
      <c r="F180" s="54">
        <v>27616000</v>
      </c>
      <c r="G180" s="33">
        <v>0</v>
      </c>
      <c r="H180" s="33">
        <v>0</v>
      </c>
      <c r="I180" s="33">
        <v>4650036.6286899978</v>
      </c>
      <c r="J180" s="33">
        <v>-25387.655999999988</v>
      </c>
      <c r="K180" s="33">
        <v>52322</v>
      </c>
      <c r="L180" s="33">
        <v>7558255.7078166008</v>
      </c>
      <c r="M180" s="33">
        <v>0</v>
      </c>
      <c r="N180" s="33">
        <v>0</v>
      </c>
      <c r="O180" s="54">
        <v>933.1936606629946</v>
      </c>
      <c r="P180" s="33">
        <v>0</v>
      </c>
      <c r="Q180" s="33">
        <v>0</v>
      </c>
      <c r="R180" s="33">
        <v>157.13299187949846</v>
      </c>
      <c r="S180" s="33">
        <v>-0.85789396140979246</v>
      </c>
      <c r="T180" s="33">
        <v>1.768053255837529</v>
      </c>
      <c r="U180" s="33">
        <v>255.40687689036599</v>
      </c>
      <c r="V180" s="33">
        <v>0</v>
      </c>
      <c r="W180" s="33">
        <v>0</v>
      </c>
    </row>
    <row r="181" spans="1:23" x14ac:dyDescent="0.2">
      <c r="A181" s="27">
        <v>3429</v>
      </c>
      <c r="B181" s="27" t="s">
        <v>558</v>
      </c>
      <c r="C181" s="33">
        <v>1530</v>
      </c>
      <c r="D181" s="33">
        <f>SUM(Table6[[#This Row],[Utbytte totalt]:[Renter ansvarlig lån totalt]])</f>
        <v>2051413.4099879572</v>
      </c>
      <c r="E181" s="33">
        <f>SUM(Table6[[#This Row],[Utbytte per innbygger]:[Renter ansvarlig lån per innbygger]])</f>
        <v>1340.7930784235014</v>
      </c>
      <c r="F181" s="54">
        <v>0</v>
      </c>
      <c r="G181" s="33">
        <v>739091.66800000006</v>
      </c>
      <c r="H181" s="33">
        <v>0</v>
      </c>
      <c r="I181" s="33">
        <v>347805.41722157446</v>
      </c>
      <c r="J181" s="33">
        <v>-264737.63599999994</v>
      </c>
      <c r="K181" s="33">
        <v>811996</v>
      </c>
      <c r="L181" s="33">
        <v>417257.96076638252</v>
      </c>
      <c r="M181" s="33">
        <v>0</v>
      </c>
      <c r="N181" s="33">
        <v>0</v>
      </c>
      <c r="O181" s="54">
        <v>0</v>
      </c>
      <c r="P181" s="33">
        <v>483.06644967320267</v>
      </c>
      <c r="Q181" s="33">
        <v>0</v>
      </c>
      <c r="R181" s="33">
        <v>227.32380210560422</v>
      </c>
      <c r="S181" s="33">
        <v>-173.03113464052285</v>
      </c>
      <c r="T181" s="33">
        <v>530.716339869281</v>
      </c>
      <c r="U181" s="33">
        <v>272.71762141593626</v>
      </c>
      <c r="V181" s="33">
        <v>0</v>
      </c>
      <c r="W181" s="33">
        <v>0</v>
      </c>
    </row>
    <row r="182" spans="1:23" x14ac:dyDescent="0.2">
      <c r="A182" s="27">
        <v>4225</v>
      </c>
      <c r="B182" s="27" t="s">
        <v>564</v>
      </c>
      <c r="C182" s="33">
        <v>10480</v>
      </c>
      <c r="D182" s="33">
        <f>SUM(Table6[[#This Row],[Utbytte totalt]:[Renter ansvarlig lån totalt]])</f>
        <v>14040726.170456592</v>
      </c>
      <c r="E182" s="33">
        <f>SUM(Table6[[#This Row],[Utbytte per innbygger]:[Renter ansvarlig lån per innbygger]])</f>
        <v>1339.7639475626518</v>
      </c>
      <c r="F182" s="54">
        <v>8905000</v>
      </c>
      <c r="G182" s="33">
        <v>553409.28300000005</v>
      </c>
      <c r="H182" s="33">
        <v>0</v>
      </c>
      <c r="I182" s="33">
        <v>1870299.947860762</v>
      </c>
      <c r="J182" s="33">
        <v>-71475.299999999988</v>
      </c>
      <c r="K182" s="33">
        <v>86225</v>
      </c>
      <c r="L182" s="33">
        <v>2697267.2395958304</v>
      </c>
      <c r="M182" s="33">
        <v>0</v>
      </c>
      <c r="N182" s="33">
        <v>0</v>
      </c>
      <c r="O182" s="54">
        <v>849.71374045801531</v>
      </c>
      <c r="P182" s="33">
        <v>52.806229293893132</v>
      </c>
      <c r="Q182" s="33">
        <v>0</v>
      </c>
      <c r="R182" s="33">
        <v>178.46373548289714</v>
      </c>
      <c r="S182" s="33">
        <v>-6.8201622137404572</v>
      </c>
      <c r="T182" s="33">
        <v>8.2275763358778633</v>
      </c>
      <c r="U182" s="33">
        <v>257.37282820570903</v>
      </c>
      <c r="V182" s="33">
        <v>0</v>
      </c>
      <c r="W182" s="33">
        <v>0</v>
      </c>
    </row>
    <row r="183" spans="1:23" x14ac:dyDescent="0.2">
      <c r="A183" s="27">
        <v>5014</v>
      </c>
      <c r="B183" s="27" t="s">
        <v>703</v>
      </c>
      <c r="C183" s="33">
        <v>5265</v>
      </c>
      <c r="D183" s="33">
        <f>SUM(Table6[[#This Row],[Utbytte totalt]:[Renter ansvarlig lån totalt]])</f>
        <v>6907772.5304126134</v>
      </c>
      <c r="E183" s="33">
        <f>SUM(Table6[[#This Row],[Utbytte per innbygger]:[Renter ansvarlig lån per innbygger]])</f>
        <v>1312.0175746272771</v>
      </c>
      <c r="F183" s="54">
        <v>4946000</v>
      </c>
      <c r="G183" s="33">
        <v>0</v>
      </c>
      <c r="H183" s="33">
        <v>0</v>
      </c>
      <c r="I183" s="33">
        <v>1050182.8940231197</v>
      </c>
      <c r="J183" s="33">
        <v>0</v>
      </c>
      <c r="K183" s="33">
        <v>0</v>
      </c>
      <c r="L183" s="33">
        <v>911589.63638949394</v>
      </c>
      <c r="M183" s="33">
        <v>0</v>
      </c>
      <c r="N183" s="33">
        <v>0</v>
      </c>
      <c r="O183" s="54">
        <v>939.41120607787275</v>
      </c>
      <c r="P183" s="33">
        <v>0</v>
      </c>
      <c r="Q183" s="33">
        <v>0</v>
      </c>
      <c r="R183" s="33">
        <v>199.46493713639501</v>
      </c>
      <c r="S183" s="33">
        <v>0</v>
      </c>
      <c r="T183" s="33">
        <v>0</v>
      </c>
      <c r="U183" s="33">
        <v>173.14143141300929</v>
      </c>
      <c r="V183" s="33">
        <v>0</v>
      </c>
      <c r="W183" s="33">
        <v>0</v>
      </c>
    </row>
    <row r="184" spans="1:23" x14ac:dyDescent="0.2">
      <c r="A184" s="27">
        <v>4647</v>
      </c>
      <c r="B184" s="27" t="s">
        <v>474</v>
      </c>
      <c r="C184" s="33">
        <v>22116</v>
      </c>
      <c r="D184" s="33">
        <f>SUM(Table6[[#This Row],[Utbytte totalt]:[Renter ansvarlig lån totalt]])</f>
        <v>28683256.466812562</v>
      </c>
      <c r="E184" s="33">
        <f>SUM(Table6[[#This Row],[Utbytte per innbygger]:[Renter ansvarlig lån per innbygger]])</f>
        <v>1296.9459426122519</v>
      </c>
      <c r="F184" s="54">
        <v>18241794.66</v>
      </c>
      <c r="G184" s="33">
        <v>0</v>
      </c>
      <c r="H184" s="33">
        <v>0</v>
      </c>
      <c r="I184" s="33">
        <v>3838039.5456824312</v>
      </c>
      <c r="J184" s="33">
        <v>-681507.63599999994</v>
      </c>
      <c r="K184" s="33">
        <v>1477334</v>
      </c>
      <c r="L184" s="33">
        <v>5807595.8971301317</v>
      </c>
      <c r="M184" s="33">
        <v>0</v>
      </c>
      <c r="N184" s="33">
        <v>0</v>
      </c>
      <c r="O184" s="54">
        <v>824.82341562669558</v>
      </c>
      <c r="P184" s="33">
        <v>0</v>
      </c>
      <c r="Q184" s="33">
        <v>0</v>
      </c>
      <c r="R184" s="33">
        <v>173.54130700318461</v>
      </c>
      <c r="S184" s="33">
        <v>-30.815139989148125</v>
      </c>
      <c r="T184" s="33">
        <v>66.799330801229885</v>
      </c>
      <c r="U184" s="33">
        <v>262.59702917028989</v>
      </c>
      <c r="V184" s="33">
        <v>0</v>
      </c>
      <c r="W184" s="33">
        <v>0</v>
      </c>
    </row>
    <row r="185" spans="1:23" x14ac:dyDescent="0.2">
      <c r="A185" s="27">
        <v>1511</v>
      </c>
      <c r="B185" s="27" t="s">
        <v>656</v>
      </c>
      <c r="C185" s="33">
        <v>3045</v>
      </c>
      <c r="D185" s="33">
        <f>SUM(Table6[[#This Row],[Utbytte totalt]:[Renter ansvarlig lån totalt]])</f>
        <v>3836810.8615840925</v>
      </c>
      <c r="E185" s="33">
        <f>SUM(Table6[[#This Row],[Utbytte per innbygger]:[Renter ansvarlig lån per innbygger]])</f>
        <v>1260.0364077451864</v>
      </c>
      <c r="F185" s="54">
        <v>2893958.71</v>
      </c>
      <c r="G185" s="33">
        <v>0</v>
      </c>
      <c r="H185" s="33">
        <v>0</v>
      </c>
      <c r="I185" s="33">
        <v>0</v>
      </c>
      <c r="J185" s="33">
        <v>-143937.61199999996</v>
      </c>
      <c r="K185" s="33">
        <v>287430</v>
      </c>
      <c r="L185" s="33">
        <v>799359.76358409226</v>
      </c>
      <c r="M185" s="33">
        <v>0</v>
      </c>
      <c r="N185" s="33">
        <v>0</v>
      </c>
      <c r="O185" s="54">
        <v>950.39694909688012</v>
      </c>
      <c r="P185" s="33">
        <v>0</v>
      </c>
      <c r="Q185" s="33">
        <v>0</v>
      </c>
      <c r="R185" s="33">
        <v>0</v>
      </c>
      <c r="S185" s="33">
        <v>-47.270151724137918</v>
      </c>
      <c r="T185" s="33">
        <v>94.394088669950733</v>
      </c>
      <c r="U185" s="33">
        <v>262.51552170249334</v>
      </c>
      <c r="V185" s="33">
        <v>0</v>
      </c>
      <c r="W185" s="33">
        <v>0</v>
      </c>
    </row>
    <row r="186" spans="1:23" x14ac:dyDescent="0.2">
      <c r="A186" s="27">
        <v>3006</v>
      </c>
      <c r="B186" s="27" t="s">
        <v>480</v>
      </c>
      <c r="C186" s="33">
        <v>27879</v>
      </c>
      <c r="D186" s="33">
        <f>SUM(Table6[[#This Row],[Utbytte totalt]:[Renter ansvarlig lån totalt]])</f>
        <v>34644353.299741156</v>
      </c>
      <c r="E186" s="33">
        <f>SUM(Table6[[#This Row],[Utbytte per innbygger]:[Renter ansvarlig lån per innbygger]])</f>
        <v>1242.6684350134924</v>
      </c>
      <c r="F186" s="54">
        <v>14554606.16</v>
      </c>
      <c r="G186" s="33">
        <v>7828980.6699999999</v>
      </c>
      <c r="H186" s="33">
        <v>0</v>
      </c>
      <c r="I186" s="33">
        <v>5843672.3407111224</v>
      </c>
      <c r="J186" s="33">
        <v>-452033.90399999986</v>
      </c>
      <c r="K186" s="33">
        <v>99708</v>
      </c>
      <c r="L186" s="33">
        <v>6769420.0330300331</v>
      </c>
      <c r="M186" s="33">
        <v>0</v>
      </c>
      <c r="N186" s="33">
        <v>0</v>
      </c>
      <c r="O186" s="54">
        <v>522.06342264787111</v>
      </c>
      <c r="P186" s="33">
        <v>280.81999605437784</v>
      </c>
      <c r="Q186" s="33">
        <v>0</v>
      </c>
      <c r="R186" s="33">
        <v>209.60839128774785</v>
      </c>
      <c r="S186" s="33">
        <v>-16.214136231572144</v>
      </c>
      <c r="T186" s="33">
        <v>3.5764553965350263</v>
      </c>
      <c r="U186" s="33">
        <v>242.81430585853269</v>
      </c>
      <c r="V186" s="33">
        <v>0</v>
      </c>
      <c r="W186" s="33">
        <v>0</v>
      </c>
    </row>
    <row r="187" spans="1:23" x14ac:dyDescent="0.2">
      <c r="A187" s="27">
        <v>5403</v>
      </c>
      <c r="B187" s="27" t="s">
        <v>470</v>
      </c>
      <c r="C187" s="33">
        <v>21144</v>
      </c>
      <c r="D187" s="33">
        <f>SUM(Table6[[#This Row],[Utbytte totalt]:[Renter ansvarlig lån totalt]])</f>
        <v>25679456.440662853</v>
      </c>
      <c r="E187" s="33">
        <f>SUM(Table6[[#This Row],[Utbytte per innbygger]:[Renter ansvarlig lån per innbygger]])</f>
        <v>1214.5032368834115</v>
      </c>
      <c r="F187" s="54">
        <v>0</v>
      </c>
      <c r="G187" s="33">
        <v>14894262.831</v>
      </c>
      <c r="H187" s="33">
        <v>0</v>
      </c>
      <c r="I187" s="33">
        <v>4928822.2938559307</v>
      </c>
      <c r="J187" s="33">
        <v>-177995.5419999999</v>
      </c>
      <c r="K187" s="33">
        <v>294959</v>
      </c>
      <c r="L187" s="33">
        <v>5739407.857806921</v>
      </c>
      <c r="M187" s="33">
        <v>0</v>
      </c>
      <c r="N187" s="33">
        <v>0</v>
      </c>
      <c r="O187" s="54">
        <v>0</v>
      </c>
      <c r="P187" s="33">
        <v>704.42030036889901</v>
      </c>
      <c r="Q187" s="33">
        <v>0</v>
      </c>
      <c r="R187" s="33">
        <v>233.10737295951242</v>
      </c>
      <c r="S187" s="33">
        <v>-8.4182530268634075</v>
      </c>
      <c r="T187" s="33">
        <v>13.950009458948164</v>
      </c>
      <c r="U187" s="33">
        <v>271.4438071229153</v>
      </c>
      <c r="V187" s="33">
        <v>0</v>
      </c>
      <c r="W187" s="33">
        <v>0</v>
      </c>
    </row>
    <row r="188" spans="1:23" x14ac:dyDescent="0.2">
      <c r="A188" s="27">
        <v>1122</v>
      </c>
      <c r="B188" s="27" t="s">
        <v>540</v>
      </c>
      <c r="C188" s="33">
        <v>12131</v>
      </c>
      <c r="D188" s="33">
        <f>SUM(Table6[[#This Row],[Utbytte totalt]:[Renter ansvarlig lån totalt]])</f>
        <v>14649992.90015934</v>
      </c>
      <c r="E188" s="33">
        <f>SUM(Table6[[#This Row],[Utbytte per innbygger]:[Renter ansvarlig lån per innbygger]])</f>
        <v>1207.6492375038611</v>
      </c>
      <c r="F188" s="54">
        <v>5877900</v>
      </c>
      <c r="G188" s="33">
        <v>2336229.9350000001</v>
      </c>
      <c r="H188" s="33">
        <v>862500</v>
      </c>
      <c r="I188" s="33">
        <v>1772860.2978998539</v>
      </c>
      <c r="J188" s="33">
        <v>-514496.90500000003</v>
      </c>
      <c r="K188" s="33">
        <v>1049505</v>
      </c>
      <c r="L188" s="33">
        <v>3265494.5722594857</v>
      </c>
      <c r="M188" s="33">
        <v>0</v>
      </c>
      <c r="N188" s="33">
        <v>0</v>
      </c>
      <c r="O188" s="54">
        <v>484.53548759376804</v>
      </c>
      <c r="P188" s="33">
        <v>192.58345849476549</v>
      </c>
      <c r="Q188" s="33">
        <v>71.098837688566476</v>
      </c>
      <c r="R188" s="33">
        <v>146.14296413320039</v>
      </c>
      <c r="S188" s="33">
        <v>-42.411747176654856</v>
      </c>
      <c r="T188" s="33">
        <v>86.514302200972708</v>
      </c>
      <c r="U188" s="33">
        <v>269.18593456924293</v>
      </c>
      <c r="V188" s="33">
        <v>0</v>
      </c>
      <c r="W188" s="33">
        <v>0</v>
      </c>
    </row>
    <row r="189" spans="1:23" x14ac:dyDescent="0.2">
      <c r="A189" s="27">
        <v>4205</v>
      </c>
      <c r="B189" s="27" t="s">
        <v>518</v>
      </c>
      <c r="C189" s="33">
        <v>23147</v>
      </c>
      <c r="D189" s="33">
        <f>SUM(Table6[[#This Row],[Utbytte totalt]:[Renter ansvarlig lån totalt]])</f>
        <v>27863806.481387731</v>
      </c>
      <c r="E189" s="33">
        <f>SUM(Table6[[#This Row],[Utbytte per innbygger]:[Renter ansvarlig lån per innbygger]])</f>
        <v>1203.7761472928557</v>
      </c>
      <c r="F189" s="54">
        <v>18157750</v>
      </c>
      <c r="G189" s="33">
        <v>0</v>
      </c>
      <c r="H189" s="33">
        <v>0</v>
      </c>
      <c r="I189" s="33">
        <v>3602560.3916102378</v>
      </c>
      <c r="J189" s="33">
        <v>-446360.84999999986</v>
      </c>
      <c r="K189" s="33">
        <v>444900</v>
      </c>
      <c r="L189" s="33">
        <v>6104956.9397774935</v>
      </c>
      <c r="M189" s="33">
        <v>0</v>
      </c>
      <c r="N189" s="33">
        <v>0</v>
      </c>
      <c r="O189" s="54">
        <v>784.45370890396168</v>
      </c>
      <c r="P189" s="33">
        <v>0</v>
      </c>
      <c r="Q189" s="33">
        <v>0</v>
      </c>
      <c r="R189" s="33">
        <v>155.63832857865978</v>
      </c>
      <c r="S189" s="33">
        <v>-19.283745193761604</v>
      </c>
      <c r="T189" s="33">
        <v>19.220633343413834</v>
      </c>
      <c r="U189" s="33">
        <v>263.74722166058206</v>
      </c>
      <c r="V189" s="33">
        <v>0</v>
      </c>
      <c r="W189" s="33">
        <v>0</v>
      </c>
    </row>
    <row r="190" spans="1:23" x14ac:dyDescent="0.2">
      <c r="A190" s="27">
        <v>4206</v>
      </c>
      <c r="B190" s="27" t="s">
        <v>704</v>
      </c>
      <c r="C190" s="33">
        <v>9622</v>
      </c>
      <c r="D190" s="33">
        <f>SUM(Table6[[#This Row],[Utbytte totalt]:[Renter ansvarlig lån totalt]])</f>
        <v>11557786.282454772</v>
      </c>
      <c r="E190" s="33">
        <f>SUM(Table6[[#This Row],[Utbytte per innbygger]:[Renter ansvarlig lån per innbygger]])</f>
        <v>1201.1833592241501</v>
      </c>
      <c r="F190" s="54">
        <v>4221750</v>
      </c>
      <c r="G190" s="33">
        <v>0</v>
      </c>
      <c r="H190" s="33">
        <v>3208500</v>
      </c>
      <c r="I190" s="33">
        <v>1671360.6625239081</v>
      </c>
      <c r="J190" s="33">
        <v>0</v>
      </c>
      <c r="K190" s="33">
        <v>0</v>
      </c>
      <c r="L190" s="33">
        <v>2456175.6199308634</v>
      </c>
      <c r="M190" s="33">
        <v>0</v>
      </c>
      <c r="N190" s="33">
        <v>0</v>
      </c>
      <c r="O190" s="54">
        <v>438.76013302847639</v>
      </c>
      <c r="P190" s="33">
        <v>0</v>
      </c>
      <c r="Q190" s="33">
        <v>333.45458324672626</v>
      </c>
      <c r="R190" s="33">
        <v>173.70200192516194</v>
      </c>
      <c r="S190" s="33">
        <v>0</v>
      </c>
      <c r="T190" s="33">
        <v>0</v>
      </c>
      <c r="U190" s="33">
        <v>255.26664102378544</v>
      </c>
      <c r="V190" s="33">
        <v>0</v>
      </c>
      <c r="W190" s="33">
        <v>0</v>
      </c>
    </row>
    <row r="191" spans="1:23" x14ac:dyDescent="0.2">
      <c r="A191" s="27">
        <v>1577</v>
      </c>
      <c r="B191" s="27" t="s">
        <v>528</v>
      </c>
      <c r="C191" s="33">
        <v>10809</v>
      </c>
      <c r="D191" s="33">
        <f>SUM(Table6[[#This Row],[Utbytte totalt]:[Renter ansvarlig lån totalt]])</f>
        <v>12769974.281609558</v>
      </c>
      <c r="E191" s="33">
        <f>SUM(Table6[[#This Row],[Utbytte per innbygger]:[Renter ansvarlig lån per innbygger]])</f>
        <v>1181.4205089841389</v>
      </c>
      <c r="F191" s="54">
        <v>7110399.0899999999</v>
      </c>
      <c r="G191" s="33">
        <v>0</v>
      </c>
      <c r="H191" s="33">
        <v>0</v>
      </c>
      <c r="I191" s="33">
        <v>1993452.8387835766</v>
      </c>
      <c r="J191" s="33">
        <v>-419581.76999999979</v>
      </c>
      <c r="K191" s="33">
        <v>1121477</v>
      </c>
      <c r="L191" s="33">
        <v>2964227.1228259802</v>
      </c>
      <c r="M191" s="33">
        <v>0</v>
      </c>
      <c r="N191" s="33">
        <v>0</v>
      </c>
      <c r="O191" s="54">
        <v>657.82210102692204</v>
      </c>
      <c r="P191" s="33">
        <v>0</v>
      </c>
      <c r="Q191" s="33">
        <v>0</v>
      </c>
      <c r="R191" s="33">
        <v>184.42527882168346</v>
      </c>
      <c r="S191" s="33">
        <v>-38.81781570913126</v>
      </c>
      <c r="T191" s="33">
        <v>103.75400129521695</v>
      </c>
      <c r="U191" s="33">
        <v>274.23694354944769</v>
      </c>
      <c r="V191" s="33">
        <v>0</v>
      </c>
      <c r="W191" s="33">
        <v>0</v>
      </c>
    </row>
    <row r="192" spans="1:23" x14ac:dyDescent="0.2">
      <c r="A192" s="27">
        <v>5432</v>
      </c>
      <c r="B192" s="27" t="s">
        <v>651</v>
      </c>
      <c r="C192" s="33">
        <v>859</v>
      </c>
      <c r="D192" s="33">
        <f>SUM(Table6[[#This Row],[Utbytte totalt]:[Renter ansvarlig lån totalt]])</f>
        <v>1006159.6806354341</v>
      </c>
      <c r="E192" s="33">
        <f>SUM(Table6[[#This Row],[Utbytte per innbygger]:[Renter ansvarlig lån per innbygger]])</f>
        <v>1171.3151113334507</v>
      </c>
      <c r="F192" s="54">
        <v>499980</v>
      </c>
      <c r="G192" s="33">
        <v>0</v>
      </c>
      <c r="H192" s="33">
        <v>0</v>
      </c>
      <c r="I192" s="33">
        <v>286905.63599600689</v>
      </c>
      <c r="J192" s="33">
        <v>0</v>
      </c>
      <c r="K192" s="33">
        <v>0</v>
      </c>
      <c r="L192" s="33">
        <v>219274.04463942721</v>
      </c>
      <c r="M192" s="33">
        <v>0</v>
      </c>
      <c r="N192" s="33">
        <v>0</v>
      </c>
      <c r="O192" s="54">
        <v>582.04889406286384</v>
      </c>
      <c r="P192" s="33">
        <v>0</v>
      </c>
      <c r="Q192" s="33">
        <v>0</v>
      </c>
      <c r="R192" s="33">
        <v>333.99957624680661</v>
      </c>
      <c r="S192" s="33">
        <v>0</v>
      </c>
      <c r="T192" s="33">
        <v>0</v>
      </c>
      <c r="U192" s="33">
        <v>255.26664102378024</v>
      </c>
      <c r="V192" s="33">
        <v>0</v>
      </c>
      <c r="W192" s="33">
        <v>0</v>
      </c>
    </row>
    <row r="193" spans="1:23" x14ac:dyDescent="0.2">
      <c r="A193" s="27">
        <v>5061</v>
      </c>
      <c r="B193" s="27" t="s">
        <v>517</v>
      </c>
      <c r="C193" s="33">
        <v>1980</v>
      </c>
      <c r="D193" s="33">
        <f>SUM(Table6[[#This Row],[Utbytte totalt]:[Renter ansvarlig lån totalt]])</f>
        <v>2283544.7391273538</v>
      </c>
      <c r="E193" s="33">
        <f>SUM(Table6[[#This Row],[Utbytte per innbygger]:[Renter ansvarlig lån per innbygger]])</f>
        <v>1153.3054238016937</v>
      </c>
      <c r="F193" s="54">
        <v>0</v>
      </c>
      <c r="G193" s="33">
        <v>0</v>
      </c>
      <c r="H193" s="33">
        <v>0</v>
      </c>
      <c r="I193" s="33">
        <v>387051.94290027348</v>
      </c>
      <c r="J193" s="33">
        <v>-479292.1529999997</v>
      </c>
      <c r="K193" s="33">
        <v>1651957</v>
      </c>
      <c r="L193" s="33">
        <v>723827.94922707975</v>
      </c>
      <c r="M193" s="33">
        <v>0</v>
      </c>
      <c r="N193" s="33">
        <v>0</v>
      </c>
      <c r="O193" s="54">
        <v>0</v>
      </c>
      <c r="P193" s="33">
        <v>0</v>
      </c>
      <c r="Q193" s="33">
        <v>0</v>
      </c>
      <c r="R193" s="33">
        <v>195.48077924256236</v>
      </c>
      <c r="S193" s="33">
        <v>-242.06674393939377</v>
      </c>
      <c r="T193" s="33">
        <v>834.32171717171718</v>
      </c>
      <c r="U193" s="33">
        <v>365.56967132680796</v>
      </c>
      <c r="V193" s="33">
        <v>0</v>
      </c>
      <c r="W193" s="33">
        <v>0</v>
      </c>
    </row>
    <row r="194" spans="1:23" x14ac:dyDescent="0.2">
      <c r="A194" s="27">
        <v>4216</v>
      </c>
      <c r="B194" s="27" t="s">
        <v>601</v>
      </c>
      <c r="C194" s="33">
        <v>5342</v>
      </c>
      <c r="D194" s="33">
        <f>SUM(Table6[[#This Row],[Utbytte totalt]:[Renter ansvarlig lån totalt]])</f>
        <v>6117284.7865099823</v>
      </c>
      <c r="E194" s="33">
        <f>SUM(Table6[[#This Row],[Utbytte per innbygger]:[Renter ansvarlig lån per innbygger]])</f>
        <v>1145.1300611212996</v>
      </c>
      <c r="F194" s="54">
        <v>4095000</v>
      </c>
      <c r="G194" s="33">
        <v>0</v>
      </c>
      <c r="H194" s="33">
        <v>0</v>
      </c>
      <c r="I194" s="33">
        <v>637417.71016093995</v>
      </c>
      <c r="J194" s="33">
        <v>-87966.319999999949</v>
      </c>
      <c r="K194" s="33">
        <v>67349</v>
      </c>
      <c r="L194" s="33">
        <v>1405484.3963490427</v>
      </c>
      <c r="M194" s="33">
        <v>0</v>
      </c>
      <c r="N194" s="33">
        <v>0</v>
      </c>
      <c r="O194" s="54">
        <v>766.56682890303262</v>
      </c>
      <c r="P194" s="33">
        <v>0</v>
      </c>
      <c r="Q194" s="33">
        <v>0</v>
      </c>
      <c r="R194" s="33">
        <v>119.32192253106327</v>
      </c>
      <c r="S194" s="33">
        <v>-16.466926244852107</v>
      </c>
      <c r="T194" s="33">
        <v>12.607450393111195</v>
      </c>
      <c r="U194" s="33">
        <v>263.10078553894471</v>
      </c>
      <c r="V194" s="33">
        <v>0</v>
      </c>
      <c r="W194" s="33">
        <v>0</v>
      </c>
    </row>
    <row r="195" spans="1:23" x14ac:dyDescent="0.2">
      <c r="A195" s="27">
        <v>1528</v>
      </c>
      <c r="B195" s="27" t="s">
        <v>661</v>
      </c>
      <c r="C195" s="33">
        <v>7558</v>
      </c>
      <c r="D195" s="33">
        <f>SUM(Table6[[#This Row],[Utbytte totalt]:[Renter ansvarlig lån totalt]])</f>
        <v>8643222.3368577845</v>
      </c>
      <c r="E195" s="33">
        <f>SUM(Table6[[#This Row],[Utbytte per innbygger]:[Renter ansvarlig lån per innbygger]])</f>
        <v>1143.5859138472856</v>
      </c>
      <c r="F195" s="54">
        <v>6500000</v>
      </c>
      <c r="G195" s="33">
        <v>0</v>
      </c>
      <c r="H195" s="33">
        <v>0</v>
      </c>
      <c r="I195" s="33">
        <v>0</v>
      </c>
      <c r="J195" s="33">
        <v>-81891.935999999987</v>
      </c>
      <c r="K195" s="33">
        <v>295809</v>
      </c>
      <c r="L195" s="33">
        <v>1929305.2728577852</v>
      </c>
      <c r="M195" s="33">
        <v>0</v>
      </c>
      <c r="N195" s="33">
        <v>0</v>
      </c>
      <c r="O195" s="54">
        <v>860.01587721619478</v>
      </c>
      <c r="P195" s="33">
        <v>0</v>
      </c>
      <c r="Q195" s="33">
        <v>0</v>
      </c>
      <c r="R195" s="33">
        <v>0</v>
      </c>
      <c r="S195" s="33">
        <v>-10.835133103995764</v>
      </c>
      <c r="T195" s="33">
        <v>39.138528711299287</v>
      </c>
      <c r="U195" s="33">
        <v>255.2666410237874</v>
      </c>
      <c r="V195" s="33">
        <v>0</v>
      </c>
      <c r="W195" s="33">
        <v>0</v>
      </c>
    </row>
    <row r="196" spans="1:23" x14ac:dyDescent="0.2">
      <c r="A196" s="27">
        <v>3016</v>
      </c>
      <c r="B196" s="27" t="s">
        <v>623</v>
      </c>
      <c r="C196" s="33">
        <v>8312</v>
      </c>
      <c r="D196" s="33">
        <f>SUM(Table6[[#This Row],[Utbytte totalt]:[Renter ansvarlig lån totalt]])</f>
        <v>9491680.4120398555</v>
      </c>
      <c r="E196" s="33">
        <f>SUM(Table6[[#This Row],[Utbytte per innbygger]:[Renter ansvarlig lån per innbygger]])</f>
        <v>1141.924977386893</v>
      </c>
      <c r="F196" s="54">
        <v>6088290</v>
      </c>
      <c r="G196" s="33">
        <v>0</v>
      </c>
      <c r="H196" s="33">
        <v>0</v>
      </c>
      <c r="I196" s="33">
        <v>1273482.0918502004</v>
      </c>
      <c r="J196" s="33">
        <v>0</v>
      </c>
      <c r="K196" s="33">
        <v>8132</v>
      </c>
      <c r="L196" s="33">
        <v>2121776.3201896548</v>
      </c>
      <c r="M196" s="33">
        <v>0</v>
      </c>
      <c r="N196" s="33">
        <v>0</v>
      </c>
      <c r="O196" s="54">
        <v>732.46992300288741</v>
      </c>
      <c r="P196" s="33">
        <v>0</v>
      </c>
      <c r="Q196" s="33">
        <v>0</v>
      </c>
      <c r="R196" s="33">
        <v>153.21006879814732</v>
      </c>
      <c r="S196" s="33">
        <v>0</v>
      </c>
      <c r="T196" s="33">
        <v>0.97834456207892206</v>
      </c>
      <c r="U196" s="33">
        <v>255.26664102377944</v>
      </c>
      <c r="V196" s="33">
        <v>0</v>
      </c>
      <c r="W196" s="33">
        <v>0</v>
      </c>
    </row>
    <row r="197" spans="1:23" x14ac:dyDescent="0.2">
      <c r="A197" s="27">
        <v>1525</v>
      </c>
      <c r="B197" s="27" t="s">
        <v>547</v>
      </c>
      <c r="C197" s="33">
        <v>4467</v>
      </c>
      <c r="D197" s="33">
        <f>SUM(Table6[[#This Row],[Utbytte totalt]:[Renter ansvarlig lån totalt]])</f>
        <v>5085757.7770437449</v>
      </c>
      <c r="E197" s="33">
        <f>SUM(Table6[[#This Row],[Utbytte per innbygger]:[Renter ansvarlig lån per innbygger]])</f>
        <v>1138.5175234035694</v>
      </c>
      <c r="F197" s="54">
        <v>1250000</v>
      </c>
      <c r="G197" s="33">
        <v>1646728.665</v>
      </c>
      <c r="H197" s="33">
        <v>0</v>
      </c>
      <c r="I197" s="33">
        <v>951389.91559053236</v>
      </c>
      <c r="J197" s="33">
        <v>-99596.888999999966</v>
      </c>
      <c r="K197" s="33">
        <v>192660</v>
      </c>
      <c r="L197" s="33">
        <v>1144576.0854532123</v>
      </c>
      <c r="M197" s="33">
        <v>0</v>
      </c>
      <c r="N197" s="33">
        <v>0</v>
      </c>
      <c r="O197" s="54">
        <v>279.82986344302662</v>
      </c>
      <c r="P197" s="33">
        <v>368.64308596373405</v>
      </c>
      <c r="Q197" s="33">
        <v>0</v>
      </c>
      <c r="R197" s="33">
        <v>212.98184812861706</v>
      </c>
      <c r="S197" s="33">
        <v>-22.296147078576219</v>
      </c>
      <c r="T197" s="33">
        <v>43.129617192746807</v>
      </c>
      <c r="U197" s="33">
        <v>256.2292557540211</v>
      </c>
      <c r="V197" s="33">
        <v>0</v>
      </c>
      <c r="W197" s="33">
        <v>0</v>
      </c>
    </row>
    <row r="198" spans="1:23" x14ac:dyDescent="0.2">
      <c r="A198" s="27">
        <v>5036</v>
      </c>
      <c r="B198" s="27" t="s">
        <v>742</v>
      </c>
      <c r="C198" s="33">
        <v>2608</v>
      </c>
      <c r="D198" s="33">
        <f>SUM(Table6[[#This Row],[Utbytte totalt]:[Renter ansvarlig lån totalt]])</f>
        <v>2940371.5686226701</v>
      </c>
      <c r="E198" s="33">
        <f>SUM(Table6[[#This Row],[Utbytte per innbygger]:[Renter ansvarlig lån per innbygger]])</f>
        <v>1127.4430861283245</v>
      </c>
      <c r="F198" s="54">
        <v>1095887.07</v>
      </c>
      <c r="G198" s="33">
        <v>0</v>
      </c>
      <c r="H198" s="33">
        <v>0</v>
      </c>
      <c r="I198" s="33">
        <v>1178749.098832651</v>
      </c>
      <c r="J198" s="33">
        <v>0</v>
      </c>
      <c r="K198" s="33">
        <v>0</v>
      </c>
      <c r="L198" s="33">
        <v>665735.3997900188</v>
      </c>
      <c r="M198" s="33">
        <v>0</v>
      </c>
      <c r="N198" s="33">
        <v>0</v>
      </c>
      <c r="O198" s="54">
        <v>420.20209739263805</v>
      </c>
      <c r="P198" s="33">
        <v>0</v>
      </c>
      <c r="Q198" s="33">
        <v>0</v>
      </c>
      <c r="R198" s="33">
        <v>451.97434771190609</v>
      </c>
      <c r="S198" s="33">
        <v>0</v>
      </c>
      <c r="T198" s="33">
        <v>0</v>
      </c>
      <c r="U198" s="33">
        <v>255.26664102378021</v>
      </c>
      <c r="V198" s="33">
        <v>0</v>
      </c>
      <c r="W198" s="33">
        <v>0</v>
      </c>
    </row>
    <row r="199" spans="1:23" x14ac:dyDescent="0.2">
      <c r="A199" s="27">
        <v>4626</v>
      </c>
      <c r="B199" s="27" t="s">
        <v>721</v>
      </c>
      <c r="C199" s="33">
        <v>39032</v>
      </c>
      <c r="D199" s="33">
        <f>SUM(Table6[[#This Row],[Utbytte totalt]:[Renter ansvarlig lån totalt]])</f>
        <v>43742918.006276146</v>
      </c>
      <c r="E199" s="33">
        <f>SUM(Table6[[#This Row],[Utbytte per innbygger]:[Renter ansvarlig lån per innbygger]])</f>
        <v>1120.6937386317929</v>
      </c>
      <c r="F199" s="54">
        <v>27416000</v>
      </c>
      <c r="G199" s="33">
        <v>0</v>
      </c>
      <c r="H199" s="33">
        <v>0</v>
      </c>
      <c r="I199" s="33">
        <v>6363350.4738359619</v>
      </c>
      <c r="J199" s="33">
        <v>0</v>
      </c>
      <c r="K199" s="33">
        <v>0</v>
      </c>
      <c r="L199" s="33">
        <v>9963567.5324401855</v>
      </c>
      <c r="M199" s="33">
        <v>0</v>
      </c>
      <c r="N199" s="33">
        <v>0</v>
      </c>
      <c r="O199" s="54">
        <v>702.39803238368518</v>
      </c>
      <c r="P199" s="33">
        <v>0</v>
      </c>
      <c r="Q199" s="33">
        <v>0</v>
      </c>
      <c r="R199" s="33">
        <v>163.02906522432778</v>
      </c>
      <c r="S199" s="33">
        <v>0</v>
      </c>
      <c r="T199" s="33">
        <v>0</v>
      </c>
      <c r="U199" s="33">
        <v>255.26664102378012</v>
      </c>
      <c r="V199" s="33">
        <v>0</v>
      </c>
      <c r="W199" s="33">
        <v>0</v>
      </c>
    </row>
    <row r="200" spans="1:23" x14ac:dyDescent="0.2">
      <c r="A200" s="27">
        <v>5025</v>
      </c>
      <c r="B200" s="27" t="s">
        <v>552</v>
      </c>
      <c r="C200" s="33">
        <v>5572</v>
      </c>
      <c r="D200" s="33">
        <f>SUM(Table6[[#This Row],[Utbytte totalt]:[Renter ansvarlig lån totalt]])</f>
        <v>6162090.7696736939</v>
      </c>
      <c r="E200" s="33">
        <f>SUM(Table6[[#This Row],[Utbytte per innbygger]:[Renter ansvarlig lån per innbygger]])</f>
        <v>1105.9028660577339</v>
      </c>
      <c r="F200" s="54">
        <v>0</v>
      </c>
      <c r="G200" s="33">
        <v>1093230.31125</v>
      </c>
      <c r="H200" s="33">
        <v>0</v>
      </c>
      <c r="I200" s="33">
        <v>1522494.5306391879</v>
      </c>
      <c r="J200" s="33">
        <v>-597890.79600000009</v>
      </c>
      <c r="K200" s="33">
        <v>2635911</v>
      </c>
      <c r="L200" s="33">
        <v>1508345.7237845063</v>
      </c>
      <c r="M200" s="33">
        <v>0</v>
      </c>
      <c r="N200" s="33">
        <v>0</v>
      </c>
      <c r="O200" s="54">
        <v>0</v>
      </c>
      <c r="P200" s="33">
        <v>196.20070194723618</v>
      </c>
      <c r="Q200" s="33">
        <v>0</v>
      </c>
      <c r="R200" s="33">
        <v>273.24022445067982</v>
      </c>
      <c r="S200" s="33">
        <v>-107.30272720746592</v>
      </c>
      <c r="T200" s="33">
        <v>473.06371141421391</v>
      </c>
      <c r="U200" s="33">
        <v>270.70095545307004</v>
      </c>
      <c r="V200" s="33">
        <v>0</v>
      </c>
      <c r="W200" s="33">
        <v>0</v>
      </c>
    </row>
    <row r="201" spans="1:23" x14ac:dyDescent="0.2">
      <c r="A201" s="27">
        <v>5049</v>
      </c>
      <c r="B201" s="27" t="s">
        <v>621</v>
      </c>
      <c r="C201" s="33">
        <v>1101</v>
      </c>
      <c r="D201" s="33">
        <f>SUM(Table6[[#This Row],[Utbytte totalt]:[Renter ansvarlig lån totalt]])</f>
        <v>1177925.5026408904</v>
      </c>
      <c r="E201" s="33">
        <f>SUM(Table6[[#This Row],[Utbytte per innbygger]:[Renter ansvarlig lån per innbygger]])</f>
        <v>1069.8687580752865</v>
      </c>
      <c r="F201" s="54">
        <v>612424.80000000005</v>
      </c>
      <c r="G201" s="33">
        <v>0</v>
      </c>
      <c r="H201" s="33">
        <v>0</v>
      </c>
      <c r="I201" s="33">
        <v>374871.98665515997</v>
      </c>
      <c r="J201" s="33">
        <v>0</v>
      </c>
      <c r="K201" s="33">
        <v>0</v>
      </c>
      <c r="L201" s="33">
        <v>190628.71598573029</v>
      </c>
      <c r="M201" s="33">
        <v>0</v>
      </c>
      <c r="N201" s="33">
        <v>0</v>
      </c>
      <c r="O201" s="54">
        <v>556.24414168937335</v>
      </c>
      <c r="P201" s="33">
        <v>0</v>
      </c>
      <c r="Q201" s="33">
        <v>0</v>
      </c>
      <c r="R201" s="33">
        <v>340.48318497289733</v>
      </c>
      <c r="S201" s="33">
        <v>0</v>
      </c>
      <c r="T201" s="33">
        <v>0</v>
      </c>
      <c r="U201" s="33">
        <v>173.14143141301571</v>
      </c>
      <c r="V201" s="33">
        <v>0</v>
      </c>
      <c r="W201" s="33">
        <v>0</v>
      </c>
    </row>
    <row r="202" spans="1:23" x14ac:dyDescent="0.2">
      <c r="A202" s="27">
        <v>5046</v>
      </c>
      <c r="B202" s="27" t="s">
        <v>644</v>
      </c>
      <c r="C202" s="33">
        <v>1193</v>
      </c>
      <c r="D202" s="33">
        <f>SUM(Table6[[#This Row],[Utbytte totalt]:[Renter ansvarlig lån totalt]])</f>
        <v>1261510.6941524129</v>
      </c>
      <c r="E202" s="33">
        <f>SUM(Table6[[#This Row],[Utbytte per innbygger]:[Renter ansvarlig lån per innbygger]])</f>
        <v>1057.4272373448557</v>
      </c>
      <c r="F202" s="54">
        <v>666011.97</v>
      </c>
      <c r="G202" s="33">
        <v>0</v>
      </c>
      <c r="H202" s="33">
        <v>0</v>
      </c>
      <c r="I202" s="33">
        <v>290965.62141104473</v>
      </c>
      <c r="J202" s="33">
        <v>0</v>
      </c>
      <c r="K202" s="33">
        <v>0</v>
      </c>
      <c r="L202" s="33">
        <v>304533.10274136811</v>
      </c>
      <c r="M202" s="33">
        <v>0</v>
      </c>
      <c r="N202" s="33">
        <v>0</v>
      </c>
      <c r="O202" s="54">
        <v>558.26652975691536</v>
      </c>
      <c r="P202" s="33">
        <v>0</v>
      </c>
      <c r="Q202" s="33">
        <v>0</v>
      </c>
      <c r="R202" s="33">
        <v>243.89406656416156</v>
      </c>
      <c r="S202" s="33">
        <v>0</v>
      </c>
      <c r="T202" s="33">
        <v>0</v>
      </c>
      <c r="U202" s="33">
        <v>255.26664102377882</v>
      </c>
      <c r="V202" s="33">
        <v>0</v>
      </c>
      <c r="W202" s="33">
        <v>0</v>
      </c>
    </row>
    <row r="203" spans="1:23" x14ac:dyDescent="0.2">
      <c r="A203" s="27">
        <v>5060</v>
      </c>
      <c r="B203" s="27" t="s">
        <v>688</v>
      </c>
      <c r="C203" s="33">
        <v>9732</v>
      </c>
      <c r="D203" s="33">
        <f>SUM(Table6[[#This Row],[Utbytte totalt]:[Renter ansvarlig lån totalt]])</f>
        <v>10002621.53230799</v>
      </c>
      <c r="E203" s="33">
        <f>SUM(Table6[[#This Row],[Utbytte per innbygger]:[Renter ansvarlig lån per innbygger]])</f>
        <v>1027.8073913181247</v>
      </c>
      <c r="F203" s="54">
        <v>3774656.7</v>
      </c>
      <c r="G203" s="33">
        <v>0</v>
      </c>
      <c r="H203" s="33">
        <v>3481700</v>
      </c>
      <c r="I203" s="33">
        <v>1061009.5217965541</v>
      </c>
      <c r="J203" s="33">
        <v>-28103.100000000006</v>
      </c>
      <c r="K203" s="33">
        <v>28346</v>
      </c>
      <c r="L203" s="33">
        <v>1685012.4105114341</v>
      </c>
      <c r="M203" s="33">
        <v>0</v>
      </c>
      <c r="N203" s="33">
        <v>0</v>
      </c>
      <c r="O203" s="54">
        <v>387.86032675709004</v>
      </c>
      <c r="P203" s="33">
        <v>0</v>
      </c>
      <c r="Q203" s="33">
        <v>357.7579120427456</v>
      </c>
      <c r="R203" s="33">
        <v>109.02276220679758</v>
      </c>
      <c r="S203" s="33">
        <v>-2.8877003699136874</v>
      </c>
      <c r="T203" s="33">
        <v>2.9126592683929307</v>
      </c>
      <c r="U203" s="33">
        <v>173.14143141301213</v>
      </c>
      <c r="V203" s="33">
        <v>0</v>
      </c>
      <c r="W203" s="33">
        <v>0</v>
      </c>
    </row>
    <row r="204" spans="1:23" x14ac:dyDescent="0.2">
      <c r="A204" s="27">
        <v>3045</v>
      </c>
      <c r="B204" s="27" t="s">
        <v>576</v>
      </c>
      <c r="C204" s="33">
        <v>3492</v>
      </c>
      <c r="D204" s="33">
        <f>SUM(Table6[[#This Row],[Utbytte totalt]:[Renter ansvarlig lån totalt]])</f>
        <v>3565822.4714105865</v>
      </c>
      <c r="E204" s="33">
        <f>SUM(Table6[[#This Row],[Utbytte per innbygger]:[Renter ansvarlig lån per innbygger]])</f>
        <v>1021.1404557304087</v>
      </c>
      <c r="F204" s="54">
        <v>1365600</v>
      </c>
      <c r="G204" s="33">
        <v>150891.48000000001</v>
      </c>
      <c r="H204" s="33">
        <v>0</v>
      </c>
      <c r="I204" s="33">
        <v>1039356.2662496853</v>
      </c>
      <c r="J204" s="33">
        <v>-41927.619999999995</v>
      </c>
      <c r="K204" s="33">
        <v>94127</v>
      </c>
      <c r="L204" s="33">
        <v>957775.34516090155</v>
      </c>
      <c r="M204" s="33">
        <v>0</v>
      </c>
      <c r="N204" s="33">
        <v>0</v>
      </c>
      <c r="O204" s="54">
        <v>391.06529209621993</v>
      </c>
      <c r="P204" s="33">
        <v>43.210618556701036</v>
      </c>
      <c r="Q204" s="33">
        <v>0</v>
      </c>
      <c r="R204" s="33">
        <v>297.63925150334632</v>
      </c>
      <c r="S204" s="33">
        <v>-12.00676403207331</v>
      </c>
      <c r="T204" s="33">
        <v>26.955040091638029</v>
      </c>
      <c r="U204" s="33">
        <v>274.27701751457664</v>
      </c>
      <c r="V204" s="33">
        <v>0</v>
      </c>
      <c r="W204" s="33">
        <v>0</v>
      </c>
    </row>
    <row r="205" spans="1:23" x14ac:dyDescent="0.2">
      <c r="A205" s="27">
        <v>3005</v>
      </c>
      <c r="B205" s="27" t="s">
        <v>665</v>
      </c>
      <c r="C205" s="33">
        <v>102273</v>
      </c>
      <c r="D205" s="33">
        <f>SUM(Table6[[#This Row],[Utbytte totalt]:[Renter ansvarlig lån totalt]])</f>
        <v>104071501.08490345</v>
      </c>
      <c r="E205" s="33">
        <f>SUM(Table6[[#This Row],[Utbytte per innbygger]:[Renter ansvarlig lån per innbygger]])</f>
        <v>1017.5852970471526</v>
      </c>
      <c r="F205" s="54">
        <v>86363807.469999999</v>
      </c>
      <c r="G205" s="33">
        <v>0</v>
      </c>
      <c r="H205" s="33">
        <v>0</v>
      </c>
      <c r="I205" s="33">
        <v>0</v>
      </c>
      <c r="J205" s="33">
        <v>0</v>
      </c>
      <c r="K205" s="33">
        <v>0</v>
      </c>
      <c r="L205" s="33">
        <v>17707693.61490345</v>
      </c>
      <c r="M205" s="33">
        <v>0</v>
      </c>
      <c r="N205" s="33">
        <v>0</v>
      </c>
      <c r="O205" s="54">
        <v>844.44386563413605</v>
      </c>
      <c r="P205" s="33">
        <v>0</v>
      </c>
      <c r="Q205" s="33">
        <v>0</v>
      </c>
      <c r="R205" s="33">
        <v>0</v>
      </c>
      <c r="S205" s="33">
        <v>0</v>
      </c>
      <c r="T205" s="33">
        <v>0</v>
      </c>
      <c r="U205" s="33">
        <v>173.14143141301662</v>
      </c>
      <c r="V205" s="33">
        <v>0</v>
      </c>
      <c r="W205" s="33">
        <v>0</v>
      </c>
    </row>
    <row r="206" spans="1:23" x14ac:dyDescent="0.2">
      <c r="A206" s="27">
        <v>4215</v>
      </c>
      <c r="B206" s="27" t="s">
        <v>734</v>
      </c>
      <c r="C206" s="33">
        <v>11279</v>
      </c>
      <c r="D206" s="33">
        <f>SUM(Table6[[#This Row],[Utbytte totalt]:[Renter ansvarlig lån totalt]])</f>
        <v>11190922.211107969</v>
      </c>
      <c r="E206" s="33">
        <f>SUM(Table6[[#This Row],[Utbytte per innbygger]:[Renter ansvarlig lån per innbygger]])</f>
        <v>992.19099309406579</v>
      </c>
      <c r="F206" s="54">
        <v>7384000</v>
      </c>
      <c r="G206" s="33">
        <v>0</v>
      </c>
      <c r="H206" s="33">
        <v>0</v>
      </c>
      <c r="I206" s="33">
        <v>1854060.0062006107</v>
      </c>
      <c r="J206" s="33">
        <v>0</v>
      </c>
      <c r="K206" s="33">
        <v>0</v>
      </c>
      <c r="L206" s="33">
        <v>1952862.2049073577</v>
      </c>
      <c r="M206" s="33">
        <v>0</v>
      </c>
      <c r="N206" s="33">
        <v>0</v>
      </c>
      <c r="O206" s="54">
        <v>654.66796701835267</v>
      </c>
      <c r="P206" s="33">
        <v>0</v>
      </c>
      <c r="Q206" s="33">
        <v>0</v>
      </c>
      <c r="R206" s="33">
        <v>164.38159466270153</v>
      </c>
      <c r="S206" s="33">
        <v>0</v>
      </c>
      <c r="T206" s="33">
        <v>0</v>
      </c>
      <c r="U206" s="33">
        <v>173.14143141301159</v>
      </c>
      <c r="V206" s="33">
        <v>0</v>
      </c>
      <c r="W206" s="33">
        <v>0</v>
      </c>
    </row>
    <row r="207" spans="1:23" x14ac:dyDescent="0.2">
      <c r="A207" s="27">
        <v>1804</v>
      </c>
      <c r="B207" s="27" t="s">
        <v>548</v>
      </c>
      <c r="C207" s="33">
        <v>52803</v>
      </c>
      <c r="D207" s="33">
        <f>SUM(Table6[[#This Row],[Utbytte totalt]:[Renter ansvarlig lån totalt]])</f>
        <v>51794727.906325214</v>
      </c>
      <c r="E207" s="33">
        <f>SUM(Table6[[#This Row],[Utbytte per innbygger]:[Renter ansvarlig lån per innbygger]])</f>
        <v>980.90502256169566</v>
      </c>
      <c r="F207" s="54">
        <v>31000000</v>
      </c>
      <c r="G207" s="33">
        <v>935361.59999999986</v>
      </c>
      <c r="H207" s="33">
        <v>0</v>
      </c>
      <c r="I207" s="33">
        <v>10229809.91742366</v>
      </c>
      <c r="J207" s="33">
        <v>-314075.61399999994</v>
      </c>
      <c r="K207" s="33">
        <v>225645</v>
      </c>
      <c r="L207" s="33">
        <v>9717987.0029015541</v>
      </c>
      <c r="M207" s="33">
        <v>0</v>
      </c>
      <c r="N207" s="33">
        <v>0</v>
      </c>
      <c r="O207" s="54">
        <v>587.08785485673161</v>
      </c>
      <c r="P207" s="33">
        <v>17.714175330947104</v>
      </c>
      <c r="Q207" s="33">
        <v>0</v>
      </c>
      <c r="R207" s="33">
        <v>193.73539225846372</v>
      </c>
      <c r="S207" s="33">
        <v>-5.9480638221313171</v>
      </c>
      <c r="T207" s="33">
        <v>4.2733367422305548</v>
      </c>
      <c r="U207" s="33">
        <v>184.04232719545394</v>
      </c>
      <c r="V207" s="33">
        <v>0</v>
      </c>
      <c r="W207" s="33">
        <v>0</v>
      </c>
    </row>
    <row r="208" spans="1:23" x14ac:dyDescent="0.2">
      <c r="A208" s="27">
        <v>4645</v>
      </c>
      <c r="B208" s="27" t="s">
        <v>556</v>
      </c>
      <c r="C208" s="33">
        <v>2951</v>
      </c>
      <c r="D208" s="33">
        <f>SUM(Table6[[#This Row],[Utbytte totalt]:[Renter ansvarlig lån totalt]])</f>
        <v>2889206.2202812997</v>
      </c>
      <c r="E208" s="33">
        <f>SUM(Table6[[#This Row],[Utbytte per innbygger]:[Renter ansvarlig lån per innbygger]])</f>
        <v>979.06005431423239</v>
      </c>
      <c r="F208" s="54">
        <v>1109357.24</v>
      </c>
      <c r="G208" s="33">
        <v>633280</v>
      </c>
      <c r="H208" s="33">
        <v>0</v>
      </c>
      <c r="I208" s="33">
        <v>516971.47618148418</v>
      </c>
      <c r="J208" s="33">
        <v>-108880.85999999999</v>
      </c>
      <c r="K208" s="33">
        <v>227538</v>
      </c>
      <c r="L208" s="33">
        <v>510940.36409981549</v>
      </c>
      <c r="M208" s="33">
        <v>0</v>
      </c>
      <c r="N208" s="33">
        <v>0</v>
      </c>
      <c r="O208" s="54">
        <v>375.92586919688239</v>
      </c>
      <c r="P208" s="33">
        <v>214.59844120637072</v>
      </c>
      <c r="Q208" s="33">
        <v>0</v>
      </c>
      <c r="R208" s="33">
        <v>175.18518338918474</v>
      </c>
      <c r="S208" s="33">
        <v>-36.896258895289726</v>
      </c>
      <c r="T208" s="33">
        <v>77.105388004066413</v>
      </c>
      <c r="U208" s="33">
        <v>173.14143141301778</v>
      </c>
      <c r="V208" s="33">
        <v>0</v>
      </c>
      <c r="W208" s="33">
        <v>0</v>
      </c>
    </row>
    <row r="209" spans="1:23" x14ac:dyDescent="0.2">
      <c r="A209" s="27">
        <v>3816</v>
      </c>
      <c r="B209" s="27" t="s">
        <v>516</v>
      </c>
      <c r="C209" s="33">
        <v>6494</v>
      </c>
      <c r="D209" s="33">
        <f>SUM(Table6[[#This Row],[Utbytte totalt]:[Renter ansvarlig lån totalt]])</f>
        <v>6067762.1669644108</v>
      </c>
      <c r="E209" s="33">
        <f>SUM(Table6[[#This Row],[Utbytte per innbygger]:[Renter ansvarlig lån per innbygger]])</f>
        <v>934.36436202100572</v>
      </c>
      <c r="F209" s="54">
        <v>0</v>
      </c>
      <c r="G209" s="33">
        <v>3285743.23</v>
      </c>
      <c r="H209" s="33">
        <v>0</v>
      </c>
      <c r="I209" s="33">
        <v>996049.75515594846</v>
      </c>
      <c r="J209" s="33">
        <v>-533450.38499999954</v>
      </c>
      <c r="K209" s="33">
        <v>485018</v>
      </c>
      <c r="L209" s="33">
        <v>1834401.5668084621</v>
      </c>
      <c r="M209" s="33">
        <v>0</v>
      </c>
      <c r="N209" s="33">
        <v>0</v>
      </c>
      <c r="O209" s="54">
        <v>0</v>
      </c>
      <c r="P209" s="33">
        <v>505.96600400369573</v>
      </c>
      <c r="Q209" s="33">
        <v>0</v>
      </c>
      <c r="R209" s="33">
        <v>153.38000541360464</v>
      </c>
      <c r="S209" s="33">
        <v>-82.145116261164077</v>
      </c>
      <c r="T209" s="33">
        <v>74.687095780720668</v>
      </c>
      <c r="U209" s="33">
        <v>282.47637308414875</v>
      </c>
      <c r="V209" s="33">
        <v>0</v>
      </c>
      <c r="W209" s="33">
        <v>0</v>
      </c>
    </row>
    <row r="210" spans="1:23" x14ac:dyDescent="0.2">
      <c r="A210" s="27">
        <v>5047</v>
      </c>
      <c r="B210" s="27" t="s">
        <v>636</v>
      </c>
      <c r="C210" s="33">
        <v>3817</v>
      </c>
      <c r="D210" s="33">
        <f>SUM(Table6[[#This Row],[Utbytte totalt]:[Renter ansvarlig lån totalt]])</f>
        <v>3531965.0849301638</v>
      </c>
      <c r="E210" s="33">
        <f>SUM(Table6[[#This Row],[Utbytte per innbygger]:[Renter ansvarlig lån per innbygger]])</f>
        <v>925.32488470792873</v>
      </c>
      <c r="F210" s="54">
        <v>1537539.57</v>
      </c>
      <c r="G210" s="33">
        <v>0</v>
      </c>
      <c r="H210" s="33">
        <v>0</v>
      </c>
      <c r="I210" s="33">
        <v>614411.12614239217</v>
      </c>
      <c r="J210" s="33">
        <v>-41632.380000000005</v>
      </c>
      <c r="K210" s="33">
        <v>442194</v>
      </c>
      <c r="L210" s="33">
        <v>979452.76878777146</v>
      </c>
      <c r="M210" s="33">
        <v>0</v>
      </c>
      <c r="N210" s="33">
        <v>0</v>
      </c>
      <c r="O210" s="54">
        <v>402.81361540476814</v>
      </c>
      <c r="P210" s="33">
        <v>0</v>
      </c>
      <c r="Q210" s="33">
        <v>0</v>
      </c>
      <c r="R210" s="33">
        <v>160.96702283007392</v>
      </c>
      <c r="S210" s="33">
        <v>-10.907094576892849</v>
      </c>
      <c r="T210" s="33">
        <v>115.84857217710244</v>
      </c>
      <c r="U210" s="33">
        <v>256.60276887287699</v>
      </c>
      <c r="V210" s="33">
        <v>0</v>
      </c>
      <c r="W210" s="33">
        <v>0</v>
      </c>
    </row>
    <row r="211" spans="1:23" x14ac:dyDescent="0.2">
      <c r="A211" s="27">
        <v>3046</v>
      </c>
      <c r="B211" s="27" t="s">
        <v>589</v>
      </c>
      <c r="C211" s="33">
        <v>2189</v>
      </c>
      <c r="D211" s="33">
        <f>SUM(Table6[[#This Row],[Utbytte totalt]:[Renter ansvarlig lån totalt]])</f>
        <v>2021789.7315611297</v>
      </c>
      <c r="E211" s="33">
        <f>SUM(Table6[[#This Row],[Utbytte per innbygger]:[Renter ansvarlig lån per innbygger]])</f>
        <v>923.61339952541323</v>
      </c>
      <c r="F211" s="54">
        <v>551799</v>
      </c>
      <c r="G211" s="33">
        <v>13381.452000000001</v>
      </c>
      <c r="H211" s="33">
        <v>0</v>
      </c>
      <c r="I211" s="33">
        <v>683430.87819803529</v>
      </c>
      <c r="J211" s="33">
        <v>-61481.391999999993</v>
      </c>
      <c r="K211" s="33">
        <v>262018</v>
      </c>
      <c r="L211" s="33">
        <v>572641.79336309433</v>
      </c>
      <c r="M211" s="33">
        <v>0</v>
      </c>
      <c r="N211" s="33">
        <v>0</v>
      </c>
      <c r="O211" s="54">
        <v>252.07811786203746</v>
      </c>
      <c r="P211" s="33">
        <v>6.1130433988122439</v>
      </c>
      <c r="Q211" s="33">
        <v>0</v>
      </c>
      <c r="R211" s="33">
        <v>312.21145646324135</v>
      </c>
      <c r="S211" s="33">
        <v>-28.08651987208771</v>
      </c>
      <c r="T211" s="33">
        <v>119.69757880310644</v>
      </c>
      <c r="U211" s="33">
        <v>261.59972287030348</v>
      </c>
      <c r="V211" s="33">
        <v>0</v>
      </c>
      <c r="W211" s="33">
        <v>0</v>
      </c>
    </row>
    <row r="212" spans="1:23" x14ac:dyDescent="0.2">
      <c r="A212" s="27">
        <v>4627</v>
      </c>
      <c r="B212" s="27" t="s">
        <v>794</v>
      </c>
      <c r="C212" s="33">
        <v>29816</v>
      </c>
      <c r="D212" s="33">
        <f>SUM(Table6[[#This Row],[Utbytte totalt]:[Renter ansvarlig lån totalt]])</f>
        <v>27467030.168765306</v>
      </c>
      <c r="E212" s="33">
        <f>SUM(Table6[[#This Row],[Utbytte per innbygger]:[Renter ansvarlig lån per innbygger]])</f>
        <v>921.21780818236209</v>
      </c>
      <c r="F212" s="54">
        <v>19856000</v>
      </c>
      <c r="G212" s="33">
        <v>0</v>
      </c>
      <c r="H212" s="33">
        <v>0</v>
      </c>
      <c r="I212" s="33">
        <v>0</v>
      </c>
      <c r="J212" s="33">
        <v>0</v>
      </c>
      <c r="K212" s="33">
        <v>0</v>
      </c>
      <c r="L212" s="33">
        <v>7611030.1687653065</v>
      </c>
      <c r="M212" s="33">
        <v>0</v>
      </c>
      <c r="N212" s="33">
        <v>0</v>
      </c>
      <c r="O212" s="54">
        <v>665.95116715857262</v>
      </c>
      <c r="P212" s="33">
        <v>0</v>
      </c>
      <c r="Q212" s="33">
        <v>0</v>
      </c>
      <c r="R212" s="33">
        <v>0</v>
      </c>
      <c r="S212" s="33">
        <v>0</v>
      </c>
      <c r="T212" s="33">
        <v>0</v>
      </c>
      <c r="U212" s="33">
        <v>255.26664102378945</v>
      </c>
      <c r="V212" s="33">
        <v>0</v>
      </c>
      <c r="W212" s="33">
        <v>0</v>
      </c>
    </row>
    <row r="213" spans="1:23" x14ac:dyDescent="0.2">
      <c r="A213" s="27">
        <v>3038</v>
      </c>
      <c r="B213" s="27" t="s">
        <v>672</v>
      </c>
      <c r="C213" s="33">
        <v>6859</v>
      </c>
      <c r="D213" s="33">
        <f>SUM(Table6[[#This Row],[Utbytte totalt]:[Renter ansvarlig lån totalt]])</f>
        <v>6260759.8113952279</v>
      </c>
      <c r="E213" s="33">
        <f>SUM(Table6[[#This Row],[Utbytte per innbygger]:[Renter ansvarlig lån per innbygger]])</f>
        <v>912.78026117440265</v>
      </c>
      <c r="F213" s="54">
        <v>4896600</v>
      </c>
      <c r="G213" s="33">
        <v>0</v>
      </c>
      <c r="H213" s="33">
        <v>0</v>
      </c>
      <c r="I213" s="33">
        <v>0</v>
      </c>
      <c r="J213" s="33">
        <v>0</v>
      </c>
      <c r="K213" s="33">
        <v>0</v>
      </c>
      <c r="L213" s="33">
        <v>1364159.8113952279</v>
      </c>
      <c r="M213" s="33">
        <v>0</v>
      </c>
      <c r="N213" s="33">
        <v>0</v>
      </c>
      <c r="O213" s="54">
        <v>713.89415366671528</v>
      </c>
      <c r="P213" s="33">
        <v>0</v>
      </c>
      <c r="Q213" s="33">
        <v>0</v>
      </c>
      <c r="R213" s="33">
        <v>0</v>
      </c>
      <c r="S213" s="33">
        <v>0</v>
      </c>
      <c r="T213" s="33">
        <v>0</v>
      </c>
      <c r="U213" s="33">
        <v>198.8861075076874</v>
      </c>
      <c r="V213" s="33">
        <v>0</v>
      </c>
      <c r="W213" s="33">
        <v>0</v>
      </c>
    </row>
    <row r="214" spans="1:23" x14ac:dyDescent="0.2">
      <c r="A214" s="27">
        <v>5427</v>
      </c>
      <c r="B214" s="27" t="s">
        <v>748</v>
      </c>
      <c r="C214" s="33">
        <v>2804</v>
      </c>
      <c r="D214" s="33">
        <f>SUM(Table6[[#This Row],[Utbytte totalt]:[Renter ansvarlig lån totalt]])</f>
        <v>2553497.9854001598</v>
      </c>
      <c r="E214" s="33">
        <f>SUM(Table6[[#This Row],[Utbytte per innbygger]:[Renter ansvarlig lån per innbygger]])</f>
        <v>910.66261961489295</v>
      </c>
      <c r="F214" s="54">
        <v>1000020.0000000001</v>
      </c>
      <c r="G214" s="33">
        <v>0</v>
      </c>
      <c r="H214" s="33">
        <v>0</v>
      </c>
      <c r="I214" s="33">
        <v>837710.3239694729</v>
      </c>
      <c r="J214" s="33">
        <v>0</v>
      </c>
      <c r="K214" s="33">
        <v>0</v>
      </c>
      <c r="L214" s="33">
        <v>715767.66143068671</v>
      </c>
      <c r="M214" s="33">
        <v>0</v>
      </c>
      <c r="N214" s="33">
        <v>0</v>
      </c>
      <c r="O214" s="54">
        <v>356.64051355206851</v>
      </c>
      <c r="P214" s="33">
        <v>0</v>
      </c>
      <c r="Q214" s="33">
        <v>0</v>
      </c>
      <c r="R214" s="33">
        <v>298.75546503904167</v>
      </c>
      <c r="S214" s="33">
        <v>0</v>
      </c>
      <c r="T214" s="33">
        <v>0</v>
      </c>
      <c r="U214" s="33">
        <v>255.26664102378271</v>
      </c>
      <c r="V214" s="33">
        <v>0</v>
      </c>
      <c r="W214" s="33">
        <v>0</v>
      </c>
    </row>
    <row r="215" spans="1:23" x14ac:dyDescent="0.2">
      <c r="A215" s="27">
        <v>5029</v>
      </c>
      <c r="B215" s="27" t="s">
        <v>635</v>
      </c>
      <c r="C215" s="33">
        <v>8360</v>
      </c>
      <c r="D215" s="33">
        <f>SUM(Table6[[#This Row],[Utbytte totalt]:[Renter ansvarlig lån totalt]])</f>
        <v>7590165.1956040077</v>
      </c>
      <c r="E215" s="33">
        <f>SUM(Table6[[#This Row],[Utbytte per innbygger]:[Renter ansvarlig lån per innbygger]])</f>
        <v>907.91449708181904</v>
      </c>
      <c r="F215" s="54">
        <v>4364000</v>
      </c>
      <c r="G215" s="33">
        <v>0</v>
      </c>
      <c r="H215" s="33">
        <v>0</v>
      </c>
      <c r="I215" s="33">
        <v>1092136.0766451773</v>
      </c>
      <c r="J215" s="33">
        <v>0</v>
      </c>
      <c r="K215" s="33">
        <v>0</v>
      </c>
      <c r="L215" s="33">
        <v>2134029.1189588308</v>
      </c>
      <c r="M215" s="33">
        <v>0</v>
      </c>
      <c r="N215" s="33">
        <v>0</v>
      </c>
      <c r="O215" s="54">
        <v>522.00956937799037</v>
      </c>
      <c r="P215" s="33">
        <v>0</v>
      </c>
      <c r="Q215" s="33">
        <v>0</v>
      </c>
      <c r="R215" s="33">
        <v>130.63828668004513</v>
      </c>
      <c r="S215" s="33">
        <v>0</v>
      </c>
      <c r="T215" s="33">
        <v>0</v>
      </c>
      <c r="U215" s="33">
        <v>255.26664102378359</v>
      </c>
      <c r="V215" s="33">
        <v>0</v>
      </c>
      <c r="W215" s="33">
        <v>0</v>
      </c>
    </row>
    <row r="216" spans="1:23" x14ac:dyDescent="0.2">
      <c r="A216" s="27">
        <v>3814</v>
      </c>
      <c r="B216" s="27" t="s">
        <v>565</v>
      </c>
      <c r="C216" s="33">
        <v>10351</v>
      </c>
      <c r="D216" s="33">
        <f>SUM(Table6[[#This Row],[Utbytte totalt]:[Renter ansvarlig lån totalt]])</f>
        <v>9372315.6582287475</v>
      </c>
      <c r="E216" s="33">
        <f>SUM(Table6[[#This Row],[Utbytte per innbygger]:[Renter ansvarlig lån per innbygger]])</f>
        <v>905.45026163933426</v>
      </c>
      <c r="F216" s="54">
        <v>4000000</v>
      </c>
      <c r="G216" s="33">
        <v>760429.08</v>
      </c>
      <c r="H216" s="33">
        <v>0</v>
      </c>
      <c r="I216" s="33">
        <v>1959619.6269915947</v>
      </c>
      <c r="J216" s="33">
        <v>-196597.04999999993</v>
      </c>
      <c r="K216" s="33">
        <v>206599</v>
      </c>
      <c r="L216" s="33">
        <v>2642265.001237154</v>
      </c>
      <c r="M216" s="33">
        <v>0</v>
      </c>
      <c r="N216" s="33">
        <v>0</v>
      </c>
      <c r="O216" s="54">
        <v>386.43609313109846</v>
      </c>
      <c r="P216" s="33">
        <v>73.464310694618874</v>
      </c>
      <c r="Q216" s="33">
        <v>0</v>
      </c>
      <c r="R216" s="33">
        <v>189.31693816941308</v>
      </c>
      <c r="S216" s="33">
        <v>-18.993048980774798</v>
      </c>
      <c r="T216" s="33">
        <v>19.959327601197952</v>
      </c>
      <c r="U216" s="33">
        <v>255.26664102378069</v>
      </c>
      <c r="V216" s="33">
        <v>0</v>
      </c>
      <c r="W216" s="33">
        <v>0</v>
      </c>
    </row>
    <row r="217" spans="1:23" x14ac:dyDescent="0.2">
      <c r="A217" s="27">
        <v>5007</v>
      </c>
      <c r="B217" s="27" t="s">
        <v>590</v>
      </c>
      <c r="C217" s="33">
        <v>15001</v>
      </c>
      <c r="D217" s="33">
        <f>SUM(Table6[[#This Row],[Utbytte totalt]:[Renter ansvarlig lån totalt]])</f>
        <v>13454634.064850301</v>
      </c>
      <c r="E217" s="33">
        <f>SUM(Table6[[#This Row],[Utbytte per innbygger]:[Renter ansvarlig lån per innbygger]])</f>
        <v>896.91580993602429</v>
      </c>
      <c r="F217" s="54">
        <v>5954064.5699999994</v>
      </c>
      <c r="G217" s="33">
        <v>1195.4552999999999</v>
      </c>
      <c r="H217" s="33">
        <v>0</v>
      </c>
      <c r="I217" s="33">
        <v>3676993.4575525988</v>
      </c>
      <c r="J217" s="33">
        <v>-84309.29999999993</v>
      </c>
      <c r="K217" s="33">
        <v>54085</v>
      </c>
      <c r="L217" s="33">
        <v>3852604.8819977045</v>
      </c>
      <c r="M217" s="33">
        <v>0</v>
      </c>
      <c r="N217" s="33">
        <v>0</v>
      </c>
      <c r="O217" s="54">
        <v>396.91117725484963</v>
      </c>
      <c r="P217" s="33">
        <v>7.9691707219518695E-2</v>
      </c>
      <c r="Q217" s="33">
        <v>0</v>
      </c>
      <c r="R217" s="33">
        <v>245.11655606643549</v>
      </c>
      <c r="S217" s="33">
        <v>-5.6202453169788633</v>
      </c>
      <c r="T217" s="33">
        <v>3.605426304913006</v>
      </c>
      <c r="U217" s="33">
        <v>256.82320391958564</v>
      </c>
      <c r="V217" s="33">
        <v>0</v>
      </c>
      <c r="W217" s="33">
        <v>0</v>
      </c>
    </row>
    <row r="218" spans="1:23" x14ac:dyDescent="0.2">
      <c r="A218" s="27">
        <v>3049</v>
      </c>
      <c r="B218" s="27" t="s">
        <v>674</v>
      </c>
      <c r="C218" s="33">
        <v>27584</v>
      </c>
      <c r="D218" s="33">
        <f>SUM(Table6[[#This Row],[Utbytte totalt]:[Renter ansvarlig lån totalt]])</f>
        <v>24672133.244096756</v>
      </c>
      <c r="E218" s="33">
        <f>SUM(Table6[[#This Row],[Utbytte per innbygger]:[Renter ansvarlig lån per innbygger]])</f>
        <v>894.43638500930808</v>
      </c>
      <c r="F218" s="54">
        <v>19799400</v>
      </c>
      <c r="G218" s="33">
        <v>0</v>
      </c>
      <c r="H218" s="33">
        <v>0</v>
      </c>
      <c r="I218" s="33">
        <v>0</v>
      </c>
      <c r="J218" s="33">
        <v>0</v>
      </c>
      <c r="K218" s="33">
        <v>0</v>
      </c>
      <c r="L218" s="33">
        <v>4872733.244096756</v>
      </c>
      <c r="M218" s="33">
        <v>0</v>
      </c>
      <c r="N218" s="33">
        <v>0</v>
      </c>
      <c r="O218" s="54">
        <v>717.78567285382826</v>
      </c>
      <c r="P218" s="33">
        <v>0</v>
      </c>
      <c r="Q218" s="33">
        <v>0</v>
      </c>
      <c r="R218" s="33">
        <v>0</v>
      </c>
      <c r="S218" s="33">
        <v>0</v>
      </c>
      <c r="T218" s="33">
        <v>0</v>
      </c>
      <c r="U218" s="33">
        <v>176.65071215547985</v>
      </c>
      <c r="V218" s="33">
        <v>0</v>
      </c>
      <c r="W218" s="33">
        <v>0</v>
      </c>
    </row>
    <row r="219" spans="1:23" x14ac:dyDescent="0.2">
      <c r="A219" s="27">
        <v>3413</v>
      </c>
      <c r="B219" s="27" t="s">
        <v>728</v>
      </c>
      <c r="C219" s="33">
        <v>21156</v>
      </c>
      <c r="D219" s="33">
        <f>SUM(Table6[[#This Row],[Utbytte totalt]:[Renter ansvarlig lån totalt]])</f>
        <v>18840367.00702266</v>
      </c>
      <c r="E219" s="33">
        <f>SUM(Table6[[#This Row],[Utbytte per innbygger]:[Renter ansvarlig lån per innbygger]])</f>
        <v>890.54485758284454</v>
      </c>
      <c r="F219" s="54">
        <v>10000000</v>
      </c>
      <c r="G219" s="33">
        <v>0</v>
      </c>
      <c r="H219" s="33">
        <v>0</v>
      </c>
      <c r="I219" s="33">
        <v>3057169.017523489</v>
      </c>
      <c r="J219" s="33">
        <v>-99519.06799999997</v>
      </c>
      <c r="K219" s="33">
        <v>476015</v>
      </c>
      <c r="L219" s="33">
        <v>5406702.0574991703</v>
      </c>
      <c r="M219" s="33">
        <v>0</v>
      </c>
      <c r="N219" s="33">
        <v>0</v>
      </c>
      <c r="O219" s="54">
        <v>472.67914539610513</v>
      </c>
      <c r="P219" s="33">
        <v>0</v>
      </c>
      <c r="Q219" s="33">
        <v>0</v>
      </c>
      <c r="R219" s="33">
        <v>144.50600385344532</v>
      </c>
      <c r="S219" s="33">
        <v>-4.7040588012856857</v>
      </c>
      <c r="T219" s="33">
        <v>22.500236339572698</v>
      </c>
      <c r="U219" s="33">
        <v>255.5635307950071</v>
      </c>
      <c r="V219" s="33">
        <v>0</v>
      </c>
      <c r="W219" s="33">
        <v>0</v>
      </c>
    </row>
    <row r="220" spans="1:23" x14ac:dyDescent="0.2">
      <c r="A220" s="27">
        <v>5053</v>
      </c>
      <c r="B220" s="27" t="s">
        <v>570</v>
      </c>
      <c r="C220" s="33">
        <v>6794</v>
      </c>
      <c r="D220" s="33">
        <f>SUM(Table6[[#This Row],[Utbytte totalt]:[Renter ansvarlig lån totalt]])</f>
        <v>6020157.1032041246</v>
      </c>
      <c r="E220" s="33">
        <f>SUM(Table6[[#This Row],[Utbytte per innbygger]:[Renter ansvarlig lån per innbygger]])</f>
        <v>886.09907318282671</v>
      </c>
      <c r="F220" s="54">
        <v>2679947.37</v>
      </c>
      <c r="G220" s="33">
        <v>253472.14550000001</v>
      </c>
      <c r="H220" s="33">
        <v>0</v>
      </c>
      <c r="I220" s="33">
        <v>1094842.7335885358</v>
      </c>
      <c r="J220" s="33">
        <v>-172137.70499999996</v>
      </c>
      <c r="K220" s="33">
        <v>388901</v>
      </c>
      <c r="L220" s="33">
        <v>1775131.5591155887</v>
      </c>
      <c r="M220" s="33">
        <v>0</v>
      </c>
      <c r="N220" s="33">
        <v>0</v>
      </c>
      <c r="O220" s="54">
        <v>394.45795849278778</v>
      </c>
      <c r="P220" s="33">
        <v>37.308234545186934</v>
      </c>
      <c r="Q220" s="33">
        <v>0</v>
      </c>
      <c r="R220" s="33">
        <v>161.14847418141534</v>
      </c>
      <c r="S220" s="33">
        <v>-25.336724315572557</v>
      </c>
      <c r="T220" s="33">
        <v>57.241831027377096</v>
      </c>
      <c r="U220" s="33">
        <v>261.27929925163215</v>
      </c>
      <c r="V220" s="33">
        <v>0</v>
      </c>
      <c r="W220" s="33">
        <v>0</v>
      </c>
    </row>
    <row r="221" spans="1:23" x14ac:dyDescent="0.2">
      <c r="A221" s="27">
        <v>4203</v>
      </c>
      <c r="B221" s="27" t="s">
        <v>679</v>
      </c>
      <c r="C221" s="33">
        <v>45509</v>
      </c>
      <c r="D221" s="33">
        <f>SUM(Table6[[#This Row],[Utbytte totalt]:[Renter ansvarlig lån totalt]])</f>
        <v>40094660.181197703</v>
      </c>
      <c r="E221" s="33">
        <f>SUM(Table6[[#This Row],[Utbytte per innbygger]:[Renter ansvarlig lån per innbygger]])</f>
        <v>881.02705357616514</v>
      </c>
      <c r="F221" s="54">
        <v>21277500</v>
      </c>
      <c r="G221" s="33">
        <v>0</v>
      </c>
      <c r="H221" s="33">
        <v>0</v>
      </c>
      <c r="I221" s="33">
        <v>6960168.3298465256</v>
      </c>
      <c r="J221" s="33">
        <v>-229112.71499999985</v>
      </c>
      <c r="K221" s="33">
        <v>416225</v>
      </c>
      <c r="L221" s="33">
        <v>11669879.566351175</v>
      </c>
      <c r="M221" s="33">
        <v>0</v>
      </c>
      <c r="N221" s="33">
        <v>0</v>
      </c>
      <c r="O221" s="54">
        <v>467.54488123228373</v>
      </c>
      <c r="P221" s="33">
        <v>0</v>
      </c>
      <c r="Q221" s="33">
        <v>0</v>
      </c>
      <c r="R221" s="33">
        <v>152.9404805609116</v>
      </c>
      <c r="S221" s="33">
        <v>-5.0344484607440254</v>
      </c>
      <c r="T221" s="33">
        <v>9.1459931002658816</v>
      </c>
      <c r="U221" s="33">
        <v>256.43014714344798</v>
      </c>
      <c r="V221" s="33">
        <v>0</v>
      </c>
      <c r="W221" s="33">
        <v>0</v>
      </c>
    </row>
    <row r="222" spans="1:23" x14ac:dyDescent="0.2">
      <c r="A222" s="27">
        <v>1840</v>
      </c>
      <c r="B222" s="27" t="s">
        <v>554</v>
      </c>
      <c r="C222" s="33">
        <v>4617</v>
      </c>
      <c r="D222" s="33">
        <f>SUM(Table6[[#This Row],[Utbytte totalt]:[Renter ansvarlig lån totalt]])</f>
        <v>4055183.2833857802</v>
      </c>
      <c r="E222" s="33">
        <f>SUM(Table6[[#This Row],[Utbytte per innbygger]:[Renter ansvarlig lån per innbygger]])</f>
        <v>878.31563426159414</v>
      </c>
      <c r="F222" s="54">
        <v>0</v>
      </c>
      <c r="G222" s="33">
        <v>1481652.753</v>
      </c>
      <c r="H222" s="33">
        <v>0</v>
      </c>
      <c r="I222" s="33">
        <v>966276.52877900447</v>
      </c>
      <c r="J222" s="33">
        <v>-598464.07999999961</v>
      </c>
      <c r="K222" s="33">
        <v>994452</v>
      </c>
      <c r="L222" s="33">
        <v>1211266.0816067755</v>
      </c>
      <c r="M222" s="33">
        <v>0</v>
      </c>
      <c r="N222" s="33">
        <v>0</v>
      </c>
      <c r="O222" s="54">
        <v>0</v>
      </c>
      <c r="P222" s="33">
        <v>320.91244379467184</v>
      </c>
      <c r="Q222" s="33">
        <v>0</v>
      </c>
      <c r="R222" s="33">
        <v>209.28666423630159</v>
      </c>
      <c r="S222" s="33">
        <v>-129.62184968594318</v>
      </c>
      <c r="T222" s="33">
        <v>215.38921377517869</v>
      </c>
      <c r="U222" s="33">
        <v>262.34916214138519</v>
      </c>
      <c r="V222" s="33">
        <v>0</v>
      </c>
      <c r="W222" s="33">
        <v>0</v>
      </c>
    </row>
    <row r="223" spans="1:23" x14ac:dyDescent="0.2">
      <c r="A223" s="27">
        <v>5006</v>
      </c>
      <c r="B223" s="27" t="s">
        <v>515</v>
      </c>
      <c r="C223" s="33">
        <v>24004</v>
      </c>
      <c r="D223" s="33">
        <f>SUM(Table6[[#This Row],[Utbytte totalt]:[Renter ansvarlig lån totalt]])</f>
        <v>21077574.548846461</v>
      </c>
      <c r="E223" s="33">
        <f>SUM(Table6[[#This Row],[Utbytte per innbygger]:[Renter ansvarlig lån per innbygger]])</f>
        <v>878.08592521440016</v>
      </c>
      <c r="F223" s="54">
        <v>9281768.9399999995</v>
      </c>
      <c r="G223" s="33">
        <v>0</v>
      </c>
      <c r="H223" s="33">
        <v>0</v>
      </c>
      <c r="I223" s="33">
        <v>4457863.985711541</v>
      </c>
      <c r="J223" s="33">
        <v>-343812.82799999998</v>
      </c>
      <c r="K223" s="33">
        <v>1362334</v>
      </c>
      <c r="L223" s="33">
        <v>6319420.4511349201</v>
      </c>
      <c r="M223" s="33">
        <v>0</v>
      </c>
      <c r="N223" s="33">
        <v>0</v>
      </c>
      <c r="O223" s="54">
        <v>386.67592651224794</v>
      </c>
      <c r="P223" s="33">
        <v>0</v>
      </c>
      <c r="Q223" s="33">
        <v>0</v>
      </c>
      <c r="R223" s="33">
        <v>185.71338050789623</v>
      </c>
      <c r="S223" s="33">
        <v>-14.323147308781868</v>
      </c>
      <c r="T223" s="33">
        <v>56.7544575904016</v>
      </c>
      <c r="U223" s="33">
        <v>263.26530791263622</v>
      </c>
      <c r="V223" s="33">
        <v>0</v>
      </c>
      <c r="W223" s="33">
        <v>0</v>
      </c>
    </row>
    <row r="224" spans="1:23" x14ac:dyDescent="0.2">
      <c r="A224" s="27">
        <v>1506</v>
      </c>
      <c r="B224" s="27" t="s">
        <v>510</v>
      </c>
      <c r="C224" s="33">
        <v>32002</v>
      </c>
      <c r="D224" s="33">
        <f>SUM(Table6[[#This Row],[Utbytte totalt]:[Renter ansvarlig lån totalt]])</f>
        <v>27724714.494356267</v>
      </c>
      <c r="E224" s="33">
        <f>SUM(Table6[[#This Row],[Utbytte per innbygger]:[Renter ansvarlig lån per innbygger]])</f>
        <v>866.34318149978969</v>
      </c>
      <c r="F224" s="54">
        <v>5783059.9999999991</v>
      </c>
      <c r="G224" s="33">
        <v>0</v>
      </c>
      <c r="H224" s="33">
        <v>0</v>
      </c>
      <c r="I224" s="33">
        <v>5774652.5886554793</v>
      </c>
      <c r="J224" s="33">
        <v>-2162993.6399999987</v>
      </c>
      <c r="K224" s="33">
        <v>9499160</v>
      </c>
      <c r="L224" s="33">
        <v>8830835.5457007885</v>
      </c>
      <c r="M224" s="33">
        <v>0</v>
      </c>
      <c r="N224" s="33">
        <v>0</v>
      </c>
      <c r="O224" s="54">
        <v>180.7093306668333</v>
      </c>
      <c r="P224" s="33">
        <v>0</v>
      </c>
      <c r="Q224" s="33">
        <v>0</v>
      </c>
      <c r="R224" s="33">
        <v>180.44661548201611</v>
      </c>
      <c r="S224" s="33">
        <v>-67.589326917067638</v>
      </c>
      <c r="T224" s="33">
        <v>296.83019811261795</v>
      </c>
      <c r="U224" s="33">
        <v>275.94636415538992</v>
      </c>
      <c r="V224" s="33">
        <v>0</v>
      </c>
      <c r="W224" s="33">
        <v>0</v>
      </c>
    </row>
    <row r="225" spans="1:23" x14ac:dyDescent="0.2">
      <c r="A225" s="27">
        <v>3421</v>
      </c>
      <c r="B225" s="27" t="s">
        <v>600</v>
      </c>
      <c r="C225" s="33">
        <v>6603</v>
      </c>
      <c r="D225" s="33">
        <f>SUM(Table6[[#This Row],[Utbytte totalt]:[Renter ansvarlig lån totalt]])</f>
        <v>5682353.9393072026</v>
      </c>
      <c r="E225" s="33">
        <f>SUM(Table6[[#This Row],[Utbytte per innbygger]:[Renter ansvarlig lån per innbygger]])</f>
        <v>860.57154919085315</v>
      </c>
      <c r="F225" s="54">
        <v>0</v>
      </c>
      <c r="G225" s="33">
        <v>0</v>
      </c>
      <c r="H225" s="33">
        <v>0</v>
      </c>
      <c r="I225" s="33">
        <v>2383211.4386272081</v>
      </c>
      <c r="J225" s="33">
        <v>-368277.38000000012</v>
      </c>
      <c r="K225" s="33">
        <v>1931638</v>
      </c>
      <c r="L225" s="33">
        <v>1735781.8806799948</v>
      </c>
      <c r="M225" s="33">
        <v>0</v>
      </c>
      <c r="N225" s="33">
        <v>0</v>
      </c>
      <c r="O225" s="54">
        <v>0</v>
      </c>
      <c r="P225" s="33">
        <v>0</v>
      </c>
      <c r="Q225" s="33">
        <v>0</v>
      </c>
      <c r="R225" s="33">
        <v>360.92858376907589</v>
      </c>
      <c r="S225" s="33">
        <v>-55.774251097985783</v>
      </c>
      <c r="T225" s="33">
        <v>292.53945176434956</v>
      </c>
      <c r="U225" s="33">
        <v>262.87776475541341</v>
      </c>
      <c r="V225" s="33">
        <v>0</v>
      </c>
      <c r="W225" s="33">
        <v>0</v>
      </c>
    </row>
    <row r="226" spans="1:23" x14ac:dyDescent="0.2">
      <c r="A226" s="27">
        <v>3441</v>
      </c>
      <c r="B226" s="27" t="s">
        <v>562</v>
      </c>
      <c r="C226" s="33">
        <v>6079</v>
      </c>
      <c r="D226" s="33">
        <f>SUM(Table6[[#This Row],[Utbytte totalt]:[Renter ansvarlig lån totalt]])</f>
        <v>5178269.6191786313</v>
      </c>
      <c r="E226" s="33">
        <f>SUM(Table6[[#This Row],[Utbytte per innbygger]:[Renter ansvarlig lån per innbygger]])</f>
        <v>851.82918558621998</v>
      </c>
      <c r="F226" s="54">
        <v>0</v>
      </c>
      <c r="G226" s="33">
        <v>639639.09499999997</v>
      </c>
      <c r="H226" s="33">
        <v>0</v>
      </c>
      <c r="I226" s="33">
        <v>1438588.1653950724</v>
      </c>
      <c r="J226" s="33">
        <v>-358616.55199999991</v>
      </c>
      <c r="K226" s="33">
        <v>1857293</v>
      </c>
      <c r="L226" s="33">
        <v>1601365.9107835591</v>
      </c>
      <c r="M226" s="33">
        <v>0</v>
      </c>
      <c r="N226" s="33">
        <v>0</v>
      </c>
      <c r="O226" s="54">
        <v>0</v>
      </c>
      <c r="P226" s="33">
        <v>105.22110462247079</v>
      </c>
      <c r="Q226" s="33">
        <v>0</v>
      </c>
      <c r="R226" s="33">
        <v>236.64881812717098</v>
      </c>
      <c r="S226" s="33">
        <v>-58.992688271097208</v>
      </c>
      <c r="T226" s="33">
        <v>305.52607336733013</v>
      </c>
      <c r="U226" s="33">
        <v>263.4258777403453</v>
      </c>
      <c r="V226" s="33">
        <v>0</v>
      </c>
      <c r="W226" s="33">
        <v>0</v>
      </c>
    </row>
    <row r="227" spans="1:23" x14ac:dyDescent="0.2">
      <c r="A227" s="27">
        <v>3013</v>
      </c>
      <c r="B227" s="27" t="s">
        <v>583</v>
      </c>
      <c r="C227" s="33">
        <v>3578</v>
      </c>
      <c r="D227" s="33">
        <f>SUM(Table6[[#This Row],[Utbytte totalt]:[Renter ansvarlig lån totalt]])</f>
        <v>2981136.3688387661</v>
      </c>
      <c r="E227" s="33">
        <f>SUM(Table6[[#This Row],[Utbytte per innbygger]:[Renter ansvarlig lån per innbygger]])</f>
        <v>833.18512264918002</v>
      </c>
      <c r="F227" s="54">
        <v>1243230</v>
      </c>
      <c r="G227" s="33">
        <v>182981.995</v>
      </c>
      <c r="H227" s="33">
        <v>0</v>
      </c>
      <c r="I227" s="33">
        <v>608997.81225567497</v>
      </c>
      <c r="J227" s="33">
        <v>-20970.479999999996</v>
      </c>
      <c r="K227" s="33">
        <v>53553</v>
      </c>
      <c r="L227" s="33">
        <v>913344.04158309102</v>
      </c>
      <c r="M227" s="33">
        <v>0</v>
      </c>
      <c r="N227" s="33">
        <v>0</v>
      </c>
      <c r="O227" s="54">
        <v>347.46506428172165</v>
      </c>
      <c r="P227" s="33">
        <v>51.140859418669649</v>
      </c>
      <c r="Q227" s="33">
        <v>0</v>
      </c>
      <c r="R227" s="33">
        <v>170.20620800885271</v>
      </c>
      <c r="S227" s="33">
        <v>-5.8609502515371705</v>
      </c>
      <c r="T227" s="33">
        <v>14.967300167691448</v>
      </c>
      <c r="U227" s="33">
        <v>255.26664102378172</v>
      </c>
      <c r="V227" s="33">
        <v>0</v>
      </c>
      <c r="W227" s="33">
        <v>0</v>
      </c>
    </row>
    <row r="228" spans="1:23" x14ac:dyDescent="0.2">
      <c r="A228" s="27">
        <v>1517</v>
      </c>
      <c r="B228" s="27" t="s">
        <v>660</v>
      </c>
      <c r="C228" s="33">
        <v>5126</v>
      </c>
      <c r="D228" s="33">
        <f>SUM(Table6[[#This Row],[Utbytte totalt]:[Renter ansvarlig lån totalt]])</f>
        <v>4261252.2718879301</v>
      </c>
      <c r="E228" s="33">
        <f>SUM(Table6[[#This Row],[Utbytte per innbygger]:[Renter ansvarlig lån per innbygger]])</f>
        <v>831.30165272881959</v>
      </c>
      <c r="F228" s="54">
        <v>2952755.47</v>
      </c>
      <c r="G228" s="33">
        <v>0</v>
      </c>
      <c r="H228" s="33">
        <v>0</v>
      </c>
      <c r="I228" s="33">
        <v>0</v>
      </c>
      <c r="J228" s="33">
        <v>0</v>
      </c>
      <c r="K228" s="33">
        <v>0</v>
      </c>
      <c r="L228" s="33">
        <v>1308496.8018879294</v>
      </c>
      <c r="M228" s="33">
        <v>0</v>
      </c>
      <c r="N228" s="33">
        <v>0</v>
      </c>
      <c r="O228" s="54">
        <v>576.03501170503318</v>
      </c>
      <c r="P228" s="33">
        <v>0</v>
      </c>
      <c r="Q228" s="33">
        <v>0</v>
      </c>
      <c r="R228" s="33">
        <v>0</v>
      </c>
      <c r="S228" s="33">
        <v>0</v>
      </c>
      <c r="T228" s="33">
        <v>0</v>
      </c>
      <c r="U228" s="33">
        <v>255.26664102378646</v>
      </c>
      <c r="V228" s="33">
        <v>0</v>
      </c>
      <c r="W228" s="33">
        <v>0</v>
      </c>
    </row>
    <row r="229" spans="1:23" x14ac:dyDescent="0.2">
      <c r="A229" s="27">
        <v>4201</v>
      </c>
      <c r="B229" s="27" t="s">
        <v>634</v>
      </c>
      <c r="C229" s="33">
        <v>6735</v>
      </c>
      <c r="D229" s="33">
        <f>SUM(Table6[[#This Row],[Utbytte totalt]:[Renter ansvarlig lån totalt]])</f>
        <v>5521720.8272951543</v>
      </c>
      <c r="E229" s="33">
        <f>SUM(Table6[[#This Row],[Utbytte per innbygger]:[Renter ansvarlig lån per innbygger]])</f>
        <v>819.85461429772158</v>
      </c>
      <c r="F229" s="54">
        <v>3802500</v>
      </c>
      <c r="G229" s="33">
        <v>0</v>
      </c>
      <c r="H229" s="33">
        <v>0</v>
      </c>
      <c r="I229" s="33">
        <v>0</v>
      </c>
      <c r="J229" s="33">
        <v>0</v>
      </c>
      <c r="K229" s="33">
        <v>0</v>
      </c>
      <c r="L229" s="33">
        <v>1719220.8272951543</v>
      </c>
      <c r="M229" s="33">
        <v>0</v>
      </c>
      <c r="N229" s="33">
        <v>0</v>
      </c>
      <c r="O229" s="54">
        <v>564.58797327394211</v>
      </c>
      <c r="P229" s="33">
        <v>0</v>
      </c>
      <c r="Q229" s="33">
        <v>0</v>
      </c>
      <c r="R229" s="33">
        <v>0</v>
      </c>
      <c r="S229" s="33">
        <v>0</v>
      </c>
      <c r="T229" s="33">
        <v>0</v>
      </c>
      <c r="U229" s="33">
        <v>255.26664102377941</v>
      </c>
      <c r="V229" s="33">
        <v>0</v>
      </c>
      <c r="W229" s="33">
        <v>0</v>
      </c>
    </row>
    <row r="230" spans="1:23" x14ac:dyDescent="0.2">
      <c r="A230" s="27">
        <v>4213</v>
      </c>
      <c r="B230" s="27" t="s">
        <v>681</v>
      </c>
      <c r="C230" s="33">
        <v>6115</v>
      </c>
      <c r="D230" s="33">
        <f>SUM(Table6[[#This Row],[Utbytte totalt]:[Renter ansvarlig lån totalt]])</f>
        <v>5002705.5098604262</v>
      </c>
      <c r="E230" s="33">
        <f>SUM(Table6[[#This Row],[Utbytte per innbygger]:[Renter ansvarlig lån per innbygger]])</f>
        <v>818.1039263876412</v>
      </c>
      <c r="F230" s="54">
        <v>3441750</v>
      </c>
      <c r="G230" s="33">
        <v>0</v>
      </c>
      <c r="H230" s="33">
        <v>0</v>
      </c>
      <c r="I230" s="33">
        <v>0</v>
      </c>
      <c r="J230" s="33">
        <v>0</v>
      </c>
      <c r="K230" s="33">
        <v>0</v>
      </c>
      <c r="L230" s="33">
        <v>1560955.5098604262</v>
      </c>
      <c r="M230" s="33">
        <v>0</v>
      </c>
      <c r="N230" s="33">
        <v>0</v>
      </c>
      <c r="O230" s="54">
        <v>562.83728536385934</v>
      </c>
      <c r="P230" s="33">
        <v>0</v>
      </c>
      <c r="Q230" s="33">
        <v>0</v>
      </c>
      <c r="R230" s="33">
        <v>0</v>
      </c>
      <c r="S230" s="33">
        <v>0</v>
      </c>
      <c r="T230" s="33">
        <v>0</v>
      </c>
      <c r="U230" s="33">
        <v>255.26664102378189</v>
      </c>
      <c r="V230" s="33">
        <v>0</v>
      </c>
      <c r="W230" s="33">
        <v>0</v>
      </c>
    </row>
    <row r="231" spans="1:23" x14ac:dyDescent="0.2">
      <c r="A231" s="27">
        <v>4202</v>
      </c>
      <c r="B231" s="27" t="s">
        <v>595</v>
      </c>
      <c r="C231" s="33">
        <v>24017</v>
      </c>
      <c r="D231" s="33">
        <f>SUM(Table6[[#This Row],[Utbytte totalt]:[Renter ansvarlig lån totalt]])</f>
        <v>19412782.9232549</v>
      </c>
      <c r="E231" s="33">
        <f>SUM(Table6[[#This Row],[Utbytte per innbygger]:[Renter ansvarlig lån per innbygger]])</f>
        <v>808.29341396739392</v>
      </c>
      <c r="F231" s="54">
        <v>9629750</v>
      </c>
      <c r="G231" s="33">
        <v>0</v>
      </c>
      <c r="H231" s="33">
        <v>0</v>
      </c>
      <c r="I231" s="33">
        <v>3578200.4791200114</v>
      </c>
      <c r="J231" s="33">
        <v>-184980.31499999994</v>
      </c>
      <c r="K231" s="33">
        <v>237001</v>
      </c>
      <c r="L231" s="33">
        <v>6152811.7591348886</v>
      </c>
      <c r="M231" s="33">
        <v>0</v>
      </c>
      <c r="N231" s="33">
        <v>0</v>
      </c>
      <c r="O231" s="54">
        <v>400.95557313569554</v>
      </c>
      <c r="P231" s="33">
        <v>0</v>
      </c>
      <c r="Q231" s="33">
        <v>0</v>
      </c>
      <c r="R231" s="33">
        <v>148.98615477037146</v>
      </c>
      <c r="S231" s="33">
        <v>-7.7020575009368342</v>
      </c>
      <c r="T231" s="33">
        <v>9.8680517966440444</v>
      </c>
      <c r="U231" s="33">
        <v>256.18569176561971</v>
      </c>
      <c r="V231" s="33">
        <v>0</v>
      </c>
      <c r="W231" s="33">
        <v>0</v>
      </c>
    </row>
    <row r="232" spans="1:23" x14ac:dyDescent="0.2">
      <c r="A232" s="27">
        <v>4602</v>
      </c>
      <c r="B232" s="27" t="s">
        <v>543</v>
      </c>
      <c r="C232" s="33">
        <v>17131</v>
      </c>
      <c r="D232" s="33">
        <f>SUM(Table6[[#This Row],[Utbytte totalt]:[Renter ansvarlig lån totalt]])</f>
        <v>13792701.946360677</v>
      </c>
      <c r="E232" s="33">
        <f>SUM(Table6[[#This Row],[Utbytte per innbygger]:[Renter ansvarlig lån per innbygger]])</f>
        <v>805.13116259183221</v>
      </c>
      <c r="F232" s="54">
        <v>3481940.6199999996</v>
      </c>
      <c r="G232" s="33">
        <v>1303282.355</v>
      </c>
      <c r="H232" s="33">
        <v>1265000.0000000002</v>
      </c>
      <c r="I232" s="33">
        <v>3138368.7258242453</v>
      </c>
      <c r="J232" s="33">
        <v>-716673.81600000011</v>
      </c>
      <c r="K232" s="33">
        <v>1824950</v>
      </c>
      <c r="L232" s="33">
        <v>3495834.0615364313</v>
      </c>
      <c r="M232" s="33">
        <v>0</v>
      </c>
      <c r="N232" s="33">
        <v>0</v>
      </c>
      <c r="O232" s="54">
        <v>203.2537867024692</v>
      </c>
      <c r="P232" s="33">
        <v>76.077424260113247</v>
      </c>
      <c r="Q232" s="33">
        <v>73.84274122935031</v>
      </c>
      <c r="R232" s="33">
        <v>183.19822110934828</v>
      </c>
      <c r="S232" s="33">
        <v>-41.834908411651398</v>
      </c>
      <c r="T232" s="33">
        <v>106.52909929367813</v>
      </c>
      <c r="U232" s="33">
        <v>204.06479840852438</v>
      </c>
      <c r="V232" s="33">
        <v>0</v>
      </c>
      <c r="W232" s="33">
        <v>0</v>
      </c>
    </row>
    <row r="233" spans="1:23" x14ac:dyDescent="0.2">
      <c r="A233" s="27">
        <v>4640</v>
      </c>
      <c r="B233" s="27" t="s">
        <v>462</v>
      </c>
      <c r="C233" s="33">
        <v>12097</v>
      </c>
      <c r="D233" s="33">
        <f>SUM(Table6[[#This Row],[Utbytte totalt]:[Renter ansvarlig lån totalt]])</f>
        <v>9629153.9417344816</v>
      </c>
      <c r="E233" s="33">
        <f>SUM(Table6[[#This Row],[Utbytte per innbygger]:[Renter ansvarlig lån per innbygger]])</f>
        <v>795.99520060630584</v>
      </c>
      <c r="F233" s="54">
        <v>2317812.75</v>
      </c>
      <c r="G233" s="33">
        <v>0</v>
      </c>
      <c r="H233" s="33">
        <v>0</v>
      </c>
      <c r="I233" s="33">
        <v>2304718.3872698103</v>
      </c>
      <c r="J233" s="33">
        <v>-830985.75199999986</v>
      </c>
      <c r="K233" s="33">
        <v>2456898</v>
      </c>
      <c r="L233" s="33">
        <v>3380710.5564646721</v>
      </c>
      <c r="M233" s="33">
        <v>0</v>
      </c>
      <c r="N233" s="33">
        <v>0</v>
      </c>
      <c r="O233" s="54">
        <v>191.60227742415475</v>
      </c>
      <c r="P233" s="33">
        <v>0</v>
      </c>
      <c r="Q233" s="33">
        <v>0</v>
      </c>
      <c r="R233" s="33">
        <v>190.51983031080519</v>
      </c>
      <c r="S233" s="33">
        <v>-68.693539885922121</v>
      </c>
      <c r="T233" s="33">
        <v>203.09977680416631</v>
      </c>
      <c r="U233" s="33">
        <v>279.46685595310174</v>
      </c>
      <c r="V233" s="33">
        <v>0</v>
      </c>
      <c r="W233" s="33">
        <v>0</v>
      </c>
    </row>
    <row r="234" spans="1:23" x14ac:dyDescent="0.2">
      <c r="A234" s="27">
        <v>3423</v>
      </c>
      <c r="B234" s="27" t="s">
        <v>574</v>
      </c>
      <c r="C234" s="33">
        <v>2318</v>
      </c>
      <c r="D234" s="33">
        <f>SUM(Table6[[#This Row],[Utbytte totalt]:[Renter ansvarlig lån totalt]])</f>
        <v>1824872.6189896367</v>
      </c>
      <c r="E234" s="33">
        <f>SUM(Table6[[#This Row],[Utbytte per innbygger]:[Renter ansvarlig lån per innbygger]])</f>
        <v>787.26169930527908</v>
      </c>
      <c r="F234" s="54">
        <v>0</v>
      </c>
      <c r="G234" s="33">
        <v>588975.11549999996</v>
      </c>
      <c r="H234" s="33">
        <v>0</v>
      </c>
      <c r="I234" s="33">
        <v>521031.46159652201</v>
      </c>
      <c r="J234" s="33">
        <v>-205500.03200000001</v>
      </c>
      <c r="K234" s="33">
        <v>277558</v>
      </c>
      <c r="L234" s="33">
        <v>642808.07389311492</v>
      </c>
      <c r="M234" s="33">
        <v>0</v>
      </c>
      <c r="N234" s="33">
        <v>0</v>
      </c>
      <c r="O234" s="54">
        <v>0</v>
      </c>
      <c r="P234" s="33">
        <v>254.08762532355476</v>
      </c>
      <c r="Q234" s="33">
        <v>0</v>
      </c>
      <c r="R234" s="33">
        <v>224.77629922196809</v>
      </c>
      <c r="S234" s="33">
        <v>-88.654025884383088</v>
      </c>
      <c r="T234" s="33">
        <v>119.74029335634168</v>
      </c>
      <c r="U234" s="33">
        <v>277.31150728779761</v>
      </c>
      <c r="V234" s="33">
        <v>0</v>
      </c>
      <c r="W234" s="33">
        <v>0</v>
      </c>
    </row>
    <row r="235" spans="1:23" x14ac:dyDescent="0.2">
      <c r="A235" s="27">
        <v>5038</v>
      </c>
      <c r="B235" s="27" t="s">
        <v>641</v>
      </c>
      <c r="C235" s="33">
        <v>14955</v>
      </c>
      <c r="D235" s="33">
        <f>SUM(Table6[[#This Row],[Utbytte totalt]:[Renter ansvarlig lån totalt]])</f>
        <v>11442326.507891726</v>
      </c>
      <c r="E235" s="33">
        <f>SUM(Table6[[#This Row],[Utbytte per innbygger]:[Renter ansvarlig lån per innbygger]])</f>
        <v>765.11711854842702</v>
      </c>
      <c r="F235" s="54">
        <v>5182056</v>
      </c>
      <c r="G235" s="33">
        <v>0</v>
      </c>
      <c r="H235" s="33">
        <v>0</v>
      </c>
      <c r="I235" s="33">
        <v>2442757.8913810966</v>
      </c>
      <c r="J235" s="33">
        <v>0</v>
      </c>
      <c r="K235" s="33">
        <v>0</v>
      </c>
      <c r="L235" s="33">
        <v>3817512.6165106297</v>
      </c>
      <c r="M235" s="33">
        <v>0</v>
      </c>
      <c r="N235" s="33">
        <v>0</v>
      </c>
      <c r="O235" s="54">
        <v>346.50992978936813</v>
      </c>
      <c r="P235" s="33">
        <v>0</v>
      </c>
      <c r="Q235" s="33">
        <v>0</v>
      </c>
      <c r="R235" s="33">
        <v>163.34054773527893</v>
      </c>
      <c r="S235" s="33">
        <v>0</v>
      </c>
      <c r="T235" s="33">
        <v>0</v>
      </c>
      <c r="U235" s="33">
        <v>255.26664102377998</v>
      </c>
      <c r="V235" s="33">
        <v>0</v>
      </c>
      <c r="W235" s="33">
        <v>0</v>
      </c>
    </row>
    <row r="236" spans="1:23" x14ac:dyDescent="0.2">
      <c r="A236" s="27">
        <v>3812</v>
      </c>
      <c r="B236" s="27" t="s">
        <v>563</v>
      </c>
      <c r="C236" s="33">
        <v>2349</v>
      </c>
      <c r="D236" s="33">
        <f>SUM(Table6[[#This Row],[Utbytte totalt]:[Renter ansvarlig lån totalt]])</f>
        <v>1794594.5059678899</v>
      </c>
      <c r="E236" s="33">
        <f>SUM(Table6[[#This Row],[Utbytte per innbygger]:[Renter ansvarlig lån per innbygger]])</f>
        <v>763.98233544822904</v>
      </c>
      <c r="F236" s="54">
        <v>0</v>
      </c>
      <c r="G236" s="33">
        <v>870174.33299999998</v>
      </c>
      <c r="H236" s="33">
        <v>0</v>
      </c>
      <c r="I236" s="33">
        <v>324798.83320302668</v>
      </c>
      <c r="J236" s="33">
        <v>0</v>
      </c>
      <c r="K236" s="33">
        <v>0</v>
      </c>
      <c r="L236" s="33">
        <v>599621.33976486325</v>
      </c>
      <c r="M236" s="33">
        <v>0</v>
      </c>
      <c r="N236" s="33">
        <v>0</v>
      </c>
      <c r="O236" s="54">
        <v>0</v>
      </c>
      <c r="P236" s="33">
        <v>370.44458620689653</v>
      </c>
      <c r="Q236" s="33">
        <v>0</v>
      </c>
      <c r="R236" s="33">
        <v>138.27110821755073</v>
      </c>
      <c r="S236" s="33">
        <v>0</v>
      </c>
      <c r="T236" s="33">
        <v>0</v>
      </c>
      <c r="U236" s="33">
        <v>255.26664102378172</v>
      </c>
      <c r="V236" s="33">
        <v>0</v>
      </c>
      <c r="W236" s="33">
        <v>0</v>
      </c>
    </row>
    <row r="237" spans="1:23" x14ac:dyDescent="0.2">
      <c r="A237" s="27">
        <v>5037</v>
      </c>
      <c r="B237" s="27" t="s">
        <v>625</v>
      </c>
      <c r="C237" s="33">
        <v>20171</v>
      </c>
      <c r="D237" s="33">
        <f>SUM(Table6[[#This Row],[Utbytte totalt]:[Renter ansvarlig lån totalt]])</f>
        <v>15405558.565210739</v>
      </c>
      <c r="E237" s="33">
        <f>SUM(Table6[[#This Row],[Utbytte per innbygger]:[Renter ansvarlig lån per innbygger]])</f>
        <v>763.74788385358875</v>
      </c>
      <c r="F237" s="54">
        <v>6678374.6699999999</v>
      </c>
      <c r="G237" s="33">
        <v>0</v>
      </c>
      <c r="H237" s="33">
        <v>0</v>
      </c>
      <c r="I237" s="33">
        <v>3578200.4791200119</v>
      </c>
      <c r="J237" s="33">
        <v>0</v>
      </c>
      <c r="K237" s="33">
        <v>0</v>
      </c>
      <c r="L237" s="33">
        <v>5148983.4160907269</v>
      </c>
      <c r="M237" s="33">
        <v>0</v>
      </c>
      <c r="N237" s="33">
        <v>0</v>
      </c>
      <c r="O237" s="54">
        <v>331.08793168410091</v>
      </c>
      <c r="P237" s="33">
        <v>0</v>
      </c>
      <c r="Q237" s="33">
        <v>0</v>
      </c>
      <c r="R237" s="33">
        <v>177.39331114570481</v>
      </c>
      <c r="S237" s="33">
        <v>0</v>
      </c>
      <c r="T237" s="33">
        <v>0</v>
      </c>
      <c r="U237" s="33">
        <v>255.266641023783</v>
      </c>
      <c r="V237" s="33">
        <v>0</v>
      </c>
      <c r="W237" s="33">
        <v>0</v>
      </c>
    </row>
    <row r="238" spans="1:23" x14ac:dyDescent="0.2">
      <c r="A238" s="27">
        <v>1834</v>
      </c>
      <c r="B238" s="27" t="s">
        <v>645</v>
      </c>
      <c r="C238" s="33">
        <v>1869</v>
      </c>
      <c r="D238" s="33">
        <f>SUM(Table6[[#This Row],[Utbytte totalt]:[Renter ansvarlig lån totalt]])</f>
        <v>1415426.2441423857</v>
      </c>
      <c r="E238" s="33">
        <f>SUM(Table6[[#This Row],[Utbytte per innbygger]:[Renter ansvarlig lån per innbygger]])</f>
        <v>757.3174125962471</v>
      </c>
      <c r="F238" s="54">
        <v>602500</v>
      </c>
      <c r="G238" s="33">
        <v>0</v>
      </c>
      <c r="H238" s="33">
        <v>0</v>
      </c>
      <c r="I238" s="33">
        <v>489324.90883146471</v>
      </c>
      <c r="J238" s="33">
        <v>0</v>
      </c>
      <c r="K238" s="33">
        <v>0</v>
      </c>
      <c r="L238" s="33">
        <v>323601.33531092107</v>
      </c>
      <c r="M238" s="33">
        <v>0</v>
      </c>
      <c r="N238" s="33">
        <v>0</v>
      </c>
      <c r="O238" s="54">
        <v>322.36490101658643</v>
      </c>
      <c r="P238" s="33">
        <v>0</v>
      </c>
      <c r="Q238" s="33">
        <v>0</v>
      </c>
      <c r="R238" s="33">
        <v>261.8110801666478</v>
      </c>
      <c r="S238" s="33">
        <v>0</v>
      </c>
      <c r="T238" s="33">
        <v>0</v>
      </c>
      <c r="U238" s="33">
        <v>173.14143141301287</v>
      </c>
      <c r="V238" s="33">
        <v>0</v>
      </c>
      <c r="W238" s="33">
        <v>0</v>
      </c>
    </row>
    <row r="239" spans="1:23" x14ac:dyDescent="0.2">
      <c r="A239" s="27">
        <v>5031</v>
      </c>
      <c r="B239" s="27" t="s">
        <v>732</v>
      </c>
      <c r="C239" s="33">
        <v>14425</v>
      </c>
      <c r="D239" s="33">
        <f>SUM(Table6[[#This Row],[Utbytte totalt]:[Renter ansvarlig lån totalt]])</f>
        <v>10890030.098879211</v>
      </c>
      <c r="E239" s="33">
        <f>SUM(Table6[[#This Row],[Utbytte per innbygger]:[Renter ansvarlig lån per innbygger]])</f>
        <v>754.94142799855888</v>
      </c>
      <c r="F239" s="54">
        <v>5898000</v>
      </c>
      <c r="G239" s="33">
        <v>0</v>
      </c>
      <c r="H239" s="33">
        <v>0</v>
      </c>
      <c r="I239" s="33">
        <v>1947439.670746481</v>
      </c>
      <c r="J239" s="33">
        <v>-7858.9199999999983</v>
      </c>
      <c r="K239" s="33">
        <v>25136</v>
      </c>
      <c r="L239" s="33">
        <v>3027313.3481327295</v>
      </c>
      <c r="M239" s="33">
        <v>0</v>
      </c>
      <c r="N239" s="33">
        <v>0</v>
      </c>
      <c r="O239" s="54">
        <v>408.87348353552858</v>
      </c>
      <c r="P239" s="33">
        <v>0</v>
      </c>
      <c r="Q239" s="33">
        <v>0</v>
      </c>
      <c r="R239" s="33">
        <v>135.00448324065727</v>
      </c>
      <c r="S239" s="33">
        <v>-0.54481247833622171</v>
      </c>
      <c r="T239" s="33">
        <v>1.7425303292894281</v>
      </c>
      <c r="U239" s="33">
        <v>209.86574337141971</v>
      </c>
      <c r="V239" s="33">
        <v>0</v>
      </c>
      <c r="W239" s="33">
        <v>0</v>
      </c>
    </row>
    <row r="240" spans="1:23" x14ac:dyDescent="0.2">
      <c r="A240" s="27">
        <v>5428</v>
      </c>
      <c r="B240" s="27" t="s">
        <v>582</v>
      </c>
      <c r="C240" s="33">
        <v>4746</v>
      </c>
      <c r="D240" s="33">
        <f>SUM(Table6[[#This Row],[Utbytte totalt]:[Renter ansvarlig lån totalt]])</f>
        <v>3482748.9920332418</v>
      </c>
      <c r="E240" s="33">
        <f>SUM(Table6[[#This Row],[Utbytte per innbygger]:[Renter ansvarlig lån per innbygger]])</f>
        <v>733.82827476469492</v>
      </c>
      <c r="F240" s="54">
        <v>1000020.0000000001</v>
      </c>
      <c r="G240" s="33">
        <v>223288.821</v>
      </c>
      <c r="H240" s="33">
        <v>0</v>
      </c>
      <c r="I240" s="33">
        <v>1008229.7114010619</v>
      </c>
      <c r="J240" s="33">
        <v>-141841.70199999999</v>
      </c>
      <c r="K240" s="33">
        <v>137411</v>
      </c>
      <c r="L240" s="33">
        <v>1255641.1616321802</v>
      </c>
      <c r="M240" s="33">
        <v>0</v>
      </c>
      <c r="N240" s="33">
        <v>0</v>
      </c>
      <c r="O240" s="54">
        <v>210.70796460176993</v>
      </c>
      <c r="P240" s="33">
        <v>47.047792035398231</v>
      </c>
      <c r="Q240" s="33">
        <v>0</v>
      </c>
      <c r="R240" s="33">
        <v>212.43778158471594</v>
      </c>
      <c r="S240" s="33">
        <v>-29.886578592498946</v>
      </c>
      <c r="T240" s="33">
        <v>28.953013063632532</v>
      </c>
      <c r="U240" s="33">
        <v>264.56830207167724</v>
      </c>
      <c r="V240" s="33">
        <v>0</v>
      </c>
      <c r="W240" s="33">
        <v>0</v>
      </c>
    </row>
    <row r="241" spans="1:23" x14ac:dyDescent="0.2">
      <c r="A241" s="27">
        <v>1835</v>
      </c>
      <c r="B241" s="27" t="s">
        <v>778</v>
      </c>
      <c r="C241" s="33">
        <v>450</v>
      </c>
      <c r="D241" s="33">
        <f>SUM(Table6[[#This Row],[Utbytte totalt]:[Renter ansvarlig lån totalt]])</f>
        <v>323219.98846070096</v>
      </c>
      <c r="E241" s="33">
        <f>SUM(Table6[[#This Row],[Utbytte per innbygger]:[Renter ansvarlig lån per innbygger]])</f>
        <v>718.26664102377993</v>
      </c>
      <c r="F241" s="54">
        <v>208350</v>
      </c>
      <c r="G241" s="33">
        <v>0</v>
      </c>
      <c r="H241" s="33">
        <v>0</v>
      </c>
      <c r="I241" s="33">
        <v>0</v>
      </c>
      <c r="J241" s="33">
        <v>0</v>
      </c>
      <c r="K241" s="33">
        <v>0</v>
      </c>
      <c r="L241" s="33">
        <v>114869.98846070096</v>
      </c>
      <c r="M241" s="33">
        <v>0</v>
      </c>
      <c r="N241" s="33">
        <v>0</v>
      </c>
      <c r="O241" s="54">
        <v>463</v>
      </c>
      <c r="P241" s="33">
        <v>0</v>
      </c>
      <c r="Q241" s="33">
        <v>0</v>
      </c>
      <c r="R241" s="33">
        <v>0</v>
      </c>
      <c r="S241" s="33">
        <v>0</v>
      </c>
      <c r="T241" s="33">
        <v>0</v>
      </c>
      <c r="U241" s="33">
        <v>255.2666410237799</v>
      </c>
      <c r="V241" s="33">
        <v>0</v>
      </c>
      <c r="W241" s="33">
        <v>0</v>
      </c>
    </row>
    <row r="242" spans="1:23" x14ac:dyDescent="0.2">
      <c r="A242" s="27">
        <v>1853</v>
      </c>
      <c r="B242" s="27" t="s">
        <v>602</v>
      </c>
      <c r="C242" s="33">
        <v>1334</v>
      </c>
      <c r="D242" s="33">
        <f>SUM(Table6[[#This Row],[Utbytte totalt]:[Renter ansvarlig lån totalt]])</f>
        <v>931238.39086059202</v>
      </c>
      <c r="E242" s="33">
        <f>SUM(Table6[[#This Row],[Utbytte per innbygger]:[Renter ansvarlig lån per innbygger]])</f>
        <v>698.07975326880955</v>
      </c>
      <c r="F242" s="54">
        <v>0</v>
      </c>
      <c r="G242" s="33">
        <v>0</v>
      </c>
      <c r="H242" s="33">
        <v>0</v>
      </c>
      <c r="I242" s="33">
        <v>522384.79006820131</v>
      </c>
      <c r="J242" s="33">
        <v>-105572.94</v>
      </c>
      <c r="K242" s="33">
        <v>151828</v>
      </c>
      <c r="L242" s="33">
        <v>362598.5407923907</v>
      </c>
      <c r="M242" s="33">
        <v>0</v>
      </c>
      <c r="N242" s="33">
        <v>0</v>
      </c>
      <c r="O242" s="54">
        <v>0</v>
      </c>
      <c r="P242" s="33">
        <v>0</v>
      </c>
      <c r="Q242" s="33">
        <v>0</v>
      </c>
      <c r="R242" s="33">
        <v>391.59279615307446</v>
      </c>
      <c r="S242" s="33">
        <v>-79.140134932533741</v>
      </c>
      <c r="T242" s="33">
        <v>113.81409295352324</v>
      </c>
      <c r="U242" s="33">
        <v>271.81299909474563</v>
      </c>
      <c r="V242" s="33">
        <v>0</v>
      </c>
      <c r="W242" s="33">
        <v>0</v>
      </c>
    </row>
    <row r="243" spans="1:23" x14ac:dyDescent="0.2">
      <c r="A243" s="27">
        <v>3446</v>
      </c>
      <c r="B243" s="27" t="s">
        <v>587</v>
      </c>
      <c r="C243" s="33">
        <v>13633</v>
      </c>
      <c r="D243" s="33">
        <f>SUM(Table6[[#This Row],[Utbytte totalt]:[Renter ansvarlig lån totalt]])</f>
        <v>9516328.5685344562</v>
      </c>
      <c r="E243" s="33">
        <f>SUM(Table6[[#This Row],[Utbytte per innbygger]:[Renter ansvarlig lån per innbygger]])</f>
        <v>698.03627730759604</v>
      </c>
      <c r="F243" s="54">
        <v>3250060.0000000005</v>
      </c>
      <c r="G243" s="33">
        <v>35021.858</v>
      </c>
      <c r="H243" s="33">
        <v>0</v>
      </c>
      <c r="I243" s="33">
        <v>2391331.409457284</v>
      </c>
      <c r="J243" s="33">
        <v>-24310.815999999992</v>
      </c>
      <c r="K243" s="33">
        <v>382026</v>
      </c>
      <c r="L243" s="33">
        <v>3482200.1170771718</v>
      </c>
      <c r="M243" s="33">
        <v>0</v>
      </c>
      <c r="N243" s="33">
        <v>0</v>
      </c>
      <c r="O243" s="54">
        <v>238.39653781266048</v>
      </c>
      <c r="P243" s="33">
        <v>2.5689032494682023</v>
      </c>
      <c r="Q243" s="33">
        <v>0</v>
      </c>
      <c r="R243" s="33">
        <v>175.40757056093921</v>
      </c>
      <c r="S243" s="33">
        <v>-1.7832330374825784</v>
      </c>
      <c r="T243" s="33">
        <v>28.022152130858945</v>
      </c>
      <c r="U243" s="33">
        <v>255.42434659115176</v>
      </c>
      <c r="V243" s="33">
        <v>0</v>
      </c>
      <c r="W243" s="33">
        <v>0</v>
      </c>
    </row>
    <row r="244" spans="1:23" x14ac:dyDescent="0.2">
      <c r="A244" s="27">
        <v>1870</v>
      </c>
      <c r="B244" s="27" t="s">
        <v>578</v>
      </c>
      <c r="C244" s="33">
        <v>10468</v>
      </c>
      <c r="D244" s="33">
        <f>SUM(Table6[[#This Row],[Utbytte totalt]:[Renter ansvarlig lån totalt]])</f>
        <v>7107251.1633452922</v>
      </c>
      <c r="E244" s="33">
        <f>SUM(Table6[[#This Row],[Utbytte per innbygger]:[Renter ansvarlig lån per innbygger]])</f>
        <v>678.95024487440696</v>
      </c>
      <c r="F244" s="54">
        <v>0</v>
      </c>
      <c r="G244" s="33">
        <v>412117.375</v>
      </c>
      <c r="H244" s="33">
        <v>2520000</v>
      </c>
      <c r="I244" s="33">
        <v>2061119.2623675403</v>
      </c>
      <c r="J244" s="33">
        <v>-112244.62799999997</v>
      </c>
      <c r="K244" s="33">
        <v>142282</v>
      </c>
      <c r="L244" s="33">
        <v>2083977.1539777517</v>
      </c>
      <c r="M244" s="33">
        <v>0</v>
      </c>
      <c r="N244" s="33">
        <v>0</v>
      </c>
      <c r="O244" s="54">
        <v>0</v>
      </c>
      <c r="P244" s="33">
        <v>39.369256304929308</v>
      </c>
      <c r="Q244" s="33">
        <v>240.73366450133742</v>
      </c>
      <c r="R244" s="33">
        <v>196.89714008096487</v>
      </c>
      <c r="S244" s="33">
        <v>-10.722643102789451</v>
      </c>
      <c r="T244" s="33">
        <v>13.592090179594956</v>
      </c>
      <c r="U244" s="33">
        <v>199.08073691036986</v>
      </c>
      <c r="V244" s="33">
        <v>0</v>
      </c>
      <c r="W244" s="33">
        <v>0</v>
      </c>
    </row>
    <row r="245" spans="1:23" x14ac:dyDescent="0.2">
      <c r="A245" s="27">
        <v>3405</v>
      </c>
      <c r="B245" s="27" t="s">
        <v>489</v>
      </c>
      <c r="C245" s="33">
        <v>28425</v>
      </c>
      <c r="D245" s="33">
        <f>SUM(Table6[[#This Row],[Utbytte totalt]:[Renter ansvarlig lån totalt]])</f>
        <v>19037104.15681811</v>
      </c>
      <c r="E245" s="33">
        <f>SUM(Table6[[#This Row],[Utbytte per innbygger]:[Renter ansvarlig lån per innbygger]])</f>
        <v>669.73101695050514</v>
      </c>
      <c r="F245" s="54">
        <v>0</v>
      </c>
      <c r="G245" s="33">
        <v>6133233.4750000006</v>
      </c>
      <c r="H245" s="33">
        <v>0</v>
      </c>
      <c r="I245" s="33">
        <v>5413313.8867171118</v>
      </c>
      <c r="J245" s="33">
        <v>-213058.47600000002</v>
      </c>
      <c r="K245" s="33">
        <v>246211</v>
      </c>
      <c r="L245" s="33">
        <v>7457404.2711009979</v>
      </c>
      <c r="M245" s="33">
        <v>0</v>
      </c>
      <c r="N245" s="33">
        <v>0</v>
      </c>
      <c r="O245" s="54">
        <v>0</v>
      </c>
      <c r="P245" s="33">
        <v>215.76898768689537</v>
      </c>
      <c r="Q245" s="33">
        <v>0</v>
      </c>
      <c r="R245" s="33">
        <v>190.44200129171898</v>
      </c>
      <c r="S245" s="33">
        <v>-7.495460897097626</v>
      </c>
      <c r="T245" s="33">
        <v>8.661776605101144</v>
      </c>
      <c r="U245" s="33">
        <v>262.35371226388736</v>
      </c>
      <c r="V245" s="33">
        <v>0</v>
      </c>
      <c r="W245" s="33">
        <v>0</v>
      </c>
    </row>
    <row r="246" spans="1:23" x14ac:dyDescent="0.2">
      <c r="A246" s="27">
        <v>3450</v>
      </c>
      <c r="B246" s="27" t="s">
        <v>761</v>
      </c>
      <c r="C246" s="33">
        <v>1256</v>
      </c>
      <c r="D246" s="33">
        <f>SUM(Table6[[#This Row],[Utbytte totalt]:[Renter ansvarlig lån totalt]])</f>
        <v>825972.60511988099</v>
      </c>
      <c r="E246" s="33">
        <f>SUM(Table6[[#This Row],[Utbytte per innbygger]:[Renter ansvarlig lån per innbygger]])</f>
        <v>657.62150089162492</v>
      </c>
      <c r="F246" s="54">
        <v>74999.25</v>
      </c>
      <c r="G246" s="33">
        <v>0</v>
      </c>
      <c r="H246" s="33">
        <v>0</v>
      </c>
      <c r="I246" s="33">
        <v>430358.45399401034</v>
      </c>
      <c r="J246" s="33">
        <v>0</v>
      </c>
      <c r="K246" s="33">
        <v>0</v>
      </c>
      <c r="L246" s="33">
        <v>320614.90112587065</v>
      </c>
      <c r="M246" s="33">
        <v>0</v>
      </c>
      <c r="N246" s="33">
        <v>0</v>
      </c>
      <c r="O246" s="54">
        <v>59.712778662420384</v>
      </c>
      <c r="P246" s="33">
        <v>0</v>
      </c>
      <c r="Q246" s="33">
        <v>0</v>
      </c>
      <c r="R246" s="33">
        <v>342.64208120542224</v>
      </c>
      <c r="S246" s="33">
        <v>0</v>
      </c>
      <c r="T246" s="33">
        <v>0</v>
      </c>
      <c r="U246" s="33">
        <v>255.26664102378237</v>
      </c>
      <c r="V246" s="33">
        <v>0</v>
      </c>
      <c r="W246" s="33">
        <v>0</v>
      </c>
    </row>
    <row r="247" spans="1:23" x14ac:dyDescent="0.2">
      <c r="A247" s="27">
        <v>1576</v>
      </c>
      <c r="B247" s="27" t="s">
        <v>631</v>
      </c>
      <c r="C247" s="33">
        <v>3384</v>
      </c>
      <c r="D247" s="33">
        <f>SUM(Table6[[#This Row],[Utbytte totalt]:[Renter ansvarlig lån totalt]])</f>
        <v>2194352.0100405645</v>
      </c>
      <c r="E247" s="33">
        <f>SUM(Table6[[#This Row],[Utbytte per innbygger]:[Renter ansvarlig lån per innbygger]])</f>
        <v>648.44917554390202</v>
      </c>
      <c r="F247" s="54">
        <v>318240</v>
      </c>
      <c r="G247" s="33">
        <v>0</v>
      </c>
      <c r="H247" s="33">
        <v>0</v>
      </c>
      <c r="I247" s="33">
        <v>1012289.6968160996</v>
      </c>
      <c r="J247" s="33">
        <v>0</v>
      </c>
      <c r="K247" s="33">
        <v>0</v>
      </c>
      <c r="L247" s="33">
        <v>863822.31322446465</v>
      </c>
      <c r="M247" s="33">
        <v>0</v>
      </c>
      <c r="N247" s="33">
        <v>0</v>
      </c>
      <c r="O247" s="54">
        <v>94.042553191489361</v>
      </c>
      <c r="P247" s="33">
        <v>0</v>
      </c>
      <c r="Q247" s="33">
        <v>0</v>
      </c>
      <c r="R247" s="33">
        <v>299.13998132863463</v>
      </c>
      <c r="S247" s="33">
        <v>0</v>
      </c>
      <c r="T247" s="33">
        <v>0</v>
      </c>
      <c r="U247" s="33">
        <v>255.26664102377796</v>
      </c>
      <c r="V247" s="33">
        <v>0</v>
      </c>
      <c r="W247" s="33">
        <v>0</v>
      </c>
    </row>
    <row r="248" spans="1:23" x14ac:dyDescent="0.2">
      <c r="A248" s="27">
        <v>4204</v>
      </c>
      <c r="B248" s="27" t="s">
        <v>680</v>
      </c>
      <c r="C248" s="33">
        <v>113737</v>
      </c>
      <c r="D248" s="33">
        <f>SUM(Table6[[#This Row],[Utbytte totalt]:[Renter ansvarlig lån totalt]])</f>
        <v>72930996.016402006</v>
      </c>
      <c r="E248" s="33">
        <f>SUM(Table6[[#This Row],[Utbytte per innbygger]:[Renter ansvarlig lån per innbygger]])</f>
        <v>641.22489617628389</v>
      </c>
      <c r="F248" s="54">
        <v>27244750</v>
      </c>
      <c r="G248" s="33">
        <v>0</v>
      </c>
      <c r="H248" s="33">
        <v>0</v>
      </c>
      <c r="I248" s="33">
        <v>16544440.566279177</v>
      </c>
      <c r="J248" s="33">
        <v>-15190.5</v>
      </c>
      <c r="K248" s="33">
        <v>105934</v>
      </c>
      <c r="L248" s="33">
        <v>29051061.950122833</v>
      </c>
      <c r="M248" s="33">
        <v>0</v>
      </c>
      <c r="N248" s="33">
        <v>0</v>
      </c>
      <c r="O248" s="54">
        <v>239.54166190421762</v>
      </c>
      <c r="P248" s="33">
        <v>0</v>
      </c>
      <c r="Q248" s="33">
        <v>0</v>
      </c>
      <c r="R248" s="33">
        <v>145.46225560968881</v>
      </c>
      <c r="S248" s="33">
        <v>-0.13355812092810607</v>
      </c>
      <c r="T248" s="33">
        <v>0.93139435715730146</v>
      </c>
      <c r="U248" s="33">
        <v>255.42314242614833</v>
      </c>
      <c r="V248" s="33">
        <v>0</v>
      </c>
      <c r="W248" s="33">
        <v>0</v>
      </c>
    </row>
    <row r="249" spans="1:23" x14ac:dyDescent="0.2">
      <c r="A249" s="27">
        <v>3003</v>
      </c>
      <c r="B249" s="27" t="s">
        <v>591</v>
      </c>
      <c r="C249" s="33">
        <v>58182</v>
      </c>
      <c r="D249" s="33">
        <f>SUM(Table6[[#This Row],[Utbytte totalt]:[Renter ansvarlig lån totalt]])</f>
        <v>35792736.951610856</v>
      </c>
      <c r="E249" s="33">
        <f>SUM(Table6[[#This Row],[Utbytte per innbygger]:[Renter ansvarlig lån per innbygger]])</f>
        <v>615.1857439003619</v>
      </c>
      <c r="F249" s="54">
        <v>12428820</v>
      </c>
      <c r="G249" s="33">
        <v>0</v>
      </c>
      <c r="H249" s="33">
        <v>0</v>
      </c>
      <c r="I249" s="33">
        <v>8216057.1515648961</v>
      </c>
      <c r="J249" s="33">
        <v>-266615.90799999982</v>
      </c>
      <c r="K249" s="33">
        <v>48102</v>
      </c>
      <c r="L249" s="33">
        <v>15366373.708045959</v>
      </c>
      <c r="M249" s="33">
        <v>0</v>
      </c>
      <c r="N249" s="33">
        <v>0</v>
      </c>
      <c r="O249" s="54">
        <v>213.6196761885119</v>
      </c>
      <c r="P249" s="33">
        <v>0</v>
      </c>
      <c r="Q249" s="33">
        <v>0</v>
      </c>
      <c r="R249" s="33">
        <v>141.21304100176852</v>
      </c>
      <c r="S249" s="33">
        <v>-4.5824465986043759</v>
      </c>
      <c r="T249" s="33">
        <v>0.82675054140455806</v>
      </c>
      <c r="U249" s="33">
        <v>264.10872276728128</v>
      </c>
      <c r="V249" s="33">
        <v>0</v>
      </c>
      <c r="W249" s="33">
        <v>0</v>
      </c>
    </row>
    <row r="250" spans="1:23" x14ac:dyDescent="0.2">
      <c r="A250" s="27">
        <v>3014</v>
      </c>
      <c r="B250" s="27" t="s">
        <v>432</v>
      </c>
      <c r="C250" s="33">
        <v>45608</v>
      </c>
      <c r="D250" s="33">
        <f>SUM(Table6[[#This Row],[Utbytte totalt]:[Renter ansvarlig lån totalt]])</f>
        <v>28049524.551586919</v>
      </c>
      <c r="E250" s="33">
        <f>SUM(Table6[[#This Row],[Utbytte per innbygger]:[Renter ansvarlig lån per innbygger]])</f>
        <v>615.01325538473338</v>
      </c>
      <c r="F250" s="54">
        <v>8700869.9999999981</v>
      </c>
      <c r="G250" s="33">
        <v>0</v>
      </c>
      <c r="H250" s="33">
        <v>0</v>
      </c>
      <c r="I250" s="33">
        <v>6724689.1757743321</v>
      </c>
      <c r="J250" s="33">
        <v>-881616.58799999999</v>
      </c>
      <c r="K250" s="33">
        <v>128381</v>
      </c>
      <c r="L250" s="33">
        <v>13377200.96381259</v>
      </c>
      <c r="M250" s="33">
        <v>0</v>
      </c>
      <c r="N250" s="33">
        <v>0</v>
      </c>
      <c r="O250" s="54">
        <v>190.77508331871599</v>
      </c>
      <c r="P250" s="33">
        <v>0</v>
      </c>
      <c r="Q250" s="33">
        <v>0</v>
      </c>
      <c r="R250" s="33">
        <v>147.44538624307867</v>
      </c>
      <c r="S250" s="33">
        <v>-19.330305823539728</v>
      </c>
      <c r="T250" s="33">
        <v>2.8148789686019997</v>
      </c>
      <c r="U250" s="33">
        <v>293.30821267787644</v>
      </c>
      <c r="V250" s="33">
        <v>0</v>
      </c>
      <c r="W250" s="33">
        <v>0</v>
      </c>
    </row>
    <row r="251" spans="1:23" x14ac:dyDescent="0.2">
      <c r="A251" s="27">
        <v>3420</v>
      </c>
      <c r="B251" s="27" t="s">
        <v>596</v>
      </c>
      <c r="C251" s="33">
        <v>21435</v>
      </c>
      <c r="D251" s="33">
        <f>SUM(Table6[[#This Row],[Utbytte totalt]:[Renter ansvarlig lån totalt]])</f>
        <v>13113718.170467807</v>
      </c>
      <c r="E251" s="33">
        <f>SUM(Table6[[#This Row],[Utbytte per innbygger]:[Renter ansvarlig lån per innbygger]])</f>
        <v>611.78997762854237</v>
      </c>
      <c r="F251" s="54">
        <v>4000000</v>
      </c>
      <c r="G251" s="33">
        <v>0</v>
      </c>
      <c r="H251" s="33">
        <v>0</v>
      </c>
      <c r="I251" s="33">
        <v>3363021.2521230057</v>
      </c>
      <c r="J251" s="33">
        <v>-261194.53200000012</v>
      </c>
      <c r="K251" s="33">
        <v>390551</v>
      </c>
      <c r="L251" s="33">
        <v>5621340.4503448009</v>
      </c>
      <c r="M251" s="33">
        <v>0</v>
      </c>
      <c r="N251" s="33">
        <v>0</v>
      </c>
      <c r="O251" s="54">
        <v>186.61068346162818</v>
      </c>
      <c r="P251" s="33">
        <v>0</v>
      </c>
      <c r="Q251" s="33">
        <v>0</v>
      </c>
      <c r="R251" s="33">
        <v>156.89392358866365</v>
      </c>
      <c r="S251" s="33">
        <v>-12.185422533240034</v>
      </c>
      <c r="T251" s="33">
        <v>18.220247259155588</v>
      </c>
      <c r="U251" s="33">
        <v>262.25054585233499</v>
      </c>
      <c r="V251" s="33">
        <v>0</v>
      </c>
      <c r="W251" s="33">
        <v>0</v>
      </c>
    </row>
    <row r="252" spans="1:23" x14ac:dyDescent="0.2">
      <c r="A252" s="27">
        <v>3018</v>
      </c>
      <c r="B252" s="27" t="s">
        <v>751</v>
      </c>
      <c r="C252" s="33">
        <v>5913</v>
      </c>
      <c r="D252" s="33">
        <f>SUM(Table6[[#This Row],[Utbytte totalt]:[Renter ansvarlig lån totalt]])</f>
        <v>3598531.9015195183</v>
      </c>
      <c r="E252" s="33">
        <f>SUM(Table6[[#This Row],[Utbytte per innbygger]:[Renter ansvarlig lån per innbygger]])</f>
        <v>608.57972290199871</v>
      </c>
      <c r="F252" s="54">
        <v>1243230</v>
      </c>
      <c r="G252" s="33">
        <v>0</v>
      </c>
      <c r="H252" s="33">
        <v>0</v>
      </c>
      <c r="I252" s="33">
        <v>813350.4114792461</v>
      </c>
      <c r="J252" s="33">
        <v>0</v>
      </c>
      <c r="K252" s="33">
        <v>10487</v>
      </c>
      <c r="L252" s="33">
        <v>1531464.4900402725</v>
      </c>
      <c r="M252" s="33">
        <v>0</v>
      </c>
      <c r="N252" s="33">
        <v>0</v>
      </c>
      <c r="O252" s="54">
        <v>210.25367833587012</v>
      </c>
      <c r="P252" s="33">
        <v>0</v>
      </c>
      <c r="Q252" s="33">
        <v>0</v>
      </c>
      <c r="R252" s="33">
        <v>137.55291924221987</v>
      </c>
      <c r="S252" s="33">
        <v>0</v>
      </c>
      <c r="T252" s="33">
        <v>1.7735498055132759</v>
      </c>
      <c r="U252" s="33">
        <v>258.99957551839549</v>
      </c>
      <c r="V252" s="33">
        <v>0</v>
      </c>
      <c r="W252" s="33">
        <v>0</v>
      </c>
    </row>
    <row r="253" spans="1:23" x14ac:dyDescent="0.2">
      <c r="A253" s="27">
        <v>3001</v>
      </c>
      <c r="B253" s="27" t="s">
        <v>597</v>
      </c>
      <c r="C253" s="33">
        <v>31444</v>
      </c>
      <c r="D253" s="33">
        <f>SUM(Table6[[#This Row],[Utbytte totalt]:[Renter ansvarlig lån totalt]])</f>
        <v>19050341.633857735</v>
      </c>
      <c r="E253" s="33">
        <f>SUM(Table6[[#This Row],[Utbytte per innbygger]:[Renter ansvarlig lån per innbygger]])</f>
        <v>605.84981662185896</v>
      </c>
      <c r="F253" s="54">
        <v>6214410</v>
      </c>
      <c r="G253" s="33">
        <v>0</v>
      </c>
      <c r="H253" s="33">
        <v>0</v>
      </c>
      <c r="I253" s="33">
        <v>4762362.8918393776</v>
      </c>
      <c r="J253" s="33">
        <v>-26733.360000000001</v>
      </c>
      <c r="K253" s="33">
        <v>51625</v>
      </c>
      <c r="L253" s="33">
        <v>8048677.1020183563</v>
      </c>
      <c r="M253" s="33">
        <v>0</v>
      </c>
      <c r="N253" s="33">
        <v>0</v>
      </c>
      <c r="O253" s="54">
        <v>197.63420684391298</v>
      </c>
      <c r="P253" s="33">
        <v>0</v>
      </c>
      <c r="Q253" s="33">
        <v>0</v>
      </c>
      <c r="R253" s="33">
        <v>151.45537755499865</v>
      </c>
      <c r="S253" s="33">
        <v>-0.85018954331509988</v>
      </c>
      <c r="T253" s="33">
        <v>1.641807658058771</v>
      </c>
      <c r="U253" s="33">
        <v>255.96861410820367</v>
      </c>
      <c r="V253" s="33">
        <v>0</v>
      </c>
      <c r="W253" s="33">
        <v>0</v>
      </c>
    </row>
    <row r="254" spans="1:23" x14ac:dyDescent="0.2">
      <c r="A254" s="27">
        <v>5430</v>
      </c>
      <c r="B254" s="27" t="s">
        <v>637</v>
      </c>
      <c r="C254" s="33">
        <v>2877</v>
      </c>
      <c r="D254" s="33">
        <f>SUM(Table6[[#This Row],[Utbytte totalt]:[Renter ansvarlig lån totalt]])</f>
        <v>1740756.1019723122</v>
      </c>
      <c r="E254" s="33">
        <f>SUM(Table6[[#This Row],[Utbytte per innbygger]:[Renter ansvarlig lån per innbygger]])</f>
        <v>605.05947235742519</v>
      </c>
      <c r="F254" s="54">
        <v>0</v>
      </c>
      <c r="G254" s="33">
        <v>0</v>
      </c>
      <c r="H254" s="33">
        <v>0</v>
      </c>
      <c r="I254" s="33">
        <v>561631.31574690028</v>
      </c>
      <c r="J254" s="33">
        <v>-257456.33999999997</v>
      </c>
      <c r="K254" s="33">
        <v>620579</v>
      </c>
      <c r="L254" s="33">
        <v>816002.12622541189</v>
      </c>
      <c r="M254" s="33">
        <v>0</v>
      </c>
      <c r="N254" s="33">
        <v>0</v>
      </c>
      <c r="O254" s="54">
        <v>0</v>
      </c>
      <c r="P254" s="33">
        <v>0</v>
      </c>
      <c r="Q254" s="33">
        <v>0</v>
      </c>
      <c r="R254" s="33">
        <v>195.21422167080303</v>
      </c>
      <c r="S254" s="33">
        <v>-89.487778936392061</v>
      </c>
      <c r="T254" s="33">
        <v>215.70351060132083</v>
      </c>
      <c r="U254" s="33">
        <v>283.6295190216934</v>
      </c>
      <c r="V254" s="33">
        <v>0</v>
      </c>
      <c r="W254" s="33">
        <v>0</v>
      </c>
    </row>
    <row r="255" spans="1:23" x14ac:dyDescent="0.2">
      <c r="A255" s="27">
        <v>3426</v>
      </c>
      <c r="B255" s="27" t="s">
        <v>594</v>
      </c>
      <c r="C255" s="33">
        <v>1551</v>
      </c>
      <c r="D255" s="33">
        <f>SUM(Table6[[#This Row],[Utbytte totalt]:[Renter ansvarlig lån totalt]])</f>
        <v>925111.66785245878</v>
      </c>
      <c r="E255" s="33">
        <f>SUM(Table6[[#This Row],[Utbytte per innbygger]:[Renter ansvarlig lån per innbygger]])</f>
        <v>596.46142350255241</v>
      </c>
      <c r="F255" s="54">
        <v>0</v>
      </c>
      <c r="G255" s="33">
        <v>0</v>
      </c>
      <c r="H255" s="33">
        <v>0</v>
      </c>
      <c r="I255" s="33">
        <v>312618.87695791322</v>
      </c>
      <c r="J255" s="33">
        <v>-272.13599999999997</v>
      </c>
      <c r="K255" s="33">
        <v>128555</v>
      </c>
      <c r="L255" s="33">
        <v>484209.92689454556</v>
      </c>
      <c r="M255" s="33">
        <v>0</v>
      </c>
      <c r="N255" s="33">
        <v>0</v>
      </c>
      <c r="O255" s="54">
        <v>0</v>
      </c>
      <c r="P255" s="33">
        <v>0</v>
      </c>
      <c r="Q255" s="33">
        <v>0</v>
      </c>
      <c r="R255" s="33">
        <v>201.55955961180737</v>
      </c>
      <c r="S255" s="33">
        <v>-0.17545841392649902</v>
      </c>
      <c r="T255" s="33">
        <v>82.885235332043848</v>
      </c>
      <c r="U255" s="33">
        <v>312.19208697262769</v>
      </c>
      <c r="V255" s="33">
        <v>0</v>
      </c>
      <c r="W255" s="33">
        <v>0</v>
      </c>
    </row>
    <row r="256" spans="1:23" x14ac:dyDescent="0.2">
      <c r="A256" s="27">
        <v>5035</v>
      </c>
      <c r="B256" s="27" t="s">
        <v>686</v>
      </c>
      <c r="C256" s="33">
        <v>24287</v>
      </c>
      <c r="D256" s="33">
        <f>SUM(Table6[[#This Row],[Utbytte totalt]:[Renter ansvarlig lån totalt]])</f>
        <v>14286949.200544633</v>
      </c>
      <c r="E256" s="33">
        <f>SUM(Table6[[#This Row],[Utbytte per innbygger]:[Renter ansvarlig lån per innbygger]])</f>
        <v>588.25500064003927</v>
      </c>
      <c r="F256" s="54">
        <v>7808416.1999999993</v>
      </c>
      <c r="G256" s="33">
        <v>0</v>
      </c>
      <c r="H256" s="33">
        <v>0</v>
      </c>
      <c r="I256" s="33">
        <v>0</v>
      </c>
      <c r="J256" s="33">
        <v>-4799.91</v>
      </c>
      <c r="K256" s="33">
        <v>283672</v>
      </c>
      <c r="L256" s="33">
        <v>6199660.9105446339</v>
      </c>
      <c r="M256" s="33">
        <v>0</v>
      </c>
      <c r="N256" s="33">
        <v>0</v>
      </c>
      <c r="O256" s="54">
        <v>321.50599909416559</v>
      </c>
      <c r="P256" s="33">
        <v>0</v>
      </c>
      <c r="Q256" s="33">
        <v>0</v>
      </c>
      <c r="R256" s="33">
        <v>0</v>
      </c>
      <c r="S256" s="33">
        <v>-0.19763289002346934</v>
      </c>
      <c r="T256" s="33">
        <v>11.679993412113477</v>
      </c>
      <c r="U256" s="33">
        <v>255.26664102378368</v>
      </c>
      <c r="V256" s="33">
        <v>0</v>
      </c>
      <c r="W256" s="33">
        <v>0</v>
      </c>
    </row>
    <row r="257" spans="1:23" x14ac:dyDescent="0.2">
      <c r="A257" s="27">
        <v>5436</v>
      </c>
      <c r="B257" s="27" t="s">
        <v>577</v>
      </c>
      <c r="C257" s="33">
        <v>3904</v>
      </c>
      <c r="D257" s="33">
        <f>SUM(Table6[[#This Row],[Utbytte totalt]:[Renter ansvarlig lån totalt]])</f>
        <v>2287894.4434080459</v>
      </c>
      <c r="E257" s="33">
        <f>SUM(Table6[[#This Row],[Utbytte per innbygger]:[Renter ansvarlig lån per innbygger]])</f>
        <v>586.03853570902822</v>
      </c>
      <c r="F257" s="54">
        <v>0</v>
      </c>
      <c r="G257" s="33">
        <v>73267.614000000001</v>
      </c>
      <c r="H257" s="33">
        <v>0</v>
      </c>
      <c r="I257" s="33">
        <v>1201755.6828511988</v>
      </c>
      <c r="J257" s="33">
        <v>-20095.819999999992</v>
      </c>
      <c r="K257" s="33">
        <v>36406</v>
      </c>
      <c r="L257" s="33">
        <v>996560.9665568471</v>
      </c>
      <c r="M257" s="33">
        <v>0</v>
      </c>
      <c r="N257" s="33">
        <v>0</v>
      </c>
      <c r="O257" s="54">
        <v>0</v>
      </c>
      <c r="P257" s="33">
        <v>18.767319159836067</v>
      </c>
      <c r="Q257" s="33">
        <v>0</v>
      </c>
      <c r="R257" s="33">
        <v>307.82676302540955</v>
      </c>
      <c r="S257" s="33">
        <v>-5.1474948770491782</v>
      </c>
      <c r="T257" s="33">
        <v>9.3253073770491799</v>
      </c>
      <c r="U257" s="33">
        <v>255.26664102378257</v>
      </c>
      <c r="V257" s="33">
        <v>0</v>
      </c>
      <c r="W257" s="33">
        <v>0</v>
      </c>
    </row>
    <row r="258" spans="1:23" x14ac:dyDescent="0.2">
      <c r="A258" s="27">
        <v>5412</v>
      </c>
      <c r="B258" s="27" t="s">
        <v>690</v>
      </c>
      <c r="C258" s="33">
        <v>4201</v>
      </c>
      <c r="D258" s="33">
        <f>SUM(Table6[[#This Row],[Utbytte totalt]:[Renter ansvarlig lån totalt]])</f>
        <v>2445085.4156231843</v>
      </c>
      <c r="E258" s="33">
        <f>SUM(Table6[[#This Row],[Utbytte per innbygger]:[Renter ansvarlig lån per innbygger]])</f>
        <v>582.02461690625671</v>
      </c>
      <c r="F258" s="54">
        <v>0</v>
      </c>
      <c r="G258" s="33">
        <v>0</v>
      </c>
      <c r="H258" s="33">
        <v>0</v>
      </c>
      <c r="I258" s="33">
        <v>1138149.2446822729</v>
      </c>
      <c r="J258" s="33">
        <v>-166785.9879999999</v>
      </c>
      <c r="K258" s="33">
        <v>396447</v>
      </c>
      <c r="L258" s="33">
        <v>1077275.1589409113</v>
      </c>
      <c r="M258" s="33">
        <v>0</v>
      </c>
      <c r="N258" s="33">
        <v>0</v>
      </c>
      <c r="O258" s="54">
        <v>0</v>
      </c>
      <c r="P258" s="33">
        <v>0</v>
      </c>
      <c r="Q258" s="33">
        <v>0</v>
      </c>
      <c r="R258" s="33">
        <v>270.92340982677291</v>
      </c>
      <c r="S258" s="33">
        <v>-39.701496786479382</v>
      </c>
      <c r="T258" s="33">
        <v>94.369673887169725</v>
      </c>
      <c r="U258" s="33">
        <v>256.43302997879346</v>
      </c>
      <c r="V258" s="33">
        <v>0</v>
      </c>
      <c r="W258" s="33">
        <v>0</v>
      </c>
    </row>
    <row r="259" spans="1:23" x14ac:dyDescent="0.2">
      <c r="A259" s="27">
        <v>4651</v>
      </c>
      <c r="B259" s="27" t="s">
        <v>561</v>
      </c>
      <c r="C259" s="33">
        <v>7207</v>
      </c>
      <c r="D259" s="33">
        <f>SUM(Table6[[#This Row],[Utbytte totalt]:[Renter ansvarlig lån totalt]])</f>
        <v>4145243.3201782438</v>
      </c>
      <c r="E259" s="33">
        <f>SUM(Table6[[#This Row],[Utbytte per innbygger]:[Renter ansvarlig lån per innbygger]])</f>
        <v>575.16904678482638</v>
      </c>
      <c r="F259" s="54">
        <v>0</v>
      </c>
      <c r="G259" s="33">
        <v>826577.39999999991</v>
      </c>
      <c r="H259" s="33">
        <v>0</v>
      </c>
      <c r="I259" s="33">
        <v>1418288.2383198831</v>
      </c>
      <c r="J259" s="33">
        <v>0</v>
      </c>
      <c r="K259" s="33">
        <v>35971</v>
      </c>
      <c r="L259" s="33">
        <v>1864406.6818583608</v>
      </c>
      <c r="M259" s="33">
        <v>0</v>
      </c>
      <c r="N259" s="33">
        <v>0</v>
      </c>
      <c r="O259" s="54">
        <v>0</v>
      </c>
      <c r="P259" s="33">
        <v>114.69091161370888</v>
      </c>
      <c r="Q259" s="33">
        <v>0</v>
      </c>
      <c r="R259" s="33">
        <v>196.7931508699713</v>
      </c>
      <c r="S259" s="33">
        <v>0</v>
      </c>
      <c r="T259" s="33">
        <v>4.9911197446926598</v>
      </c>
      <c r="U259" s="33">
        <v>258.69386455645355</v>
      </c>
      <c r="V259" s="33">
        <v>0</v>
      </c>
      <c r="W259" s="33">
        <v>0</v>
      </c>
    </row>
    <row r="260" spans="1:23" x14ac:dyDescent="0.2">
      <c r="A260" s="27">
        <v>1145</v>
      </c>
      <c r="B260" s="27" t="s">
        <v>768</v>
      </c>
      <c r="C260" s="33">
        <v>855</v>
      </c>
      <c r="D260" s="33">
        <f>SUM(Table6[[#This Row],[Utbytte totalt]:[Renter ansvarlig lån totalt]])</f>
        <v>482152.03005279211</v>
      </c>
      <c r="E260" s="33">
        <f>SUM(Table6[[#This Row],[Utbytte per innbygger]:[Renter ansvarlig lån per innbygger]])</f>
        <v>563.92050298572178</v>
      </c>
      <c r="F260" s="54">
        <v>0</v>
      </c>
      <c r="G260" s="33">
        <v>0</v>
      </c>
      <c r="H260" s="33">
        <v>0</v>
      </c>
      <c r="I260" s="33">
        <v>263899.05197745917</v>
      </c>
      <c r="J260" s="33">
        <v>0</v>
      </c>
      <c r="K260" s="33">
        <v>0</v>
      </c>
      <c r="L260" s="33">
        <v>218252.97807533294</v>
      </c>
      <c r="M260" s="33">
        <v>0</v>
      </c>
      <c r="N260" s="33">
        <v>0</v>
      </c>
      <c r="O260" s="54">
        <v>0</v>
      </c>
      <c r="P260" s="33">
        <v>0</v>
      </c>
      <c r="Q260" s="33">
        <v>0</v>
      </c>
      <c r="R260" s="33">
        <v>308.65386196194055</v>
      </c>
      <c r="S260" s="33">
        <v>0</v>
      </c>
      <c r="T260" s="33">
        <v>0</v>
      </c>
      <c r="U260" s="33">
        <v>255.2666410237812</v>
      </c>
      <c r="V260" s="33">
        <v>0</v>
      </c>
      <c r="W260" s="33">
        <v>0</v>
      </c>
    </row>
    <row r="261" spans="1:23" x14ac:dyDescent="0.2">
      <c r="A261" s="27">
        <v>5435</v>
      </c>
      <c r="B261" s="27" t="s">
        <v>614</v>
      </c>
      <c r="C261" s="33">
        <v>2947</v>
      </c>
      <c r="D261" s="33">
        <f>SUM(Table6[[#This Row],[Utbytte totalt]:[Renter ansvarlig lån totalt]])</f>
        <v>1648989.2878204361</v>
      </c>
      <c r="E261" s="33">
        <f>SUM(Table6[[#This Row],[Utbytte per innbygger]:[Renter ansvarlig lån per innbygger]])</f>
        <v>559.54845192413848</v>
      </c>
      <c r="F261" s="54">
        <v>0</v>
      </c>
      <c r="G261" s="33">
        <v>0</v>
      </c>
      <c r="H261" s="33">
        <v>0</v>
      </c>
      <c r="I261" s="33">
        <v>897256.77672336134</v>
      </c>
      <c r="J261" s="33">
        <v>-38452.27999999997</v>
      </c>
      <c r="K261" s="33">
        <v>37914</v>
      </c>
      <c r="L261" s="33">
        <v>752270.79109707475</v>
      </c>
      <c r="M261" s="33">
        <v>0</v>
      </c>
      <c r="N261" s="33">
        <v>0</v>
      </c>
      <c r="O261" s="54">
        <v>0</v>
      </c>
      <c r="P261" s="33">
        <v>0</v>
      </c>
      <c r="Q261" s="33">
        <v>0</v>
      </c>
      <c r="R261" s="33">
        <v>304.46446444633909</v>
      </c>
      <c r="S261" s="33">
        <v>-13.047940278249056</v>
      </c>
      <c r="T261" s="33">
        <v>12.865286732270105</v>
      </c>
      <c r="U261" s="33">
        <v>255.26664102377833</v>
      </c>
      <c r="V261" s="33">
        <v>0</v>
      </c>
      <c r="W261" s="33">
        <v>0</v>
      </c>
    </row>
    <row r="262" spans="1:23" x14ac:dyDescent="0.2">
      <c r="A262" s="27">
        <v>3034</v>
      </c>
      <c r="B262" s="27" t="s">
        <v>508</v>
      </c>
      <c r="C262" s="33">
        <v>23898</v>
      </c>
      <c r="D262" s="33">
        <f>SUM(Table6[[#This Row],[Utbytte totalt]:[Renter ansvarlig lån totalt]])</f>
        <v>13363361.981766492</v>
      </c>
      <c r="E262" s="33">
        <f>SUM(Table6[[#This Row],[Utbytte per innbygger]:[Renter ansvarlig lån per innbygger]])</f>
        <v>559.18327817250361</v>
      </c>
      <c r="F262" s="54">
        <v>427200</v>
      </c>
      <c r="G262" s="33">
        <v>3328232.8259999999</v>
      </c>
      <c r="H262" s="33">
        <v>0</v>
      </c>
      <c r="I262" s="33">
        <v>3054462.3605801305</v>
      </c>
      <c r="J262" s="33">
        <v>-126180.39199999999</v>
      </c>
      <c r="K262" s="33">
        <v>219935</v>
      </c>
      <c r="L262" s="33">
        <v>6459712.1871863604</v>
      </c>
      <c r="M262" s="33">
        <v>0</v>
      </c>
      <c r="N262" s="33">
        <v>0</v>
      </c>
      <c r="O262" s="54">
        <v>17.87597288476023</v>
      </c>
      <c r="P262" s="33">
        <v>139.26825784584483</v>
      </c>
      <c r="Q262" s="33">
        <v>0</v>
      </c>
      <c r="R262" s="33">
        <v>127.81246801322833</v>
      </c>
      <c r="S262" s="33">
        <v>-5.2799561469579039</v>
      </c>
      <c r="T262" s="33">
        <v>9.203071386726922</v>
      </c>
      <c r="U262" s="33">
        <v>270.30346418890116</v>
      </c>
      <c r="V262" s="33">
        <v>0</v>
      </c>
      <c r="W262" s="33">
        <v>0</v>
      </c>
    </row>
    <row r="263" spans="1:23" x14ac:dyDescent="0.2">
      <c r="A263" s="27">
        <v>1560</v>
      </c>
      <c r="B263" s="27" t="s">
        <v>617</v>
      </c>
      <c r="C263" s="33">
        <v>2960</v>
      </c>
      <c r="D263" s="33">
        <f>SUM(Table6[[#This Row],[Utbytte totalt]:[Renter ansvarlig lån totalt]])</f>
        <v>1645640.8781577437</v>
      </c>
      <c r="E263" s="33">
        <f>SUM(Table6[[#This Row],[Utbytte per innbygger]:[Renter ansvarlig lån per innbygger]])</f>
        <v>555.95975613437292</v>
      </c>
      <c r="F263" s="54">
        <v>263160</v>
      </c>
      <c r="G263" s="33">
        <v>0</v>
      </c>
      <c r="H263" s="33">
        <v>0</v>
      </c>
      <c r="I263" s="33">
        <v>610351.14072735433</v>
      </c>
      <c r="J263" s="33">
        <v>-22283.520000000004</v>
      </c>
      <c r="K263" s="33">
        <v>38824</v>
      </c>
      <c r="L263" s="33">
        <v>755589.25743038952</v>
      </c>
      <c r="M263" s="33">
        <v>0</v>
      </c>
      <c r="N263" s="33">
        <v>0</v>
      </c>
      <c r="O263" s="54">
        <v>88.905405405405403</v>
      </c>
      <c r="P263" s="33">
        <v>0</v>
      </c>
      <c r="Q263" s="33">
        <v>0</v>
      </c>
      <c r="R263" s="33">
        <v>206.19970970518727</v>
      </c>
      <c r="S263" s="33">
        <v>-7.5282162162162178</v>
      </c>
      <c r="T263" s="33">
        <v>13.116216216216216</v>
      </c>
      <c r="U263" s="33">
        <v>255.26664102378024</v>
      </c>
      <c r="V263" s="33">
        <v>0</v>
      </c>
      <c r="W263" s="33">
        <v>0</v>
      </c>
    </row>
    <row r="264" spans="1:23" x14ac:dyDescent="0.2">
      <c r="A264" s="27">
        <v>3053</v>
      </c>
      <c r="B264" s="27" t="s">
        <v>586</v>
      </c>
      <c r="C264" s="33">
        <v>6908</v>
      </c>
      <c r="D264" s="33">
        <f>SUM(Table6[[#This Row],[Utbytte totalt]:[Renter ansvarlig lån totalt]])</f>
        <v>3822035.6312720757</v>
      </c>
      <c r="E264" s="33">
        <f>SUM(Table6[[#This Row],[Utbytte per innbygger]:[Renter ansvarlig lån per innbygger]])</f>
        <v>553.27672716735322</v>
      </c>
      <c r="F264" s="54">
        <v>812515.00000000012</v>
      </c>
      <c r="G264" s="33">
        <v>74228.937999999995</v>
      </c>
      <c r="H264" s="33">
        <v>0</v>
      </c>
      <c r="I264" s="33">
        <v>1047476.2370797612</v>
      </c>
      <c r="J264" s="33">
        <v>-34350.5</v>
      </c>
      <c r="K264" s="33">
        <v>151034</v>
      </c>
      <c r="L264" s="33">
        <v>1771131.9561923146</v>
      </c>
      <c r="M264" s="33">
        <v>0</v>
      </c>
      <c r="N264" s="33">
        <v>0</v>
      </c>
      <c r="O264" s="54">
        <v>117.61942675159237</v>
      </c>
      <c r="P264" s="33">
        <v>10.745358714533873</v>
      </c>
      <c r="Q264" s="33">
        <v>0</v>
      </c>
      <c r="R264" s="33">
        <v>151.6323446843893</v>
      </c>
      <c r="S264" s="33">
        <v>-4.9725680370584833</v>
      </c>
      <c r="T264" s="33">
        <v>21.863636363636363</v>
      </c>
      <c r="U264" s="33">
        <v>256.38852869025976</v>
      </c>
      <c r="V264" s="33">
        <v>0</v>
      </c>
      <c r="W264" s="33">
        <v>0</v>
      </c>
    </row>
    <row r="265" spans="1:23" x14ac:dyDescent="0.2">
      <c r="A265" s="27">
        <v>5414</v>
      </c>
      <c r="B265" s="27" t="s">
        <v>606</v>
      </c>
      <c r="C265" s="33">
        <v>1070</v>
      </c>
      <c r="D265" s="33">
        <f>SUM(Table6[[#This Row],[Utbytte totalt]:[Renter ansvarlig lån totalt]])</f>
        <v>591314.33168343664</v>
      </c>
      <c r="E265" s="33">
        <f>SUM(Table6[[#This Row],[Utbytte per innbygger]:[Renter ansvarlig lån per innbygger]])</f>
        <v>552.63021652657631</v>
      </c>
      <c r="F265" s="54">
        <v>0</v>
      </c>
      <c r="G265" s="33">
        <v>0</v>
      </c>
      <c r="H265" s="33">
        <v>0</v>
      </c>
      <c r="I265" s="33">
        <v>320738.84778798884</v>
      </c>
      <c r="J265" s="33">
        <v>-23875.822</v>
      </c>
      <c r="K265" s="33">
        <v>21316</v>
      </c>
      <c r="L265" s="33">
        <v>273135.30589544773</v>
      </c>
      <c r="M265" s="33">
        <v>0</v>
      </c>
      <c r="N265" s="33">
        <v>0</v>
      </c>
      <c r="O265" s="54">
        <v>0</v>
      </c>
      <c r="P265" s="33">
        <v>0</v>
      </c>
      <c r="Q265" s="33">
        <v>0</v>
      </c>
      <c r="R265" s="33">
        <v>299.75593251213911</v>
      </c>
      <c r="S265" s="33">
        <v>-22.313852336448598</v>
      </c>
      <c r="T265" s="33">
        <v>19.921495327102804</v>
      </c>
      <c r="U265" s="33">
        <v>255.26664102378294</v>
      </c>
      <c r="V265" s="33">
        <v>0</v>
      </c>
      <c r="W265" s="33">
        <v>0</v>
      </c>
    </row>
    <row r="266" spans="1:23" x14ac:dyDescent="0.2">
      <c r="A266" s="27">
        <v>1859</v>
      </c>
      <c r="B266" s="27" t="s">
        <v>622</v>
      </c>
      <c r="C266" s="33">
        <v>1216</v>
      </c>
      <c r="D266" s="33">
        <f>SUM(Table6[[#This Row],[Utbytte totalt]:[Renter ansvarlig lån totalt]])</f>
        <v>666686.50895160087</v>
      </c>
      <c r="E266" s="33">
        <f>SUM(Table6[[#This Row],[Utbytte per innbygger]:[Renter ansvarlig lån per innbygger]])</f>
        <v>548.26193170361921</v>
      </c>
      <c r="F266" s="54">
        <v>0</v>
      </c>
      <c r="G266" s="33">
        <v>0</v>
      </c>
      <c r="H266" s="33">
        <v>0</v>
      </c>
      <c r="I266" s="33">
        <v>359985.37346668792</v>
      </c>
      <c r="J266" s="33">
        <v>-27488.099999999991</v>
      </c>
      <c r="K266" s="33">
        <v>23785</v>
      </c>
      <c r="L266" s="33">
        <v>310404.23548491299</v>
      </c>
      <c r="M266" s="33">
        <v>0</v>
      </c>
      <c r="N266" s="33">
        <v>0</v>
      </c>
      <c r="O266" s="54">
        <v>0</v>
      </c>
      <c r="P266" s="33">
        <v>0</v>
      </c>
      <c r="Q266" s="33">
        <v>0</v>
      </c>
      <c r="R266" s="33">
        <v>296.04060317984204</v>
      </c>
      <c r="S266" s="33">
        <v>-22.605345394736833</v>
      </c>
      <c r="T266" s="33">
        <v>19.560032894736842</v>
      </c>
      <c r="U266" s="33">
        <v>255.26664102377714</v>
      </c>
      <c r="V266" s="33">
        <v>0</v>
      </c>
      <c r="W266" s="33">
        <v>0</v>
      </c>
    </row>
    <row r="267" spans="1:23" x14ac:dyDescent="0.2">
      <c r="A267" s="27">
        <v>5417</v>
      </c>
      <c r="B267" s="27" t="s">
        <v>630</v>
      </c>
      <c r="C267" s="33">
        <v>2087</v>
      </c>
      <c r="D267" s="33">
        <f>SUM(Table6[[#This Row],[Utbytte totalt]:[Renter ansvarlig lån totalt]])</f>
        <v>1139032.635128947</v>
      </c>
      <c r="E267" s="33">
        <f>SUM(Table6[[#This Row],[Utbytte per innbygger]:[Renter ansvarlig lån per innbygger]])</f>
        <v>545.77510068468951</v>
      </c>
      <c r="F267" s="54">
        <v>0</v>
      </c>
      <c r="G267" s="33">
        <v>0</v>
      </c>
      <c r="H267" s="33">
        <v>0</v>
      </c>
      <c r="I267" s="33">
        <v>606291.15531231649</v>
      </c>
      <c r="J267" s="33">
        <v>0</v>
      </c>
      <c r="K267" s="33">
        <v>0</v>
      </c>
      <c r="L267" s="33">
        <v>532741.47981663048</v>
      </c>
      <c r="M267" s="33">
        <v>0</v>
      </c>
      <c r="N267" s="33">
        <v>0</v>
      </c>
      <c r="O267" s="54">
        <v>0</v>
      </c>
      <c r="P267" s="33">
        <v>0</v>
      </c>
      <c r="Q267" s="33">
        <v>0</v>
      </c>
      <c r="R267" s="33">
        <v>290.50845966090873</v>
      </c>
      <c r="S267" s="33">
        <v>0</v>
      </c>
      <c r="T267" s="33">
        <v>0</v>
      </c>
      <c r="U267" s="33">
        <v>255.26664102378078</v>
      </c>
      <c r="V267" s="33">
        <v>0</v>
      </c>
      <c r="W267" s="33">
        <v>0</v>
      </c>
    </row>
    <row r="268" spans="1:23" x14ac:dyDescent="0.2">
      <c r="A268" s="27">
        <v>3815</v>
      </c>
      <c r="B268" s="27" t="s">
        <v>571</v>
      </c>
      <c r="C268" s="33">
        <v>4093</v>
      </c>
      <c r="D268" s="33">
        <f>SUM(Table6[[#This Row],[Utbytte totalt]:[Renter ansvarlig lån totalt]])</f>
        <v>2193324.7979269228</v>
      </c>
      <c r="E268" s="33">
        <f>SUM(Table6[[#This Row],[Utbytte per innbygger]:[Renter ansvarlig lån per innbygger]])</f>
        <v>535.87217149448395</v>
      </c>
      <c r="F268" s="54">
        <v>0</v>
      </c>
      <c r="G268" s="33">
        <v>182127.524</v>
      </c>
      <c r="H268" s="33">
        <v>0</v>
      </c>
      <c r="I268" s="33">
        <v>706437.46221658308</v>
      </c>
      <c r="J268" s="33">
        <v>-49755.549999999988</v>
      </c>
      <c r="K268" s="33">
        <v>309709</v>
      </c>
      <c r="L268" s="33">
        <v>1044806.3617103398</v>
      </c>
      <c r="M268" s="33">
        <v>0</v>
      </c>
      <c r="N268" s="33">
        <v>0</v>
      </c>
      <c r="O268" s="54">
        <v>0</v>
      </c>
      <c r="P268" s="33">
        <v>44.497318348399709</v>
      </c>
      <c r="Q268" s="33">
        <v>0</v>
      </c>
      <c r="R268" s="33">
        <v>172.59649699892086</v>
      </c>
      <c r="S268" s="33">
        <v>-12.156254580991934</v>
      </c>
      <c r="T268" s="33">
        <v>75.66796970437332</v>
      </c>
      <c r="U268" s="33">
        <v>255.266641023782</v>
      </c>
      <c r="V268" s="33">
        <v>0</v>
      </c>
      <c r="W268" s="33">
        <v>0</v>
      </c>
    </row>
    <row r="269" spans="1:23" x14ac:dyDescent="0.2">
      <c r="A269" s="27">
        <v>1851</v>
      </c>
      <c r="B269" s="27" t="s">
        <v>759</v>
      </c>
      <c r="C269" s="33">
        <v>1976</v>
      </c>
      <c r="D269" s="33">
        <f>SUM(Table6[[#This Row],[Utbytte totalt]:[Renter ansvarlig lån totalt]])</f>
        <v>1057918.2275798214</v>
      </c>
      <c r="E269" s="33">
        <f>SUM(Table6[[#This Row],[Utbytte per innbygger]:[Renter ansvarlig lån per innbygger]])</f>
        <v>535.38371841084086</v>
      </c>
      <c r="F269" s="54">
        <v>0</v>
      </c>
      <c r="G269" s="33">
        <v>0</v>
      </c>
      <c r="H269" s="33">
        <v>0</v>
      </c>
      <c r="I269" s="33">
        <v>553511.34491682472</v>
      </c>
      <c r="J269" s="33">
        <v>0</v>
      </c>
      <c r="K269" s="33">
        <v>0</v>
      </c>
      <c r="L269" s="33">
        <v>504406.88266299665</v>
      </c>
      <c r="M269" s="33">
        <v>0</v>
      </c>
      <c r="N269" s="33">
        <v>0</v>
      </c>
      <c r="O269" s="54">
        <v>0</v>
      </c>
      <c r="P269" s="33">
        <v>0</v>
      </c>
      <c r="Q269" s="33">
        <v>0</v>
      </c>
      <c r="R269" s="33">
        <v>280.11707738705707</v>
      </c>
      <c r="S269" s="33">
        <v>0</v>
      </c>
      <c r="T269" s="33">
        <v>0</v>
      </c>
      <c r="U269" s="33">
        <v>255.26664102378373</v>
      </c>
      <c r="V269" s="33">
        <v>0</v>
      </c>
      <c r="W269" s="33">
        <v>0</v>
      </c>
    </row>
    <row r="270" spans="1:23" x14ac:dyDescent="0.2">
      <c r="A270" s="27">
        <v>3430</v>
      </c>
      <c r="B270" s="27" t="s">
        <v>763</v>
      </c>
      <c r="C270" s="33">
        <v>1855</v>
      </c>
      <c r="D270" s="33">
        <f>SUM(Table6[[#This Row],[Utbytte totalt]:[Renter ansvarlig lån totalt]])</f>
        <v>983267.56909963815</v>
      </c>
      <c r="E270" s="33">
        <f>SUM(Table6[[#This Row],[Utbytte per innbygger]:[Renter ansvarlig lån per innbygger]])</f>
        <v>530.06337956853804</v>
      </c>
      <c r="F270" s="54">
        <v>0</v>
      </c>
      <c r="G270" s="33">
        <v>0</v>
      </c>
      <c r="H270" s="33">
        <v>0</v>
      </c>
      <c r="I270" s="33">
        <v>414118.51233385905</v>
      </c>
      <c r="J270" s="33">
        <v>-12147.403999999995</v>
      </c>
      <c r="K270" s="33">
        <v>85704</v>
      </c>
      <c r="L270" s="33">
        <v>495592.46076577902</v>
      </c>
      <c r="M270" s="33">
        <v>0</v>
      </c>
      <c r="N270" s="33">
        <v>0</v>
      </c>
      <c r="O270" s="54">
        <v>0</v>
      </c>
      <c r="P270" s="33">
        <v>0</v>
      </c>
      <c r="Q270" s="33">
        <v>0</v>
      </c>
      <c r="R270" s="33">
        <v>223.24448104251161</v>
      </c>
      <c r="S270" s="33">
        <v>-6.5484657681940677</v>
      </c>
      <c r="T270" s="33">
        <v>46.201617250673856</v>
      </c>
      <c r="U270" s="33">
        <v>267.16574704354662</v>
      </c>
      <c r="V270" s="33">
        <v>0</v>
      </c>
      <c r="W270" s="33">
        <v>0</v>
      </c>
    </row>
    <row r="271" spans="1:23" x14ac:dyDescent="0.2">
      <c r="A271" s="27">
        <v>1871</v>
      </c>
      <c r="B271" s="27" t="s">
        <v>633</v>
      </c>
      <c r="C271" s="33">
        <v>4572</v>
      </c>
      <c r="D271" s="33">
        <f>SUM(Table6[[#This Row],[Utbytte totalt]:[Renter ansvarlig lån totalt]])</f>
        <v>2421511.8705924042</v>
      </c>
      <c r="E271" s="33">
        <f>SUM(Table6[[#This Row],[Utbytte per innbygger]:[Renter ansvarlig lån per innbygger]])</f>
        <v>529.63951675249427</v>
      </c>
      <c r="F271" s="54">
        <v>0</v>
      </c>
      <c r="G271" s="33">
        <v>0</v>
      </c>
      <c r="H271" s="33">
        <v>0</v>
      </c>
      <c r="I271" s="33">
        <v>1250475.5078316526</v>
      </c>
      <c r="J271" s="33">
        <v>-12796.719999999994</v>
      </c>
      <c r="K271" s="33">
        <v>16754</v>
      </c>
      <c r="L271" s="33">
        <v>1167079.0827607512</v>
      </c>
      <c r="M271" s="33">
        <v>0</v>
      </c>
      <c r="N271" s="33">
        <v>0</v>
      </c>
      <c r="O271" s="54">
        <v>0</v>
      </c>
      <c r="P271" s="33">
        <v>0</v>
      </c>
      <c r="Q271" s="33">
        <v>0</v>
      </c>
      <c r="R271" s="33">
        <v>273.50732892205878</v>
      </c>
      <c r="S271" s="33">
        <v>-2.7989326334208209</v>
      </c>
      <c r="T271" s="33">
        <v>3.6644794400699912</v>
      </c>
      <c r="U271" s="33">
        <v>255.26664102378635</v>
      </c>
      <c r="V271" s="33">
        <v>0</v>
      </c>
      <c r="W271" s="33">
        <v>0</v>
      </c>
    </row>
    <row r="272" spans="1:23" x14ac:dyDescent="0.2">
      <c r="A272" s="27">
        <v>1554</v>
      </c>
      <c r="B272" s="27" t="s">
        <v>746</v>
      </c>
      <c r="C272" s="33">
        <v>5828</v>
      </c>
      <c r="D272" s="33">
        <f>SUM(Table6[[#This Row],[Utbytte totalt]:[Renter ansvarlig lån totalt]])</f>
        <v>2995816.8487397949</v>
      </c>
      <c r="E272" s="33">
        <f>SUM(Table6[[#This Row],[Utbytte per innbygger]:[Renter ansvarlig lån per innbygger]])</f>
        <v>514.03858077209929</v>
      </c>
      <c r="F272" s="54">
        <v>449820</v>
      </c>
      <c r="G272" s="33">
        <v>0</v>
      </c>
      <c r="H272" s="33">
        <v>0</v>
      </c>
      <c r="I272" s="33">
        <v>1058302.8648531954</v>
      </c>
      <c r="J272" s="33">
        <v>0</v>
      </c>
      <c r="K272" s="33">
        <v>0</v>
      </c>
      <c r="L272" s="33">
        <v>1487693.9838865995</v>
      </c>
      <c r="M272" s="33">
        <v>0</v>
      </c>
      <c r="N272" s="33">
        <v>0</v>
      </c>
      <c r="O272" s="54">
        <v>77.182566918325321</v>
      </c>
      <c r="P272" s="33">
        <v>0</v>
      </c>
      <c r="Q272" s="33">
        <v>0</v>
      </c>
      <c r="R272" s="33">
        <v>181.58937282999236</v>
      </c>
      <c r="S272" s="33">
        <v>0</v>
      </c>
      <c r="T272" s="33">
        <v>0</v>
      </c>
      <c r="U272" s="33">
        <v>255.26664102378166</v>
      </c>
      <c r="V272" s="33">
        <v>0</v>
      </c>
      <c r="W272" s="33">
        <v>0</v>
      </c>
    </row>
    <row r="273" spans="1:23" x14ac:dyDescent="0.2">
      <c r="A273" s="27">
        <v>5421</v>
      </c>
      <c r="B273" s="27" t="s">
        <v>568</v>
      </c>
      <c r="C273" s="33">
        <v>14738</v>
      </c>
      <c r="D273" s="33">
        <f>SUM(Table6[[#This Row],[Utbytte totalt]:[Renter ansvarlig lån totalt]])</f>
        <v>7530599.8458859343</v>
      </c>
      <c r="E273" s="33">
        <f>SUM(Table6[[#This Row],[Utbytte per innbygger]:[Renter ansvarlig lån per innbygger]])</f>
        <v>510.96484230465023</v>
      </c>
      <c r="F273" s="54">
        <v>0</v>
      </c>
      <c r="G273" s="33">
        <v>0</v>
      </c>
      <c r="H273" s="33">
        <v>0</v>
      </c>
      <c r="I273" s="33">
        <v>3656693.5304774093</v>
      </c>
      <c r="J273" s="33">
        <v>-208847.43999999994</v>
      </c>
      <c r="K273" s="33">
        <v>304584</v>
      </c>
      <c r="L273" s="33">
        <v>3778169.7554085255</v>
      </c>
      <c r="M273" s="33">
        <v>0</v>
      </c>
      <c r="N273" s="33">
        <v>0</v>
      </c>
      <c r="O273" s="54">
        <v>0</v>
      </c>
      <c r="P273" s="33">
        <v>0</v>
      </c>
      <c r="Q273" s="33">
        <v>0</v>
      </c>
      <c r="R273" s="33">
        <v>248.11328066748604</v>
      </c>
      <c r="S273" s="33">
        <v>-14.170677161080198</v>
      </c>
      <c r="T273" s="33">
        <v>20.666576197584476</v>
      </c>
      <c r="U273" s="33">
        <v>256.35566260065991</v>
      </c>
      <c r="V273" s="33">
        <v>0</v>
      </c>
      <c r="W273" s="33">
        <v>0</v>
      </c>
    </row>
    <row r="274" spans="1:23" x14ac:dyDescent="0.2">
      <c r="A274" s="27">
        <v>1505</v>
      </c>
      <c r="B274" s="27" t="s">
        <v>725</v>
      </c>
      <c r="C274" s="33">
        <v>24013</v>
      </c>
      <c r="D274" s="33">
        <f>SUM(Table6[[#This Row],[Utbytte totalt]:[Renter ansvarlig lån totalt]])</f>
        <v>12206989.23739196</v>
      </c>
      <c r="E274" s="33">
        <f>SUM(Table6[[#This Row],[Utbytte per innbygger]:[Renter ansvarlig lån per innbygger]])</f>
        <v>508.34919574363715</v>
      </c>
      <c r="F274" s="54">
        <v>1823760</v>
      </c>
      <c r="G274" s="33">
        <v>0</v>
      </c>
      <c r="H274" s="33">
        <v>0</v>
      </c>
      <c r="I274" s="33">
        <v>4253511.3864879711</v>
      </c>
      <c r="J274" s="33">
        <v>0</v>
      </c>
      <c r="K274" s="33">
        <v>0</v>
      </c>
      <c r="L274" s="33">
        <v>6129717.8509039879</v>
      </c>
      <c r="M274" s="33">
        <v>0</v>
      </c>
      <c r="N274" s="33">
        <v>0</v>
      </c>
      <c r="O274" s="54">
        <v>75.948861033606789</v>
      </c>
      <c r="P274" s="33">
        <v>0</v>
      </c>
      <c r="Q274" s="33">
        <v>0</v>
      </c>
      <c r="R274" s="33">
        <v>177.13369368625209</v>
      </c>
      <c r="S274" s="33">
        <v>0</v>
      </c>
      <c r="T274" s="33">
        <v>0</v>
      </c>
      <c r="U274" s="33">
        <v>255.26664102377828</v>
      </c>
      <c r="V274" s="33">
        <v>0</v>
      </c>
      <c r="W274" s="33">
        <v>0</v>
      </c>
    </row>
    <row r="275" spans="1:23" x14ac:dyDescent="0.2">
      <c r="A275" s="27">
        <v>3054</v>
      </c>
      <c r="B275" s="27" t="s">
        <v>739</v>
      </c>
      <c r="C275" s="33">
        <v>9144</v>
      </c>
      <c r="D275" s="33">
        <f>SUM(Table6[[#This Row],[Utbytte totalt]:[Renter ansvarlig lån totalt]])</f>
        <v>4642101.1267271042</v>
      </c>
      <c r="E275" s="33">
        <f>SUM(Table6[[#This Row],[Utbytte per innbygger]:[Renter ansvarlig lån per innbygger]])</f>
        <v>507.66635244172187</v>
      </c>
      <c r="F275" s="54">
        <v>812515.00000000012</v>
      </c>
      <c r="G275" s="33">
        <v>0</v>
      </c>
      <c r="H275" s="33">
        <v>0</v>
      </c>
      <c r="I275" s="33">
        <v>1495427.9612056022</v>
      </c>
      <c r="J275" s="33">
        <v>0</v>
      </c>
      <c r="K275" s="33">
        <v>0</v>
      </c>
      <c r="L275" s="33">
        <v>2334158.1655215025</v>
      </c>
      <c r="M275" s="33">
        <v>0</v>
      </c>
      <c r="N275" s="33">
        <v>0</v>
      </c>
      <c r="O275" s="54">
        <v>88.857720909886282</v>
      </c>
      <c r="P275" s="33">
        <v>0</v>
      </c>
      <c r="Q275" s="33">
        <v>0</v>
      </c>
      <c r="R275" s="33">
        <v>163.54199050804922</v>
      </c>
      <c r="S275" s="33">
        <v>0</v>
      </c>
      <c r="T275" s="33">
        <v>0</v>
      </c>
      <c r="U275" s="33">
        <v>255.26664102378635</v>
      </c>
      <c r="V275" s="33">
        <v>0</v>
      </c>
      <c r="W275" s="33">
        <v>0</v>
      </c>
    </row>
    <row r="276" spans="1:23" x14ac:dyDescent="0.2">
      <c r="A276" s="27">
        <v>5406</v>
      </c>
      <c r="B276" s="27" t="s">
        <v>689</v>
      </c>
      <c r="C276" s="33">
        <v>11274</v>
      </c>
      <c r="D276" s="33">
        <f>SUM(Table6[[#This Row],[Utbytte totalt]:[Renter ansvarlig lån totalt]])</f>
        <v>5673068.3406682685</v>
      </c>
      <c r="E276" s="33">
        <f>SUM(Table6[[#This Row],[Utbytte per innbygger]:[Renter ansvarlig lån per innbygger]])</f>
        <v>503.19924966012672</v>
      </c>
      <c r="F276" s="54">
        <v>0</v>
      </c>
      <c r="G276" s="33">
        <v>0</v>
      </c>
      <c r="H276" s="33">
        <v>0</v>
      </c>
      <c r="I276" s="33">
        <v>3164081.9667861513</v>
      </c>
      <c r="J276" s="33">
        <v>-125047.55999999994</v>
      </c>
      <c r="K276" s="33">
        <v>0</v>
      </c>
      <c r="L276" s="33">
        <v>2634033.9338821173</v>
      </c>
      <c r="M276" s="33">
        <v>0</v>
      </c>
      <c r="N276" s="33">
        <v>0</v>
      </c>
      <c r="O276" s="54">
        <v>0</v>
      </c>
      <c r="P276" s="33">
        <v>0</v>
      </c>
      <c r="Q276" s="33">
        <v>0</v>
      </c>
      <c r="R276" s="33">
        <v>280.6530039725165</v>
      </c>
      <c r="S276" s="33">
        <v>-11.091676423629584</v>
      </c>
      <c r="T276" s="33">
        <v>0</v>
      </c>
      <c r="U276" s="33">
        <v>233.63792211123979</v>
      </c>
      <c r="V276" s="33">
        <v>0</v>
      </c>
      <c r="W276" s="33">
        <v>0</v>
      </c>
    </row>
    <row r="277" spans="1:23" x14ac:dyDescent="0.2">
      <c r="A277" s="27">
        <v>1507</v>
      </c>
      <c r="B277" s="27" t="s">
        <v>642</v>
      </c>
      <c r="C277" s="33">
        <v>67114</v>
      </c>
      <c r="D277" s="33">
        <f>SUM(Table6[[#This Row],[Utbytte totalt]:[Renter ansvarlig lån totalt]])</f>
        <v>33695058.467073232</v>
      </c>
      <c r="E277" s="33">
        <f>SUM(Table6[[#This Row],[Utbytte per innbygger]:[Renter ansvarlig lån per innbygger]])</f>
        <v>502.05707403929478</v>
      </c>
      <c r="F277" s="54">
        <v>10784025.000000002</v>
      </c>
      <c r="G277" s="33">
        <v>0</v>
      </c>
      <c r="H277" s="33">
        <v>0</v>
      </c>
      <c r="I277" s="33">
        <v>11290819.439220216</v>
      </c>
      <c r="J277" s="33">
        <v>0</v>
      </c>
      <c r="K277" s="33">
        <v>0</v>
      </c>
      <c r="L277" s="33">
        <v>11620214.027853012</v>
      </c>
      <c r="M277" s="33">
        <v>0</v>
      </c>
      <c r="N277" s="33">
        <v>0</v>
      </c>
      <c r="O277" s="54">
        <v>160.68219745507648</v>
      </c>
      <c r="P277" s="33">
        <v>0</v>
      </c>
      <c r="Q277" s="33">
        <v>0</v>
      </c>
      <c r="R277" s="33">
        <v>168.23344517120447</v>
      </c>
      <c r="S277" s="33">
        <v>0</v>
      </c>
      <c r="T277" s="33">
        <v>0</v>
      </c>
      <c r="U277" s="33">
        <v>173.14143141301386</v>
      </c>
      <c r="V277" s="33">
        <v>0</v>
      </c>
      <c r="W277" s="33">
        <v>0</v>
      </c>
    </row>
    <row r="278" spans="1:23" x14ac:dyDescent="0.2">
      <c r="A278" s="27">
        <v>1857</v>
      </c>
      <c r="B278" s="27" t="s">
        <v>771</v>
      </c>
      <c r="C278" s="33">
        <v>678</v>
      </c>
      <c r="D278" s="33">
        <f>SUM(Table6[[#This Row],[Utbytte totalt]:[Renter ansvarlig lån totalt]])</f>
        <v>339530.18463067425</v>
      </c>
      <c r="E278" s="33">
        <f>SUM(Table6[[#This Row],[Utbytte per innbygger]:[Renter ansvarlig lån per innbygger]])</f>
        <v>500.78198323108296</v>
      </c>
      <c r="F278" s="54">
        <v>0</v>
      </c>
      <c r="G278" s="33">
        <v>0</v>
      </c>
      <c r="H278" s="33">
        <v>0</v>
      </c>
      <c r="I278" s="33">
        <v>166459.40201655118</v>
      </c>
      <c r="J278" s="33">
        <v>0</v>
      </c>
      <c r="K278" s="33">
        <v>0</v>
      </c>
      <c r="L278" s="33">
        <v>173070.78261412308</v>
      </c>
      <c r="M278" s="33">
        <v>0</v>
      </c>
      <c r="N278" s="33">
        <v>0</v>
      </c>
      <c r="O278" s="54">
        <v>0</v>
      </c>
      <c r="P278" s="33">
        <v>0</v>
      </c>
      <c r="Q278" s="33">
        <v>0</v>
      </c>
      <c r="R278" s="33">
        <v>245.51534220730261</v>
      </c>
      <c r="S278" s="33">
        <v>0</v>
      </c>
      <c r="T278" s="33">
        <v>0</v>
      </c>
      <c r="U278" s="33">
        <v>255.26664102378035</v>
      </c>
      <c r="V278" s="33">
        <v>0</v>
      </c>
      <c r="W278" s="33">
        <v>0</v>
      </c>
    </row>
    <row r="279" spans="1:23" x14ac:dyDescent="0.2">
      <c r="A279" s="27">
        <v>5424</v>
      </c>
      <c r="B279" s="27" t="s">
        <v>613</v>
      </c>
      <c r="C279" s="33">
        <v>2729</v>
      </c>
      <c r="D279" s="33">
        <f>SUM(Table6[[#This Row],[Utbytte totalt]:[Renter ansvarlig lån totalt]])</f>
        <v>1333095.9800050571</v>
      </c>
      <c r="E279" s="33">
        <f>SUM(Table6[[#This Row],[Utbytte per innbygger]:[Renter ansvarlig lån per innbygger]])</f>
        <v>488.49248076403705</v>
      </c>
      <c r="F279" s="54">
        <v>0</v>
      </c>
      <c r="G279" s="33">
        <v>0</v>
      </c>
      <c r="H279" s="33">
        <v>0</v>
      </c>
      <c r="I279" s="33">
        <v>661777.62265116698</v>
      </c>
      <c r="J279" s="33">
        <v>-25472.305999999982</v>
      </c>
      <c r="K279" s="33">
        <v>168</v>
      </c>
      <c r="L279" s="33">
        <v>696622.66335389018</v>
      </c>
      <c r="M279" s="33">
        <v>0</v>
      </c>
      <c r="N279" s="33">
        <v>0</v>
      </c>
      <c r="O279" s="54">
        <v>0</v>
      </c>
      <c r="P279" s="33">
        <v>0</v>
      </c>
      <c r="Q279" s="33">
        <v>0</v>
      </c>
      <c r="R279" s="33">
        <v>242.49821277067312</v>
      </c>
      <c r="S279" s="33">
        <v>-9.3339340417735368</v>
      </c>
      <c r="T279" s="33">
        <v>6.1561011359472333E-2</v>
      </c>
      <c r="U279" s="33">
        <v>255.26664102377799</v>
      </c>
      <c r="V279" s="33">
        <v>0</v>
      </c>
      <c r="W279" s="33">
        <v>0</v>
      </c>
    </row>
    <row r="280" spans="1:23" x14ac:dyDescent="0.2">
      <c r="A280" s="27">
        <v>5422</v>
      </c>
      <c r="B280" s="27" t="s">
        <v>741</v>
      </c>
      <c r="C280" s="33">
        <v>5576</v>
      </c>
      <c r="D280" s="33">
        <f>SUM(Table6[[#This Row],[Utbytte totalt]:[Renter ansvarlig lån totalt]])</f>
        <v>2663015.6704068379</v>
      </c>
      <c r="E280" s="33">
        <f>SUM(Table6[[#This Row],[Utbytte per innbygger]:[Renter ansvarlig lån per innbygger]])</f>
        <v>477.58530674441135</v>
      </c>
      <c r="F280" s="54">
        <v>0</v>
      </c>
      <c r="G280" s="33">
        <v>0</v>
      </c>
      <c r="H280" s="33">
        <v>0</v>
      </c>
      <c r="I280" s="33">
        <v>1239648.8800582185</v>
      </c>
      <c r="J280" s="33">
        <v>0</v>
      </c>
      <c r="K280" s="33">
        <v>0</v>
      </c>
      <c r="L280" s="33">
        <v>1423366.7903486192</v>
      </c>
      <c r="M280" s="33">
        <v>0</v>
      </c>
      <c r="N280" s="33">
        <v>0</v>
      </c>
      <c r="O280" s="54">
        <v>0</v>
      </c>
      <c r="P280" s="33">
        <v>0</v>
      </c>
      <c r="Q280" s="33">
        <v>0</v>
      </c>
      <c r="R280" s="33">
        <v>222.31866572062742</v>
      </c>
      <c r="S280" s="33">
        <v>0</v>
      </c>
      <c r="T280" s="33">
        <v>0</v>
      </c>
      <c r="U280" s="33">
        <v>255.26664102378393</v>
      </c>
      <c r="V280" s="33">
        <v>0</v>
      </c>
      <c r="W280" s="33">
        <v>0</v>
      </c>
    </row>
    <row r="281" spans="1:23" x14ac:dyDescent="0.2">
      <c r="A281" s="27">
        <v>3817</v>
      </c>
      <c r="B281" s="27" t="s">
        <v>612</v>
      </c>
      <c r="C281" s="33">
        <v>10539</v>
      </c>
      <c r="D281" s="33">
        <f>SUM(Table6[[#This Row],[Utbytte totalt]:[Renter ansvarlig lån totalt]])</f>
        <v>4971517.4493827941</v>
      </c>
      <c r="E281" s="33">
        <f>SUM(Table6[[#This Row],[Utbytte per innbygger]:[Renter ansvarlig lån per innbygger]])</f>
        <v>471.72572818889785</v>
      </c>
      <c r="F281" s="54">
        <v>0</v>
      </c>
      <c r="G281" s="33">
        <v>0</v>
      </c>
      <c r="H281" s="33">
        <v>0</v>
      </c>
      <c r="I281" s="33">
        <v>1952852.9846331978</v>
      </c>
      <c r="J281" s="33">
        <v>-2.6649999999999991</v>
      </c>
      <c r="K281" s="33">
        <v>328412</v>
      </c>
      <c r="L281" s="33">
        <v>2690255.1297495961</v>
      </c>
      <c r="M281" s="33">
        <v>0</v>
      </c>
      <c r="N281" s="33">
        <v>0</v>
      </c>
      <c r="O281" s="54">
        <v>0</v>
      </c>
      <c r="P281" s="33">
        <v>0</v>
      </c>
      <c r="Q281" s="33">
        <v>0</v>
      </c>
      <c r="R281" s="33">
        <v>185.29774975170298</v>
      </c>
      <c r="S281" s="33">
        <v>-2.5287029129898465E-4</v>
      </c>
      <c r="T281" s="33">
        <v>31.161590283708133</v>
      </c>
      <c r="U281" s="33">
        <v>255.26664102377799</v>
      </c>
      <c r="V281" s="33">
        <v>0</v>
      </c>
      <c r="W281" s="33">
        <v>0</v>
      </c>
    </row>
    <row r="282" spans="1:23" x14ac:dyDescent="0.2">
      <c r="A282" s="27">
        <v>1579</v>
      </c>
      <c r="B282" s="27" t="s">
        <v>663</v>
      </c>
      <c r="C282" s="33">
        <v>13287</v>
      </c>
      <c r="D282" s="33">
        <f>SUM(Table6[[#This Row],[Utbytte totalt]:[Renter ansvarlig lån totalt]])</f>
        <v>6247250.9345262479</v>
      </c>
      <c r="E282" s="33">
        <f>SUM(Table6[[#This Row],[Utbytte per innbygger]:[Renter ansvarlig lån per innbygger]])</f>
        <v>470.17768755371776</v>
      </c>
      <c r="F282" s="54">
        <v>0</v>
      </c>
      <c r="G282" s="33">
        <v>0</v>
      </c>
      <c r="H282" s="33">
        <v>0</v>
      </c>
      <c r="I282" s="33">
        <v>2855523.0752432775</v>
      </c>
      <c r="J282" s="33">
        <v>0</v>
      </c>
      <c r="K282" s="33">
        <v>0</v>
      </c>
      <c r="L282" s="33">
        <v>3391727.8592829704</v>
      </c>
      <c r="M282" s="33">
        <v>0</v>
      </c>
      <c r="N282" s="33">
        <v>0</v>
      </c>
      <c r="O282" s="54">
        <v>0</v>
      </c>
      <c r="P282" s="33">
        <v>0</v>
      </c>
      <c r="Q282" s="33">
        <v>0</v>
      </c>
      <c r="R282" s="33">
        <v>214.91104652993735</v>
      </c>
      <c r="S282" s="33">
        <v>0</v>
      </c>
      <c r="T282" s="33">
        <v>0</v>
      </c>
      <c r="U282" s="33">
        <v>255.26664102378041</v>
      </c>
      <c r="V282" s="33">
        <v>0</v>
      </c>
      <c r="W282" s="33">
        <v>0</v>
      </c>
    </row>
    <row r="283" spans="1:23" x14ac:dyDescent="0.2">
      <c r="A283" s="27">
        <v>5411</v>
      </c>
      <c r="B283" s="27" t="s">
        <v>758</v>
      </c>
      <c r="C283" s="33">
        <v>2789</v>
      </c>
      <c r="D283" s="33">
        <f>SUM(Table6[[#This Row],[Utbytte totalt]:[Renter ansvarlig lån totalt]])</f>
        <v>1300636.5469958014</v>
      </c>
      <c r="E283" s="33">
        <f>SUM(Table6[[#This Row],[Utbytte per innbygger]:[Renter ansvarlig lån per innbygger]])</f>
        <v>466.34512262309124</v>
      </c>
      <c r="F283" s="54">
        <v>0</v>
      </c>
      <c r="G283" s="33">
        <v>0</v>
      </c>
      <c r="H283" s="33">
        <v>0</v>
      </c>
      <c r="I283" s="33">
        <v>588697.8851804859</v>
      </c>
      <c r="J283" s="33">
        <v>0</v>
      </c>
      <c r="K283" s="33">
        <v>0</v>
      </c>
      <c r="L283" s="33">
        <v>711938.66181531549</v>
      </c>
      <c r="M283" s="33">
        <v>0</v>
      </c>
      <c r="N283" s="33">
        <v>0</v>
      </c>
      <c r="O283" s="54">
        <v>0</v>
      </c>
      <c r="P283" s="33">
        <v>0</v>
      </c>
      <c r="Q283" s="33">
        <v>0</v>
      </c>
      <c r="R283" s="33">
        <v>211.0784815993137</v>
      </c>
      <c r="S283" s="33">
        <v>0</v>
      </c>
      <c r="T283" s="33">
        <v>0</v>
      </c>
      <c r="U283" s="33">
        <v>255.26664102377751</v>
      </c>
      <c r="V283" s="33">
        <v>0</v>
      </c>
      <c r="W283" s="33">
        <v>0</v>
      </c>
    </row>
    <row r="284" spans="1:23" x14ac:dyDescent="0.2">
      <c r="A284" s="27">
        <v>3411</v>
      </c>
      <c r="B284" s="27" t="s">
        <v>579</v>
      </c>
      <c r="C284" s="33">
        <v>35073</v>
      </c>
      <c r="D284" s="33">
        <f>SUM(Table6[[#This Row],[Utbytte totalt]:[Renter ansvarlig lån totalt]])</f>
        <v>16330450.133385209</v>
      </c>
      <c r="E284" s="33">
        <f>SUM(Table6[[#This Row],[Utbytte per innbygger]:[Renter ansvarlig lån per innbygger]])</f>
        <v>465.61315351937986</v>
      </c>
      <c r="F284" s="54">
        <v>0</v>
      </c>
      <c r="G284" s="33">
        <v>250794.00360000003</v>
      </c>
      <c r="H284" s="33">
        <v>0</v>
      </c>
      <c r="I284" s="33">
        <v>6252377.5391582632</v>
      </c>
      <c r="J284" s="33">
        <v>-265319.25999999989</v>
      </c>
      <c r="K284" s="33">
        <v>1099883</v>
      </c>
      <c r="L284" s="33">
        <v>8992714.8506269455</v>
      </c>
      <c r="M284" s="33">
        <v>0</v>
      </c>
      <c r="N284" s="33">
        <v>0</v>
      </c>
      <c r="O284" s="54">
        <v>0</v>
      </c>
      <c r="P284" s="33">
        <v>7.1506287913779838</v>
      </c>
      <c r="Q284" s="33">
        <v>0</v>
      </c>
      <c r="R284" s="33">
        <v>178.2675431003411</v>
      </c>
      <c r="S284" s="33">
        <v>-7.564772331993268</v>
      </c>
      <c r="T284" s="33">
        <v>31.35982094488638</v>
      </c>
      <c r="U284" s="33">
        <v>256.39993301476767</v>
      </c>
      <c r="V284" s="33">
        <v>0</v>
      </c>
      <c r="W284" s="33">
        <v>0</v>
      </c>
    </row>
    <row r="285" spans="1:23" x14ac:dyDescent="0.2">
      <c r="A285" s="27">
        <v>1557</v>
      </c>
      <c r="B285" s="27" t="s">
        <v>627</v>
      </c>
      <c r="C285" s="33">
        <v>2669</v>
      </c>
      <c r="D285" s="33">
        <f>SUM(Table6[[#This Row],[Utbytte totalt]:[Renter ansvarlig lån totalt]])</f>
        <v>1242366.3009421185</v>
      </c>
      <c r="E285" s="33">
        <f>SUM(Table6[[#This Row],[Utbytte per innbygger]:[Renter ansvarlig lån per innbygger]])</f>
        <v>465.48006779397474</v>
      </c>
      <c r="F285" s="54">
        <v>0</v>
      </c>
      <c r="G285" s="33">
        <v>0</v>
      </c>
      <c r="H285" s="33">
        <v>0</v>
      </c>
      <c r="I285" s="33">
        <v>499378.20604965359</v>
      </c>
      <c r="J285" s="33">
        <v>-20169.569999999992</v>
      </c>
      <c r="K285" s="33">
        <v>81851</v>
      </c>
      <c r="L285" s="33">
        <v>681306.66489246488</v>
      </c>
      <c r="M285" s="33">
        <v>0</v>
      </c>
      <c r="N285" s="33">
        <v>0</v>
      </c>
      <c r="O285" s="54">
        <v>0</v>
      </c>
      <c r="P285" s="33">
        <v>0</v>
      </c>
      <c r="Q285" s="33">
        <v>0</v>
      </c>
      <c r="R285" s="33">
        <v>187.10311204558022</v>
      </c>
      <c r="S285" s="33">
        <v>-7.5569763956538001</v>
      </c>
      <c r="T285" s="33">
        <v>30.667291120269763</v>
      </c>
      <c r="U285" s="33">
        <v>255.26664102377853</v>
      </c>
      <c r="V285" s="33">
        <v>0</v>
      </c>
      <c r="W285" s="33">
        <v>0</v>
      </c>
    </row>
    <row r="286" spans="1:23" x14ac:dyDescent="0.2">
      <c r="A286" s="27">
        <v>5402</v>
      </c>
      <c r="B286" s="27" t="s">
        <v>610</v>
      </c>
      <c r="C286" s="33">
        <v>24804</v>
      </c>
      <c r="D286" s="33">
        <f>SUM(Table6[[#This Row],[Utbytte totalt]:[Renter ansvarlig lån totalt]])</f>
        <v>11527587.580223894</v>
      </c>
      <c r="E286" s="33">
        <f>SUM(Table6[[#This Row],[Utbytte per innbygger]:[Renter ansvarlig lån per innbygger]])</f>
        <v>464.74712063473203</v>
      </c>
      <c r="F286" s="54">
        <v>0</v>
      </c>
      <c r="G286" s="33">
        <v>0</v>
      </c>
      <c r="H286" s="33">
        <v>0</v>
      </c>
      <c r="I286" s="33">
        <v>5004608.68826997</v>
      </c>
      <c r="J286" s="33">
        <v>-65573.871999999974</v>
      </c>
      <c r="K286" s="33">
        <v>78169</v>
      </c>
      <c r="L286" s="33">
        <v>6510383.7639539242</v>
      </c>
      <c r="M286" s="33">
        <v>0</v>
      </c>
      <c r="N286" s="33">
        <v>0</v>
      </c>
      <c r="O286" s="54">
        <v>0</v>
      </c>
      <c r="P286" s="33">
        <v>0</v>
      </c>
      <c r="Q286" s="33">
        <v>0</v>
      </c>
      <c r="R286" s="33">
        <v>201.76619449564464</v>
      </c>
      <c r="S286" s="33">
        <v>-2.6436813417190765</v>
      </c>
      <c r="T286" s="33">
        <v>3.1514675052410901</v>
      </c>
      <c r="U286" s="33">
        <v>262.4731399755654</v>
      </c>
      <c r="V286" s="33">
        <v>0</v>
      </c>
      <c r="W286" s="33">
        <v>0</v>
      </c>
    </row>
    <row r="287" spans="1:23" x14ac:dyDescent="0.2">
      <c r="A287" s="27">
        <v>3419</v>
      </c>
      <c r="B287" s="27" t="s">
        <v>603</v>
      </c>
      <c r="C287" s="33">
        <v>3597</v>
      </c>
      <c r="D287" s="33">
        <f>SUM(Table6[[#This Row],[Utbytte totalt]:[Renter ansvarlig lån totalt]])</f>
        <v>1663702.6214397757</v>
      </c>
      <c r="E287" s="33">
        <f>SUM(Table6[[#This Row],[Utbytte per innbygger]:[Renter ansvarlig lån per innbygger]])</f>
        <v>462.5250546121145</v>
      </c>
      <c r="F287" s="54">
        <v>0</v>
      </c>
      <c r="G287" s="33">
        <v>0</v>
      </c>
      <c r="H287" s="33">
        <v>0</v>
      </c>
      <c r="I287" s="33">
        <v>596817.85601056169</v>
      </c>
      <c r="J287" s="33">
        <v>-161115.18400000001</v>
      </c>
      <c r="K287" s="33">
        <v>287733</v>
      </c>
      <c r="L287" s="33">
        <v>940266.949429214</v>
      </c>
      <c r="M287" s="33">
        <v>0</v>
      </c>
      <c r="N287" s="33">
        <v>0</v>
      </c>
      <c r="O287" s="54">
        <v>0</v>
      </c>
      <c r="P287" s="33">
        <v>0</v>
      </c>
      <c r="Q287" s="33">
        <v>0</v>
      </c>
      <c r="R287" s="33">
        <v>165.92100528511585</v>
      </c>
      <c r="S287" s="33">
        <v>-44.791544064498197</v>
      </c>
      <c r="T287" s="33">
        <v>79.992493744787325</v>
      </c>
      <c r="U287" s="33">
        <v>261.40309964670951</v>
      </c>
      <c r="V287" s="33">
        <v>0</v>
      </c>
      <c r="W287" s="33">
        <v>0</v>
      </c>
    </row>
    <row r="288" spans="1:23" x14ac:dyDescent="0.2">
      <c r="A288" s="27">
        <v>5415</v>
      </c>
      <c r="B288" s="27" t="s">
        <v>769</v>
      </c>
      <c r="C288" s="33">
        <v>970</v>
      </c>
      <c r="D288" s="33">
        <f>SUM(Table6[[#This Row],[Utbytte totalt]:[Renter ansvarlig lån totalt]])</f>
        <v>446547.92712991865</v>
      </c>
      <c r="E288" s="33">
        <f>SUM(Table6[[#This Row],[Utbytte per innbygger]:[Renter ansvarlig lån per innbygger]])</f>
        <v>460.35868776280273</v>
      </c>
      <c r="F288" s="54">
        <v>0</v>
      </c>
      <c r="G288" s="33">
        <v>0</v>
      </c>
      <c r="H288" s="33">
        <v>0</v>
      </c>
      <c r="I288" s="33">
        <v>198939.28533685388</v>
      </c>
      <c r="J288" s="33">
        <v>0</v>
      </c>
      <c r="K288" s="33">
        <v>0</v>
      </c>
      <c r="L288" s="33">
        <v>247608.64179306477</v>
      </c>
      <c r="M288" s="33">
        <v>0</v>
      </c>
      <c r="N288" s="33">
        <v>0</v>
      </c>
      <c r="O288" s="54">
        <v>0</v>
      </c>
      <c r="P288" s="33">
        <v>0</v>
      </c>
      <c r="Q288" s="33">
        <v>0</v>
      </c>
      <c r="R288" s="33">
        <v>205.09204673902462</v>
      </c>
      <c r="S288" s="33">
        <v>0</v>
      </c>
      <c r="T288" s="33">
        <v>0</v>
      </c>
      <c r="U288" s="33">
        <v>255.26664102377811</v>
      </c>
      <c r="V288" s="33">
        <v>0</v>
      </c>
      <c r="W288" s="33">
        <v>0</v>
      </c>
    </row>
    <row r="289" spans="1:23" x14ac:dyDescent="0.2">
      <c r="A289" s="27">
        <v>3407</v>
      </c>
      <c r="B289" s="27" t="s">
        <v>584</v>
      </c>
      <c r="C289" s="33">
        <v>30267</v>
      </c>
      <c r="D289" s="33">
        <f>SUM(Table6[[#This Row],[Utbytte totalt]:[Renter ansvarlig lån totalt]])</f>
        <v>13875790.487415964</v>
      </c>
      <c r="E289" s="33">
        <f>SUM(Table6[[#This Row],[Utbytte per innbygger]:[Renter ansvarlig lån per innbygger]])</f>
        <v>458.44617859107154</v>
      </c>
      <c r="F289" s="54">
        <v>0</v>
      </c>
      <c r="G289" s="33">
        <v>106706.99580000002</v>
      </c>
      <c r="H289" s="33">
        <v>0</v>
      </c>
      <c r="I289" s="33">
        <v>5817959.0997492149</v>
      </c>
      <c r="J289" s="33">
        <v>-121458.03199999995</v>
      </c>
      <c r="K289" s="33">
        <v>332877</v>
      </c>
      <c r="L289" s="33">
        <v>7739705.4238667488</v>
      </c>
      <c r="M289" s="33">
        <v>0</v>
      </c>
      <c r="N289" s="33">
        <v>0</v>
      </c>
      <c r="O289" s="54">
        <v>0</v>
      </c>
      <c r="P289" s="33">
        <v>3.5255227078996936</v>
      </c>
      <c r="Q289" s="33">
        <v>0</v>
      </c>
      <c r="R289" s="33">
        <v>192.22120130006988</v>
      </c>
      <c r="S289" s="33">
        <v>-4.0128863779033255</v>
      </c>
      <c r="T289" s="33">
        <v>10.9980176429775</v>
      </c>
      <c r="U289" s="33">
        <v>255.71432331802785</v>
      </c>
      <c r="V289" s="33">
        <v>0</v>
      </c>
      <c r="W289" s="33">
        <v>0</v>
      </c>
    </row>
    <row r="290" spans="1:23" x14ac:dyDescent="0.2">
      <c r="A290" s="27">
        <v>3033</v>
      </c>
      <c r="B290" s="27" t="s">
        <v>719</v>
      </c>
      <c r="C290" s="33">
        <v>41565</v>
      </c>
      <c r="D290" s="33">
        <f>SUM(Table6[[#This Row],[Utbytte totalt]:[Renter ansvarlig lån totalt]])</f>
        <v>19054927.597432248</v>
      </c>
      <c r="E290" s="33">
        <f>SUM(Table6[[#This Row],[Utbytte per innbygger]:[Renter ansvarlig lån per innbygger]])</f>
        <v>458.43684824809935</v>
      </c>
      <c r="F290" s="54">
        <v>0</v>
      </c>
      <c r="G290" s="33">
        <v>0</v>
      </c>
      <c r="H290" s="33">
        <v>0</v>
      </c>
      <c r="I290" s="33">
        <v>8444769.6632786933</v>
      </c>
      <c r="J290" s="33">
        <v>0</v>
      </c>
      <c r="K290" s="33">
        <v>0</v>
      </c>
      <c r="L290" s="33">
        <v>10610157.934153557</v>
      </c>
      <c r="M290" s="33">
        <v>0</v>
      </c>
      <c r="N290" s="33">
        <v>0</v>
      </c>
      <c r="O290" s="54">
        <v>0</v>
      </c>
      <c r="P290" s="33">
        <v>0</v>
      </c>
      <c r="Q290" s="33">
        <v>0</v>
      </c>
      <c r="R290" s="33">
        <v>203.17020722431596</v>
      </c>
      <c r="S290" s="33">
        <v>0</v>
      </c>
      <c r="T290" s="33">
        <v>0</v>
      </c>
      <c r="U290" s="33">
        <v>255.26664102378339</v>
      </c>
      <c r="V290" s="33">
        <v>0</v>
      </c>
      <c r="W290" s="33">
        <v>0</v>
      </c>
    </row>
    <row r="291" spans="1:23" x14ac:dyDescent="0.2">
      <c r="A291" s="27">
        <v>1860</v>
      </c>
      <c r="B291" s="27" t="s">
        <v>638</v>
      </c>
      <c r="C291" s="33">
        <v>11566</v>
      </c>
      <c r="D291" s="33">
        <f>SUM(Table6[[#This Row],[Utbytte totalt]:[Renter ansvarlig lån totalt]])</f>
        <v>5282845.5983128082</v>
      </c>
      <c r="E291" s="33">
        <f>SUM(Table6[[#This Row],[Utbytte per innbygger]:[Renter ansvarlig lån per innbygger]])</f>
        <v>456.75649302375996</v>
      </c>
      <c r="F291" s="54">
        <v>0</v>
      </c>
      <c r="G291" s="33">
        <v>0</v>
      </c>
      <c r="H291" s="33">
        <v>0</v>
      </c>
      <c r="I291" s="33">
        <v>2330431.6282317173</v>
      </c>
      <c r="J291" s="33">
        <v>0</v>
      </c>
      <c r="K291" s="33">
        <v>0</v>
      </c>
      <c r="L291" s="33">
        <v>2952413.9700810909</v>
      </c>
      <c r="M291" s="33">
        <v>0</v>
      </c>
      <c r="N291" s="33">
        <v>0</v>
      </c>
      <c r="O291" s="54">
        <v>0</v>
      </c>
      <c r="P291" s="33">
        <v>0</v>
      </c>
      <c r="Q291" s="33">
        <v>0</v>
      </c>
      <c r="R291" s="33">
        <v>201.48985199997554</v>
      </c>
      <c r="S291" s="33">
        <v>0</v>
      </c>
      <c r="T291" s="33">
        <v>0</v>
      </c>
      <c r="U291" s="33">
        <v>255.26664102378444</v>
      </c>
      <c r="V291" s="33">
        <v>0</v>
      </c>
      <c r="W291" s="33">
        <v>0</v>
      </c>
    </row>
    <row r="292" spans="1:23" x14ac:dyDescent="0.2">
      <c r="A292" s="27">
        <v>3002</v>
      </c>
      <c r="B292" s="27" t="s">
        <v>664</v>
      </c>
      <c r="C292" s="33">
        <v>50290</v>
      </c>
      <c r="D292" s="33">
        <f>SUM(Table6[[#This Row],[Utbytte totalt]:[Renter ansvarlig lån totalt]])</f>
        <v>22740412.869708423</v>
      </c>
      <c r="E292" s="33">
        <f>SUM(Table6[[#This Row],[Utbytte per innbygger]:[Renter ansvarlig lån per innbygger]])</f>
        <v>452.18558102422799</v>
      </c>
      <c r="F292" s="54">
        <v>6214410</v>
      </c>
      <c r="G292" s="33">
        <v>0</v>
      </c>
      <c r="H292" s="33">
        <v>0</v>
      </c>
      <c r="I292" s="33">
        <v>7815471.9239478298</v>
      </c>
      <c r="J292" s="33">
        <v>-17288.639999999992</v>
      </c>
      <c r="K292" s="33">
        <v>20537</v>
      </c>
      <c r="L292" s="33">
        <v>8707282.5857605934</v>
      </c>
      <c r="M292" s="33">
        <v>0</v>
      </c>
      <c r="N292" s="33">
        <v>0</v>
      </c>
      <c r="O292" s="54">
        <v>123.57148538476834</v>
      </c>
      <c r="P292" s="33">
        <v>0</v>
      </c>
      <c r="Q292" s="33">
        <v>0</v>
      </c>
      <c r="R292" s="33">
        <v>155.40807166330941</v>
      </c>
      <c r="S292" s="33">
        <v>-0.34377888248160654</v>
      </c>
      <c r="T292" s="33">
        <v>0.40837144561543048</v>
      </c>
      <c r="U292" s="33">
        <v>173.14143141301636</v>
      </c>
      <c r="V292" s="33">
        <v>0</v>
      </c>
      <c r="W292" s="33">
        <v>0</v>
      </c>
    </row>
    <row r="293" spans="1:23" x14ac:dyDescent="0.2">
      <c r="A293" s="27">
        <v>1874</v>
      </c>
      <c r="B293" s="27" t="s">
        <v>628</v>
      </c>
      <c r="C293" s="33">
        <v>982</v>
      </c>
      <c r="D293" s="33">
        <f>SUM(Table6[[#This Row],[Utbytte totalt]:[Renter ansvarlig lån totalt]])</f>
        <v>443873.05928519054</v>
      </c>
      <c r="E293" s="33">
        <f>SUM(Table6[[#This Row],[Utbytte per innbygger]:[Renter ansvarlig lån per innbygger]])</f>
        <v>452.00922534133457</v>
      </c>
      <c r="F293" s="54">
        <v>0</v>
      </c>
      <c r="G293" s="33">
        <v>0</v>
      </c>
      <c r="H293" s="33">
        <v>0</v>
      </c>
      <c r="I293" s="33">
        <v>280138.99363761052</v>
      </c>
      <c r="J293" s="33">
        <v>-46496.820000000007</v>
      </c>
      <c r="K293" s="33">
        <v>40206</v>
      </c>
      <c r="L293" s="33">
        <v>170024.88564758003</v>
      </c>
      <c r="M293" s="33">
        <v>0</v>
      </c>
      <c r="N293" s="33">
        <v>0</v>
      </c>
      <c r="O293" s="54">
        <v>0</v>
      </c>
      <c r="P293" s="33">
        <v>0</v>
      </c>
      <c r="Q293" s="33">
        <v>0</v>
      </c>
      <c r="R293" s="33">
        <v>285.27392427455248</v>
      </c>
      <c r="S293" s="33">
        <v>-47.349103869653774</v>
      </c>
      <c r="T293" s="33">
        <v>40.942973523421585</v>
      </c>
      <c r="U293" s="33">
        <v>173.14143141301429</v>
      </c>
      <c r="V293" s="33">
        <v>0</v>
      </c>
      <c r="W293" s="33">
        <v>0</v>
      </c>
    </row>
    <row r="294" spans="1:23" x14ac:dyDescent="0.2">
      <c r="A294" s="27">
        <v>3401</v>
      </c>
      <c r="B294" s="27" t="s">
        <v>555</v>
      </c>
      <c r="C294" s="33">
        <v>17949</v>
      </c>
      <c r="D294" s="33">
        <f>SUM(Table6[[#This Row],[Utbytte totalt]:[Renter ansvarlig lån totalt]])</f>
        <v>7933469.1317914184</v>
      </c>
      <c r="E294" s="33">
        <f>SUM(Table6[[#This Row],[Utbytte per innbygger]:[Renter ansvarlig lån per innbygger]])</f>
        <v>442.00062019006174</v>
      </c>
      <c r="F294" s="54">
        <v>0</v>
      </c>
      <c r="G294" s="33">
        <v>392813.37536000006</v>
      </c>
      <c r="H294" s="33">
        <v>0</v>
      </c>
      <c r="I294" s="33">
        <v>2905596.2286954094</v>
      </c>
      <c r="J294" s="33">
        <v>-238943.41200000001</v>
      </c>
      <c r="K294" s="33">
        <v>244772</v>
      </c>
      <c r="L294" s="33">
        <v>4629230.9397360086</v>
      </c>
      <c r="M294" s="33">
        <v>0</v>
      </c>
      <c r="N294" s="33">
        <v>0</v>
      </c>
      <c r="O294" s="54">
        <v>0</v>
      </c>
      <c r="P294" s="33">
        <v>21.884972720485823</v>
      </c>
      <c r="Q294" s="33">
        <v>0</v>
      </c>
      <c r="R294" s="33">
        <v>161.88067461671454</v>
      </c>
      <c r="S294" s="33">
        <v>-13.312352331606219</v>
      </c>
      <c r="T294" s="33">
        <v>13.637082845840993</v>
      </c>
      <c r="U294" s="33">
        <v>257.91024233862657</v>
      </c>
      <c r="V294" s="33">
        <v>0</v>
      </c>
      <c r="W294" s="33">
        <v>0</v>
      </c>
    </row>
    <row r="295" spans="1:23" x14ac:dyDescent="0.2">
      <c r="A295" s="27">
        <v>3004</v>
      </c>
      <c r="B295" s="27" t="s">
        <v>718</v>
      </c>
      <c r="C295" s="33">
        <v>83892</v>
      </c>
      <c r="D295" s="33">
        <f>SUM(Table6[[#This Row],[Utbytte totalt]:[Renter ansvarlig lån totalt]])</f>
        <v>36946026.65028207</v>
      </c>
      <c r="E295" s="33">
        <f>SUM(Table6[[#This Row],[Utbytte per innbygger]:[Renter ansvarlig lån per innbygger]])</f>
        <v>440.39987901447188</v>
      </c>
      <c r="F295" s="54">
        <v>3728820</v>
      </c>
      <c r="G295" s="33">
        <v>0</v>
      </c>
      <c r="H295" s="33">
        <v>0</v>
      </c>
      <c r="I295" s="33">
        <v>11802377.601514982</v>
      </c>
      <c r="J295" s="33">
        <v>0</v>
      </c>
      <c r="K295" s="33">
        <v>0</v>
      </c>
      <c r="L295" s="33">
        <v>21414829.04876709</v>
      </c>
      <c r="M295" s="33">
        <v>0</v>
      </c>
      <c r="N295" s="33">
        <v>0</v>
      </c>
      <c r="O295" s="54">
        <v>44.447861536260909</v>
      </c>
      <c r="P295" s="33">
        <v>0</v>
      </c>
      <c r="Q295" s="33">
        <v>0</v>
      </c>
      <c r="R295" s="33">
        <v>140.6853764544293</v>
      </c>
      <c r="S295" s="33">
        <v>0</v>
      </c>
      <c r="T295" s="33">
        <v>0</v>
      </c>
      <c r="U295" s="33">
        <v>255.26664102378166</v>
      </c>
      <c r="V295" s="33">
        <v>0</v>
      </c>
      <c r="W295" s="33">
        <v>0</v>
      </c>
    </row>
    <row r="296" spans="1:23" x14ac:dyDescent="0.2">
      <c r="A296" s="27">
        <v>3417</v>
      </c>
      <c r="B296" s="27" t="s">
        <v>753</v>
      </c>
      <c r="C296" s="33">
        <v>4548</v>
      </c>
      <c r="D296" s="33">
        <f>SUM(Table6[[#This Row],[Utbytte totalt]:[Renter ansvarlig lån totalt]])</f>
        <v>2002520.5691767102</v>
      </c>
      <c r="E296" s="33">
        <f>SUM(Table6[[#This Row],[Utbytte per innbygger]:[Renter ansvarlig lån per innbygger]])</f>
        <v>440.30795276532768</v>
      </c>
      <c r="F296" s="54">
        <v>0</v>
      </c>
      <c r="G296" s="33">
        <v>0</v>
      </c>
      <c r="H296" s="33">
        <v>0</v>
      </c>
      <c r="I296" s="33">
        <v>774103.88580054697</v>
      </c>
      <c r="J296" s="33">
        <v>0</v>
      </c>
      <c r="K296" s="33">
        <v>67464</v>
      </c>
      <c r="L296" s="33">
        <v>1160952.6833761632</v>
      </c>
      <c r="M296" s="33">
        <v>0</v>
      </c>
      <c r="N296" s="33">
        <v>0</v>
      </c>
      <c r="O296" s="54">
        <v>0</v>
      </c>
      <c r="P296" s="33">
        <v>0</v>
      </c>
      <c r="Q296" s="33">
        <v>0</v>
      </c>
      <c r="R296" s="33">
        <v>170.20753865447384</v>
      </c>
      <c r="S296" s="33">
        <v>0</v>
      </c>
      <c r="T296" s="33">
        <v>14.83377308707124</v>
      </c>
      <c r="U296" s="33">
        <v>255.2666410237826</v>
      </c>
      <c r="V296" s="33">
        <v>0</v>
      </c>
      <c r="W296" s="33">
        <v>0</v>
      </c>
    </row>
    <row r="297" spans="1:23" x14ac:dyDescent="0.2">
      <c r="A297" s="27">
        <v>3807</v>
      </c>
      <c r="B297" s="27" t="s">
        <v>551</v>
      </c>
      <c r="C297" s="33">
        <v>55513</v>
      </c>
      <c r="D297" s="33">
        <f>SUM(Table6[[#This Row],[Utbytte totalt]:[Renter ansvarlig lån totalt]])</f>
        <v>24199173.440958634</v>
      </c>
      <c r="E297" s="33">
        <f>SUM(Table6[[#This Row],[Utbytte per innbygger]:[Renter ansvarlig lån per innbygger]])</f>
        <v>435.91903591876917</v>
      </c>
      <c r="F297" s="54">
        <v>0</v>
      </c>
      <c r="G297" s="33">
        <v>1484626.7328000001</v>
      </c>
      <c r="H297" s="33">
        <v>0</v>
      </c>
      <c r="I297" s="33">
        <v>8641002.2916721888</v>
      </c>
      <c r="J297" s="33">
        <v>-150876.31000000006</v>
      </c>
      <c r="K297" s="33">
        <v>9658</v>
      </c>
      <c r="L297" s="33">
        <v>14214762.726486444</v>
      </c>
      <c r="M297" s="33">
        <v>0</v>
      </c>
      <c r="N297" s="33">
        <v>0</v>
      </c>
      <c r="O297" s="54">
        <v>0</v>
      </c>
      <c r="P297" s="33">
        <v>26.743766915857549</v>
      </c>
      <c r="Q297" s="33">
        <v>0</v>
      </c>
      <c r="R297" s="33">
        <v>155.65727472253687</v>
      </c>
      <c r="S297" s="33">
        <v>-2.7178554572802778</v>
      </c>
      <c r="T297" s="33">
        <v>0.17397726658620502</v>
      </c>
      <c r="U297" s="33">
        <v>256.06187247106885</v>
      </c>
      <c r="V297" s="33">
        <v>0</v>
      </c>
      <c r="W297" s="33">
        <v>0</v>
      </c>
    </row>
    <row r="298" spans="1:23" x14ac:dyDescent="0.2">
      <c r="A298" s="27">
        <v>1535</v>
      </c>
      <c r="B298" s="27" t="s">
        <v>620</v>
      </c>
      <c r="C298" s="33">
        <v>6936</v>
      </c>
      <c r="D298" s="33">
        <f>SUM(Table6[[#This Row],[Utbytte totalt]:[Renter ansvarlig lån totalt]])</f>
        <v>3010178.3021991747</v>
      </c>
      <c r="E298" s="33">
        <f>SUM(Table6[[#This Row],[Utbytte per innbygger]:[Renter ansvarlig lån per innbygger]])</f>
        <v>433.99341150507126</v>
      </c>
      <c r="F298" s="54">
        <v>0</v>
      </c>
      <c r="G298" s="33">
        <v>0</v>
      </c>
      <c r="H298" s="33">
        <v>0</v>
      </c>
      <c r="I298" s="33">
        <v>1239648.8800582185</v>
      </c>
      <c r="J298" s="33">
        <v>0</v>
      </c>
      <c r="K298" s="33">
        <v>0</v>
      </c>
      <c r="L298" s="33">
        <v>1770529.4221409559</v>
      </c>
      <c r="M298" s="33">
        <v>0</v>
      </c>
      <c r="N298" s="33">
        <v>0</v>
      </c>
      <c r="O298" s="54">
        <v>0</v>
      </c>
      <c r="P298" s="33">
        <v>0</v>
      </c>
      <c r="Q298" s="33">
        <v>0</v>
      </c>
      <c r="R298" s="33">
        <v>178.7267704812887</v>
      </c>
      <c r="S298" s="33">
        <v>0</v>
      </c>
      <c r="T298" s="33">
        <v>0</v>
      </c>
      <c r="U298" s="33">
        <v>255.26664102378257</v>
      </c>
      <c r="V298" s="33">
        <v>0</v>
      </c>
      <c r="W298" s="33">
        <v>0</v>
      </c>
    </row>
    <row r="299" spans="1:23" x14ac:dyDescent="0.2">
      <c r="A299" s="27">
        <v>1547</v>
      </c>
      <c r="B299" s="27" t="s">
        <v>755</v>
      </c>
      <c r="C299" s="33">
        <v>3518</v>
      </c>
      <c r="D299" s="33">
        <f>SUM(Table6[[#This Row],[Utbytte totalt]:[Renter ansvarlig lån totalt]])</f>
        <v>1525972.4539808519</v>
      </c>
      <c r="E299" s="33">
        <f>SUM(Table6[[#This Row],[Utbytte per innbygger]:[Renter ansvarlig lån per innbygger]])</f>
        <v>433.76135701559178</v>
      </c>
      <c r="F299" s="54">
        <v>0</v>
      </c>
      <c r="G299" s="33">
        <v>0</v>
      </c>
      <c r="H299" s="33">
        <v>0</v>
      </c>
      <c r="I299" s="33">
        <v>627944.4108591862</v>
      </c>
      <c r="J299" s="33">
        <v>0</v>
      </c>
      <c r="K299" s="33">
        <v>0</v>
      </c>
      <c r="L299" s="33">
        <v>898028.04312166572</v>
      </c>
      <c r="M299" s="33">
        <v>0</v>
      </c>
      <c r="N299" s="33">
        <v>0</v>
      </c>
      <c r="O299" s="54">
        <v>0</v>
      </c>
      <c r="P299" s="33">
        <v>0</v>
      </c>
      <c r="Q299" s="33">
        <v>0</v>
      </c>
      <c r="R299" s="33">
        <v>178.49471599180961</v>
      </c>
      <c r="S299" s="33">
        <v>0</v>
      </c>
      <c r="T299" s="33">
        <v>0</v>
      </c>
      <c r="U299" s="33">
        <v>255.26664102378217</v>
      </c>
      <c r="V299" s="33">
        <v>0</v>
      </c>
      <c r="W299" s="33">
        <v>0</v>
      </c>
    </row>
    <row r="300" spans="1:23" x14ac:dyDescent="0.2">
      <c r="A300" s="27">
        <v>3412</v>
      </c>
      <c r="B300" s="27" t="s">
        <v>743</v>
      </c>
      <c r="C300" s="33">
        <v>7715</v>
      </c>
      <c r="D300" s="33">
        <f>SUM(Table6[[#This Row],[Utbytte totalt]:[Renter ansvarlig lån totalt]])</f>
        <v>3345013.8947395938</v>
      </c>
      <c r="E300" s="33">
        <f>SUM(Table6[[#This Row],[Utbytte per innbygger]:[Renter ansvarlig lån per innbygger]])</f>
        <v>433.57276665451639</v>
      </c>
      <c r="F300" s="54">
        <v>0</v>
      </c>
      <c r="G300" s="33">
        <v>0</v>
      </c>
      <c r="H300" s="33">
        <v>0</v>
      </c>
      <c r="I300" s="33">
        <v>1199049.0259078401</v>
      </c>
      <c r="J300" s="33">
        <v>0</v>
      </c>
      <c r="K300" s="33">
        <v>0</v>
      </c>
      <c r="L300" s="33">
        <v>2145964.8688317537</v>
      </c>
      <c r="M300" s="33">
        <v>0</v>
      </c>
      <c r="N300" s="33">
        <v>0</v>
      </c>
      <c r="O300" s="54">
        <v>0</v>
      </c>
      <c r="P300" s="33">
        <v>0</v>
      </c>
      <c r="Q300" s="33">
        <v>0</v>
      </c>
      <c r="R300" s="33">
        <v>155.41789059077644</v>
      </c>
      <c r="S300" s="33">
        <v>0</v>
      </c>
      <c r="T300" s="33">
        <v>0</v>
      </c>
      <c r="U300" s="33">
        <v>278.15487606373995</v>
      </c>
      <c r="V300" s="33">
        <v>0</v>
      </c>
      <c r="W300" s="33">
        <v>0</v>
      </c>
    </row>
    <row r="301" spans="1:23" x14ac:dyDescent="0.2">
      <c r="A301" s="27">
        <v>1856</v>
      </c>
      <c r="B301" s="27" t="s">
        <v>774</v>
      </c>
      <c r="C301" s="33">
        <v>469</v>
      </c>
      <c r="D301" s="33">
        <f>SUM(Table6[[#This Row],[Utbytte totalt]:[Renter ansvarlig lån totalt]])</f>
        <v>201649.56531216163</v>
      </c>
      <c r="E301" s="33">
        <f>SUM(Table6[[#This Row],[Utbytte per innbygger]:[Renter ansvarlig lån per innbygger]])</f>
        <v>429.95642923701837</v>
      </c>
      <c r="F301" s="54">
        <v>0</v>
      </c>
      <c r="G301" s="33">
        <v>0</v>
      </c>
      <c r="H301" s="33">
        <v>0</v>
      </c>
      <c r="I301" s="33">
        <v>120446.2339794557</v>
      </c>
      <c r="J301" s="33">
        <v>0</v>
      </c>
      <c r="K301" s="33">
        <v>0</v>
      </c>
      <c r="L301" s="33">
        <v>81203.331332705915</v>
      </c>
      <c r="M301" s="33">
        <v>0</v>
      </c>
      <c r="N301" s="33">
        <v>0</v>
      </c>
      <c r="O301" s="54">
        <v>0</v>
      </c>
      <c r="P301" s="33">
        <v>0</v>
      </c>
      <c r="Q301" s="33">
        <v>0</v>
      </c>
      <c r="R301" s="33">
        <v>256.81499782399936</v>
      </c>
      <c r="S301" s="33">
        <v>0</v>
      </c>
      <c r="T301" s="33">
        <v>0</v>
      </c>
      <c r="U301" s="33">
        <v>173.14143141301901</v>
      </c>
      <c r="V301" s="33">
        <v>0</v>
      </c>
      <c r="W301" s="33">
        <v>0</v>
      </c>
    </row>
    <row r="302" spans="1:23" x14ac:dyDescent="0.2">
      <c r="A302" s="27">
        <v>3017</v>
      </c>
      <c r="B302" s="27" t="s">
        <v>740</v>
      </c>
      <c r="C302" s="33">
        <v>7633</v>
      </c>
      <c r="D302" s="33">
        <f>SUM(Table6[[#This Row],[Utbytte totalt]:[Renter ansvarlig lån totalt]])</f>
        <v>3271144.2315200632</v>
      </c>
      <c r="E302" s="33">
        <f>SUM(Table6[[#This Row],[Utbytte per innbygger]:[Renter ansvarlig lån per innbygger]])</f>
        <v>428.55289290188176</v>
      </c>
      <c r="F302" s="54">
        <v>0</v>
      </c>
      <c r="G302" s="33">
        <v>0</v>
      </c>
      <c r="H302" s="33">
        <v>0</v>
      </c>
      <c r="I302" s="33">
        <v>1310021.9605855413</v>
      </c>
      <c r="J302" s="33">
        <v>0</v>
      </c>
      <c r="K302" s="33">
        <v>12672</v>
      </c>
      <c r="L302" s="33">
        <v>1948450.2709345222</v>
      </c>
      <c r="M302" s="33">
        <v>0</v>
      </c>
      <c r="N302" s="33">
        <v>0</v>
      </c>
      <c r="O302" s="54">
        <v>0</v>
      </c>
      <c r="P302" s="33">
        <v>0</v>
      </c>
      <c r="Q302" s="33">
        <v>0</v>
      </c>
      <c r="R302" s="33">
        <v>171.62609204579343</v>
      </c>
      <c r="S302" s="33">
        <v>0</v>
      </c>
      <c r="T302" s="33">
        <v>1.6601598323070876</v>
      </c>
      <c r="U302" s="33">
        <v>255.26664102378123</v>
      </c>
      <c r="V302" s="33">
        <v>0</v>
      </c>
      <c r="W302" s="33">
        <v>0</v>
      </c>
    </row>
    <row r="303" spans="1:23" x14ac:dyDescent="0.2">
      <c r="A303" s="27">
        <v>1514</v>
      </c>
      <c r="B303" s="27" t="s">
        <v>657</v>
      </c>
      <c r="C303" s="33">
        <v>2422</v>
      </c>
      <c r="D303" s="33">
        <f>SUM(Table6[[#This Row],[Utbytte totalt]:[Renter ansvarlig lån totalt]])</f>
        <v>1035173.3145596033</v>
      </c>
      <c r="E303" s="33">
        <f>SUM(Table6[[#This Row],[Utbytte per innbygger]:[Renter ansvarlig lån per innbygger]])</f>
        <v>427.40434127151252</v>
      </c>
      <c r="F303" s="54">
        <v>411131.89</v>
      </c>
      <c r="G303" s="33">
        <v>0</v>
      </c>
      <c r="H303" s="33">
        <v>0</v>
      </c>
      <c r="I303" s="33">
        <v>0</v>
      </c>
      <c r="J303" s="33">
        <v>-26710.37999999999</v>
      </c>
      <c r="K303" s="33">
        <v>32496</v>
      </c>
      <c r="L303" s="33">
        <v>618255.80455960333</v>
      </c>
      <c r="M303" s="33">
        <v>0</v>
      </c>
      <c r="N303" s="33">
        <v>0</v>
      </c>
      <c r="O303" s="54">
        <v>169.74892237819984</v>
      </c>
      <c r="P303" s="33">
        <v>0</v>
      </c>
      <c r="Q303" s="33">
        <v>0</v>
      </c>
      <c r="R303" s="33">
        <v>0</v>
      </c>
      <c r="S303" s="33">
        <v>-11.028232865400492</v>
      </c>
      <c r="T303" s="33">
        <v>13.417010734929811</v>
      </c>
      <c r="U303" s="33">
        <v>255.26664102378336</v>
      </c>
      <c r="V303" s="33">
        <v>0</v>
      </c>
      <c r="W303" s="33">
        <v>0</v>
      </c>
    </row>
    <row r="304" spans="1:23" x14ac:dyDescent="0.2">
      <c r="A304" s="27">
        <v>3418</v>
      </c>
      <c r="B304" s="27" t="s">
        <v>632</v>
      </c>
      <c r="C304" s="33">
        <v>7211</v>
      </c>
      <c r="D304" s="33">
        <f>SUM(Table6[[#This Row],[Utbytte totalt]:[Renter ansvarlig lån totalt]])</f>
        <v>3064957.5333684376</v>
      </c>
      <c r="E304" s="33">
        <f>SUM(Table6[[#This Row],[Utbytte per innbygger]:[Renter ansvarlig lån per innbygger]])</f>
        <v>425.03918088592945</v>
      </c>
      <c r="F304" s="54">
        <v>0</v>
      </c>
      <c r="G304" s="33">
        <v>0</v>
      </c>
      <c r="H304" s="33">
        <v>0</v>
      </c>
      <c r="I304" s="33">
        <v>1173335.7849459341</v>
      </c>
      <c r="J304" s="33">
        <v>0</v>
      </c>
      <c r="K304" s="33">
        <v>50894</v>
      </c>
      <c r="L304" s="33">
        <v>1840727.7484225035</v>
      </c>
      <c r="M304" s="33">
        <v>0</v>
      </c>
      <c r="N304" s="33">
        <v>0</v>
      </c>
      <c r="O304" s="54">
        <v>0</v>
      </c>
      <c r="P304" s="33">
        <v>0</v>
      </c>
      <c r="Q304" s="33">
        <v>0</v>
      </c>
      <c r="R304" s="33">
        <v>162.71471154429815</v>
      </c>
      <c r="S304" s="33">
        <v>0</v>
      </c>
      <c r="T304" s="33">
        <v>7.0578283178477328</v>
      </c>
      <c r="U304" s="33">
        <v>255.26664102378359</v>
      </c>
      <c r="V304" s="33">
        <v>0</v>
      </c>
      <c r="W304" s="33">
        <v>0</v>
      </c>
    </row>
    <row r="305" spans="1:23" x14ac:dyDescent="0.2">
      <c r="A305" s="27">
        <v>3443</v>
      </c>
      <c r="B305" s="27" t="s">
        <v>588</v>
      </c>
      <c r="C305" s="33">
        <v>13572</v>
      </c>
      <c r="D305" s="33">
        <f>SUM(Table6[[#This Row],[Utbytte totalt]:[Renter ansvarlig lån totalt]])</f>
        <v>5758773.8268120205</v>
      </c>
      <c r="E305" s="33">
        <f>SUM(Table6[[#This Row],[Utbytte per innbygger]:[Renter ansvarlig lån per innbygger]])</f>
        <v>424.31283722458147</v>
      </c>
      <c r="F305" s="54">
        <v>0</v>
      </c>
      <c r="G305" s="33">
        <v>43901.815999999999</v>
      </c>
      <c r="H305" s="33">
        <v>0</v>
      </c>
      <c r="I305" s="33">
        <v>2205925.408837223</v>
      </c>
      <c r="J305" s="33">
        <v>-5602.7999999999993</v>
      </c>
      <c r="K305" s="33">
        <v>47969</v>
      </c>
      <c r="L305" s="33">
        <v>3466580.4019747972</v>
      </c>
      <c r="M305" s="33">
        <v>0</v>
      </c>
      <c r="N305" s="33">
        <v>0</v>
      </c>
      <c r="O305" s="54">
        <v>0</v>
      </c>
      <c r="P305" s="33">
        <v>3.2347344532861775</v>
      </c>
      <c r="Q305" s="33">
        <v>0</v>
      </c>
      <c r="R305" s="33">
        <v>162.5350286499575</v>
      </c>
      <c r="S305" s="33">
        <v>-0.41282051282051274</v>
      </c>
      <c r="T305" s="33">
        <v>3.5344090775125259</v>
      </c>
      <c r="U305" s="33">
        <v>255.42148555664582</v>
      </c>
      <c r="V305" s="33">
        <v>0</v>
      </c>
      <c r="W305" s="33">
        <v>0</v>
      </c>
    </row>
    <row r="306" spans="1:23" x14ac:dyDescent="0.2">
      <c r="A306" s="27">
        <v>5001</v>
      </c>
      <c r="B306" s="27" t="s">
        <v>513</v>
      </c>
      <c r="C306" s="33">
        <v>210496</v>
      </c>
      <c r="D306" s="33">
        <f>SUM(Table6[[#This Row],[Utbytte totalt]:[Renter ansvarlig lån totalt]])</f>
        <v>88827151.812832624</v>
      </c>
      <c r="E306" s="33">
        <f>SUM(Table6[[#This Row],[Utbytte per innbygger]:[Renter ansvarlig lån per innbygger]])</f>
        <v>421.98973763317417</v>
      </c>
      <c r="F306" s="54">
        <v>18154000</v>
      </c>
      <c r="G306" s="33">
        <v>0</v>
      </c>
      <c r="H306" s="33">
        <v>0</v>
      </c>
      <c r="I306" s="33">
        <v>30792282.716118611</v>
      </c>
      <c r="J306" s="33">
        <v>-887237.25</v>
      </c>
      <c r="K306" s="33">
        <v>467912</v>
      </c>
      <c r="L306" s="33">
        <v>40300194.34671402</v>
      </c>
      <c r="M306" s="33">
        <v>0</v>
      </c>
      <c r="N306" s="33">
        <v>0</v>
      </c>
      <c r="O306" s="54">
        <v>86.243919124353909</v>
      </c>
      <c r="P306" s="33">
        <v>0</v>
      </c>
      <c r="Q306" s="33">
        <v>0</v>
      </c>
      <c r="R306" s="33">
        <v>146.28440785629471</v>
      </c>
      <c r="S306" s="33">
        <v>-4.2149838951809064</v>
      </c>
      <c r="T306" s="33">
        <v>2.2229020979020979</v>
      </c>
      <c r="U306" s="33">
        <v>191.45349244980437</v>
      </c>
      <c r="V306" s="33">
        <v>0</v>
      </c>
      <c r="W306" s="33">
        <v>0</v>
      </c>
    </row>
    <row r="307" spans="1:23" x14ac:dyDescent="0.2">
      <c r="A307" s="27">
        <v>3048</v>
      </c>
      <c r="B307" s="27" t="s">
        <v>673</v>
      </c>
      <c r="C307" s="33">
        <v>20044</v>
      </c>
      <c r="D307" s="33">
        <f>SUM(Table6[[#This Row],[Utbytte totalt]:[Renter ansvarlig lån totalt]])</f>
        <v>8381309.7365758913</v>
      </c>
      <c r="E307" s="33">
        <f>SUM(Table6[[#This Row],[Utbytte per innbygger]:[Renter ansvarlig lån per innbygger]])</f>
        <v>418.14556658231351</v>
      </c>
      <c r="F307" s="54">
        <v>4788000</v>
      </c>
      <c r="G307" s="33">
        <v>0</v>
      </c>
      <c r="H307" s="33">
        <v>0</v>
      </c>
      <c r="I307" s="33">
        <v>0</v>
      </c>
      <c r="J307" s="33">
        <v>-77734.847999999998</v>
      </c>
      <c r="K307" s="33">
        <v>24015</v>
      </c>
      <c r="L307" s="33">
        <v>3647029.5845758915</v>
      </c>
      <c r="M307" s="33">
        <v>0</v>
      </c>
      <c r="N307" s="33">
        <v>0</v>
      </c>
      <c r="O307" s="54">
        <v>238.87447615246458</v>
      </c>
      <c r="P307" s="33">
        <v>0</v>
      </c>
      <c r="Q307" s="33">
        <v>0</v>
      </c>
      <c r="R307" s="33">
        <v>0</v>
      </c>
      <c r="S307" s="33">
        <v>-3.8782103372580323</v>
      </c>
      <c r="T307" s="33">
        <v>1.1981141488724805</v>
      </c>
      <c r="U307" s="33">
        <v>181.95118661823446</v>
      </c>
      <c r="V307" s="33">
        <v>0</v>
      </c>
      <c r="W307" s="33">
        <v>0</v>
      </c>
    </row>
    <row r="308" spans="1:23" x14ac:dyDescent="0.2">
      <c r="A308" s="27">
        <v>4613</v>
      </c>
      <c r="B308" s="27" t="s">
        <v>733</v>
      </c>
      <c r="C308" s="33">
        <v>12061</v>
      </c>
      <c r="D308" s="33">
        <f>SUM(Table6[[#This Row],[Utbytte totalt]:[Renter ansvarlig lån totalt]])</f>
        <v>5041097.2413227577</v>
      </c>
      <c r="E308" s="33">
        <f>SUM(Table6[[#This Row],[Utbytte per innbygger]:[Renter ansvarlig lån per innbygger]])</f>
        <v>417.96677235078005</v>
      </c>
      <c r="F308" s="54">
        <v>0</v>
      </c>
      <c r="G308" s="33">
        <v>0</v>
      </c>
      <c r="H308" s="33">
        <v>0</v>
      </c>
      <c r="I308" s="33">
        <v>1962326.2839349532</v>
      </c>
      <c r="J308" s="33">
        <v>0</v>
      </c>
      <c r="K308" s="33">
        <v>0</v>
      </c>
      <c r="L308" s="33">
        <v>3078770.957387805</v>
      </c>
      <c r="M308" s="33">
        <v>0</v>
      </c>
      <c r="N308" s="33">
        <v>0</v>
      </c>
      <c r="O308" s="54">
        <v>0</v>
      </c>
      <c r="P308" s="33">
        <v>0</v>
      </c>
      <c r="Q308" s="33">
        <v>0</v>
      </c>
      <c r="R308" s="33">
        <v>162.70013132700052</v>
      </c>
      <c r="S308" s="33">
        <v>0</v>
      </c>
      <c r="T308" s="33">
        <v>0</v>
      </c>
      <c r="U308" s="33">
        <v>255.26664102377953</v>
      </c>
      <c r="V308" s="33">
        <v>0</v>
      </c>
      <c r="W308" s="33">
        <v>0</v>
      </c>
    </row>
    <row r="309" spans="1:23" x14ac:dyDescent="0.2">
      <c r="A309" s="27">
        <v>4614</v>
      </c>
      <c r="B309" s="27" t="s">
        <v>607</v>
      </c>
      <c r="C309" s="33">
        <v>18919</v>
      </c>
      <c r="D309" s="33">
        <f>SUM(Table6[[#This Row],[Utbytte totalt]:[Renter ansvarlig lån totalt]])</f>
        <v>7886558.599052391</v>
      </c>
      <c r="E309" s="33">
        <f>SUM(Table6[[#This Row],[Utbytte per innbygger]:[Renter ansvarlig lån per innbygger]])</f>
        <v>416.85916798204931</v>
      </c>
      <c r="F309" s="54">
        <v>0</v>
      </c>
      <c r="G309" s="33">
        <v>0</v>
      </c>
      <c r="H309" s="33">
        <v>0</v>
      </c>
      <c r="I309" s="33">
        <v>3057169.017523489</v>
      </c>
      <c r="J309" s="33">
        <v>0</v>
      </c>
      <c r="K309" s="33">
        <v>0</v>
      </c>
      <c r="L309" s="33">
        <v>4829389.5815289021</v>
      </c>
      <c r="M309" s="33">
        <v>0</v>
      </c>
      <c r="N309" s="33">
        <v>0</v>
      </c>
      <c r="O309" s="54">
        <v>0</v>
      </c>
      <c r="P309" s="33">
        <v>0</v>
      </c>
      <c r="Q309" s="33">
        <v>0</v>
      </c>
      <c r="R309" s="33">
        <v>161.59252695826888</v>
      </c>
      <c r="S309" s="33">
        <v>0</v>
      </c>
      <c r="T309" s="33">
        <v>0</v>
      </c>
      <c r="U309" s="33">
        <v>255.26664102378044</v>
      </c>
      <c r="V309" s="33">
        <v>0</v>
      </c>
      <c r="W309" s="33">
        <v>0</v>
      </c>
    </row>
    <row r="310" spans="1:23" x14ac:dyDescent="0.2">
      <c r="A310" s="27">
        <v>5413</v>
      </c>
      <c r="B310" s="27" t="s">
        <v>640</v>
      </c>
      <c r="C310" s="33">
        <v>1289</v>
      </c>
      <c r="D310" s="33">
        <f>SUM(Table6[[#This Row],[Utbytte totalt]:[Renter ansvarlig lån totalt]])</f>
        <v>537315.69759615534</v>
      </c>
      <c r="E310" s="33">
        <f>SUM(Table6[[#This Row],[Utbytte per innbygger]:[Renter ansvarlig lån per innbygger]])</f>
        <v>416.84693374410801</v>
      </c>
      <c r="F310" s="54">
        <v>0</v>
      </c>
      <c r="G310" s="33">
        <v>0</v>
      </c>
      <c r="H310" s="33">
        <v>0</v>
      </c>
      <c r="I310" s="33">
        <v>334272.13250478165</v>
      </c>
      <c r="J310" s="33">
        <v>-39725.739999999991</v>
      </c>
      <c r="K310" s="33">
        <v>19590</v>
      </c>
      <c r="L310" s="33">
        <v>223179.30509137362</v>
      </c>
      <c r="M310" s="33">
        <v>0</v>
      </c>
      <c r="N310" s="33">
        <v>0</v>
      </c>
      <c r="O310" s="54">
        <v>0</v>
      </c>
      <c r="P310" s="33">
        <v>0</v>
      </c>
      <c r="Q310" s="33">
        <v>0</v>
      </c>
      <c r="R310" s="33">
        <v>259.32671257159166</v>
      </c>
      <c r="S310" s="33">
        <v>-30.819038013964306</v>
      </c>
      <c r="T310" s="33">
        <v>15.197827773467804</v>
      </c>
      <c r="U310" s="33">
        <v>173.1414314130129</v>
      </c>
      <c r="V310" s="33">
        <v>0</v>
      </c>
      <c r="W310" s="33">
        <v>0</v>
      </c>
    </row>
    <row r="311" spans="1:23" x14ac:dyDescent="0.2">
      <c r="A311" s="27">
        <v>3415</v>
      </c>
      <c r="B311" s="27" t="s">
        <v>675</v>
      </c>
      <c r="C311" s="33">
        <v>7978</v>
      </c>
      <c r="D311" s="33">
        <f>SUM(Table6[[#This Row],[Utbytte totalt]:[Renter ansvarlig lån totalt]])</f>
        <v>3301727.4348692615</v>
      </c>
      <c r="E311" s="33">
        <f>SUM(Table6[[#This Row],[Utbytte per innbygger]:[Renter ansvarlig lån per innbygger]])</f>
        <v>413.85402793548025</v>
      </c>
      <c r="F311" s="54">
        <v>0</v>
      </c>
      <c r="G311" s="33">
        <v>0</v>
      </c>
      <c r="H311" s="33">
        <v>0</v>
      </c>
      <c r="I311" s="33">
        <v>1236942.22311486</v>
      </c>
      <c r="J311" s="33">
        <v>-22461.891999999993</v>
      </c>
      <c r="K311" s="33">
        <v>28657</v>
      </c>
      <c r="L311" s="33">
        <v>2058590.1037544012</v>
      </c>
      <c r="M311" s="33">
        <v>0</v>
      </c>
      <c r="N311" s="33">
        <v>0</v>
      </c>
      <c r="O311" s="54">
        <v>0</v>
      </c>
      <c r="P311" s="33">
        <v>0</v>
      </c>
      <c r="Q311" s="33">
        <v>0</v>
      </c>
      <c r="R311" s="33">
        <v>155.04414929993231</v>
      </c>
      <c r="S311" s="33">
        <v>-2.8154790674354464</v>
      </c>
      <c r="T311" s="33">
        <v>3.5920030082727501</v>
      </c>
      <c r="U311" s="33">
        <v>258.03335469471062</v>
      </c>
      <c r="V311" s="33">
        <v>0</v>
      </c>
      <c r="W311" s="33">
        <v>0</v>
      </c>
    </row>
    <row r="312" spans="1:23" x14ac:dyDescent="0.2">
      <c r="A312" s="27">
        <v>3806</v>
      </c>
      <c r="B312" s="27" t="s">
        <v>722</v>
      </c>
      <c r="C312" s="33">
        <v>36624</v>
      </c>
      <c r="D312" s="33">
        <f>SUM(Table6[[#This Row],[Utbytte totalt]:[Renter ansvarlig lån totalt]])</f>
        <v>15026098.399549574</v>
      </c>
      <c r="E312" s="33">
        <f>SUM(Table6[[#This Row],[Utbytte per innbygger]:[Renter ansvarlig lån per innbygger]])</f>
        <v>410.28010046826057</v>
      </c>
      <c r="F312" s="54">
        <v>0</v>
      </c>
      <c r="G312" s="33">
        <v>0</v>
      </c>
      <c r="H312" s="33">
        <v>0</v>
      </c>
      <c r="I312" s="33">
        <v>5677212.9386945674</v>
      </c>
      <c r="J312" s="33">
        <v>0</v>
      </c>
      <c r="K312" s="33">
        <v>0</v>
      </c>
      <c r="L312" s="33">
        <v>9348885.4608550072</v>
      </c>
      <c r="M312" s="33">
        <v>0</v>
      </c>
      <c r="N312" s="33">
        <v>0</v>
      </c>
      <c r="O312" s="54">
        <v>0</v>
      </c>
      <c r="P312" s="33">
        <v>0</v>
      </c>
      <c r="Q312" s="33">
        <v>0</v>
      </c>
      <c r="R312" s="33">
        <v>155.01345944447814</v>
      </c>
      <c r="S312" s="33">
        <v>0</v>
      </c>
      <c r="T312" s="33">
        <v>0</v>
      </c>
      <c r="U312" s="33">
        <v>255.26664102378243</v>
      </c>
      <c r="V312" s="33">
        <v>0</v>
      </c>
      <c r="W312" s="33">
        <v>0</v>
      </c>
    </row>
    <row r="313" spans="1:23" x14ac:dyDescent="0.2">
      <c r="A313" s="27">
        <v>3416</v>
      </c>
      <c r="B313" s="27" t="s">
        <v>747</v>
      </c>
      <c r="C313" s="33">
        <v>6032</v>
      </c>
      <c r="D313" s="33">
        <f>SUM(Table6[[#This Row],[Utbytte totalt]:[Renter ansvarlig lån totalt]])</f>
        <v>2470858.3671707767</v>
      </c>
      <c r="E313" s="33">
        <f>SUM(Table6[[#This Row],[Utbytte per innbygger]:[Renter ansvarlig lån per innbygger]])</f>
        <v>409.62506087048689</v>
      </c>
      <c r="F313" s="54">
        <v>0</v>
      </c>
      <c r="G313" s="33">
        <v>0</v>
      </c>
      <c r="H313" s="33">
        <v>0</v>
      </c>
      <c r="I313" s="33">
        <v>931089.98851534317</v>
      </c>
      <c r="J313" s="33">
        <v>0</v>
      </c>
      <c r="K313" s="33">
        <v>0</v>
      </c>
      <c r="L313" s="33">
        <v>1539768.3786554337</v>
      </c>
      <c r="M313" s="33">
        <v>0</v>
      </c>
      <c r="N313" s="33">
        <v>0</v>
      </c>
      <c r="O313" s="54">
        <v>0</v>
      </c>
      <c r="P313" s="33">
        <v>0</v>
      </c>
      <c r="Q313" s="33">
        <v>0</v>
      </c>
      <c r="R313" s="33">
        <v>154.35841984670807</v>
      </c>
      <c r="S313" s="33">
        <v>0</v>
      </c>
      <c r="T313" s="33">
        <v>0</v>
      </c>
      <c r="U313" s="33">
        <v>255.26664102377879</v>
      </c>
      <c r="V313" s="33">
        <v>0</v>
      </c>
      <c r="W313" s="33">
        <v>0</v>
      </c>
    </row>
    <row r="314" spans="1:23" x14ac:dyDescent="0.2">
      <c r="A314" s="27">
        <v>1867</v>
      </c>
      <c r="B314" s="27" t="s">
        <v>757</v>
      </c>
      <c r="C314" s="33">
        <v>2565</v>
      </c>
      <c r="D314" s="33">
        <f>SUM(Table6[[#This Row],[Utbytte totalt]:[Renter ansvarlig lån totalt]])</f>
        <v>1050398.9268866945</v>
      </c>
      <c r="E314" s="33">
        <f>SUM(Table6[[#This Row],[Utbytte per innbygger]:[Renter ansvarlig lån per innbygger]])</f>
        <v>409.51225219754173</v>
      </c>
      <c r="F314" s="54">
        <v>0</v>
      </c>
      <c r="G314" s="33">
        <v>0</v>
      </c>
      <c r="H314" s="33">
        <v>0</v>
      </c>
      <c r="I314" s="33">
        <v>606291.15531231649</v>
      </c>
      <c r="J314" s="33">
        <v>0</v>
      </c>
      <c r="K314" s="33">
        <v>0</v>
      </c>
      <c r="L314" s="33">
        <v>444107.77157437801</v>
      </c>
      <c r="M314" s="33">
        <v>0</v>
      </c>
      <c r="N314" s="33">
        <v>0</v>
      </c>
      <c r="O314" s="54">
        <v>0</v>
      </c>
      <c r="P314" s="33">
        <v>0</v>
      </c>
      <c r="Q314" s="33">
        <v>0</v>
      </c>
      <c r="R314" s="33">
        <v>236.37082078452886</v>
      </c>
      <c r="S314" s="33">
        <v>0</v>
      </c>
      <c r="T314" s="33">
        <v>0</v>
      </c>
      <c r="U314" s="33">
        <v>173.14143141301287</v>
      </c>
      <c r="V314" s="33">
        <v>0</v>
      </c>
      <c r="W314" s="33">
        <v>0</v>
      </c>
    </row>
    <row r="315" spans="1:23" x14ac:dyDescent="0.2">
      <c r="A315" s="27">
        <v>3414</v>
      </c>
      <c r="B315" s="27" t="s">
        <v>649</v>
      </c>
      <c r="C315" s="33">
        <v>5016</v>
      </c>
      <c r="D315" s="33">
        <f>SUM(Table6[[#This Row],[Utbytte totalt]:[Renter ansvarlig lån totalt]])</f>
        <v>2050461.3717607956</v>
      </c>
      <c r="E315" s="33">
        <f>SUM(Table6[[#This Row],[Utbytte per innbygger]:[Renter ansvarlig lån per innbygger]])</f>
        <v>408.78416502408209</v>
      </c>
      <c r="F315" s="54">
        <v>0</v>
      </c>
      <c r="G315" s="33">
        <v>0</v>
      </c>
      <c r="H315" s="33">
        <v>0</v>
      </c>
      <c r="I315" s="33">
        <v>770043.90038550901</v>
      </c>
      <c r="J315" s="33">
        <v>0</v>
      </c>
      <c r="K315" s="33">
        <v>0</v>
      </c>
      <c r="L315" s="33">
        <v>1280417.4713752866</v>
      </c>
      <c r="M315" s="33">
        <v>0</v>
      </c>
      <c r="N315" s="33">
        <v>0</v>
      </c>
      <c r="O315" s="54">
        <v>0</v>
      </c>
      <c r="P315" s="33">
        <v>0</v>
      </c>
      <c r="Q315" s="33">
        <v>0</v>
      </c>
      <c r="R315" s="33">
        <v>153.51752400030085</v>
      </c>
      <c r="S315" s="33">
        <v>0</v>
      </c>
      <c r="T315" s="33">
        <v>0</v>
      </c>
      <c r="U315" s="33">
        <v>255.2666410237812</v>
      </c>
      <c r="V315" s="33">
        <v>0</v>
      </c>
      <c r="W315" s="33">
        <v>0</v>
      </c>
    </row>
    <row r="316" spans="1:23" x14ac:dyDescent="0.2">
      <c r="A316" s="27">
        <v>4630</v>
      </c>
      <c r="B316" s="27" t="s">
        <v>599</v>
      </c>
      <c r="C316" s="33">
        <v>8131</v>
      </c>
      <c r="D316" s="33">
        <f>SUM(Table6[[#This Row],[Utbytte totalt]:[Renter ansvarlig lån totalt]])</f>
        <v>3297709.9977017418</v>
      </c>
      <c r="E316" s="33">
        <f>SUM(Table6[[#This Row],[Utbytte per innbygger]:[Renter ansvarlig lån per innbygger]])</f>
        <v>405.57250002481135</v>
      </c>
      <c r="F316" s="54">
        <v>0</v>
      </c>
      <c r="G316" s="33">
        <v>0</v>
      </c>
      <c r="H316" s="33">
        <v>0</v>
      </c>
      <c r="I316" s="33">
        <v>1153035.8578707445</v>
      </c>
      <c r="J316" s="33">
        <v>-77910.759999999951</v>
      </c>
      <c r="K316" s="33">
        <v>124939</v>
      </c>
      <c r="L316" s="33">
        <v>2097645.899830997</v>
      </c>
      <c r="M316" s="33">
        <v>0</v>
      </c>
      <c r="N316" s="33">
        <v>0</v>
      </c>
      <c r="O316" s="54">
        <v>0</v>
      </c>
      <c r="P316" s="33">
        <v>0</v>
      </c>
      <c r="Q316" s="33">
        <v>0</v>
      </c>
      <c r="R316" s="33">
        <v>141.80738628345154</v>
      </c>
      <c r="S316" s="33">
        <v>-9.5819407206985545</v>
      </c>
      <c r="T316" s="33">
        <v>15.365760669044398</v>
      </c>
      <c r="U316" s="33">
        <v>257.981293793014</v>
      </c>
      <c r="V316" s="33">
        <v>0</v>
      </c>
      <c r="W316" s="33">
        <v>0</v>
      </c>
    </row>
    <row r="317" spans="1:23" x14ac:dyDescent="0.2">
      <c r="A317" s="27">
        <v>4625</v>
      </c>
      <c r="B317" s="27" t="s">
        <v>744</v>
      </c>
      <c r="C317" s="33">
        <v>5283</v>
      </c>
      <c r="D317" s="33">
        <f>SUM(Table6[[#This Row],[Utbytte totalt]:[Renter ansvarlig lån totalt]])</f>
        <v>2109695.2226477563</v>
      </c>
      <c r="E317" s="33">
        <f>SUM(Table6[[#This Row],[Utbytte per innbygger]:[Renter ansvarlig lån per innbygger]])</f>
        <v>399.33659334615862</v>
      </c>
      <c r="F317" s="54">
        <v>0</v>
      </c>
      <c r="G317" s="33">
        <v>0</v>
      </c>
      <c r="H317" s="33">
        <v>0</v>
      </c>
      <c r="I317" s="33">
        <v>1194989.0404928026</v>
      </c>
      <c r="J317" s="33">
        <v>0</v>
      </c>
      <c r="K317" s="33">
        <v>0</v>
      </c>
      <c r="L317" s="33">
        <v>914706.18215495348</v>
      </c>
      <c r="M317" s="33">
        <v>0</v>
      </c>
      <c r="N317" s="33">
        <v>0</v>
      </c>
      <c r="O317" s="54">
        <v>0</v>
      </c>
      <c r="P317" s="33">
        <v>0</v>
      </c>
      <c r="Q317" s="33">
        <v>0</v>
      </c>
      <c r="R317" s="33">
        <v>226.19516193314453</v>
      </c>
      <c r="S317" s="33">
        <v>0</v>
      </c>
      <c r="T317" s="33">
        <v>0</v>
      </c>
      <c r="U317" s="33">
        <v>173.14143141301409</v>
      </c>
      <c r="V317" s="33">
        <v>0</v>
      </c>
      <c r="W317" s="33">
        <v>0</v>
      </c>
    </row>
    <row r="318" spans="1:23" x14ac:dyDescent="0.2">
      <c r="A318" s="27">
        <v>4616</v>
      </c>
      <c r="B318" s="27" t="s">
        <v>639</v>
      </c>
      <c r="C318" s="33">
        <v>2883</v>
      </c>
      <c r="D318" s="33">
        <f>SUM(Table6[[#This Row],[Utbytte totalt]:[Renter ansvarlig lån totalt]])</f>
        <v>1135841.9137361888</v>
      </c>
      <c r="E318" s="33">
        <f>SUM(Table6[[#This Row],[Utbytte per innbygger]:[Renter ansvarlig lån per innbygger]])</f>
        <v>393.97915842392956</v>
      </c>
      <c r="F318" s="54">
        <v>14144.07</v>
      </c>
      <c r="G318" s="33">
        <v>0</v>
      </c>
      <c r="H318" s="33">
        <v>0</v>
      </c>
      <c r="I318" s="33">
        <v>622531.09697246784</v>
      </c>
      <c r="J318" s="33">
        <v>0</v>
      </c>
      <c r="K318" s="33">
        <v>0</v>
      </c>
      <c r="L318" s="33">
        <v>499166.74676372111</v>
      </c>
      <c r="M318" s="33">
        <v>0</v>
      </c>
      <c r="N318" s="33">
        <v>0</v>
      </c>
      <c r="O318" s="54">
        <v>4.9060249739854314</v>
      </c>
      <c r="P318" s="33">
        <v>0</v>
      </c>
      <c r="Q318" s="33">
        <v>0</v>
      </c>
      <c r="R318" s="33">
        <v>215.93170203692952</v>
      </c>
      <c r="S318" s="33">
        <v>0</v>
      </c>
      <c r="T318" s="33">
        <v>0</v>
      </c>
      <c r="U318" s="33">
        <v>173.1414314130146</v>
      </c>
      <c r="V318" s="33">
        <v>0</v>
      </c>
      <c r="W318" s="33">
        <v>0</v>
      </c>
    </row>
    <row r="319" spans="1:23" x14ac:dyDescent="0.2">
      <c r="A319" s="27">
        <v>1865</v>
      </c>
      <c r="B319" s="27" t="s">
        <v>629</v>
      </c>
      <c r="C319" s="33">
        <v>9724</v>
      </c>
      <c r="D319" s="33">
        <f>SUM(Table6[[#This Row],[Utbytte totalt]:[Renter ansvarlig lån totalt]])</f>
        <v>3809465.3412568024</v>
      </c>
      <c r="E319" s="33">
        <f>SUM(Table6[[#This Row],[Utbytte per innbygger]:[Renter ansvarlig lån per innbygger]])</f>
        <v>391.75908486803809</v>
      </c>
      <c r="F319" s="54">
        <v>0</v>
      </c>
      <c r="G319" s="33">
        <v>0</v>
      </c>
      <c r="H319" s="33">
        <v>0</v>
      </c>
      <c r="I319" s="33">
        <v>2140965.6421966176</v>
      </c>
      <c r="J319" s="33">
        <v>-16865.579999999994</v>
      </c>
      <c r="K319" s="33">
        <v>1738</v>
      </c>
      <c r="L319" s="33">
        <v>1683627.279060185</v>
      </c>
      <c r="M319" s="33">
        <v>0</v>
      </c>
      <c r="N319" s="33">
        <v>0</v>
      </c>
      <c r="O319" s="54">
        <v>0</v>
      </c>
      <c r="P319" s="33">
        <v>0</v>
      </c>
      <c r="Q319" s="33">
        <v>0</v>
      </c>
      <c r="R319" s="33">
        <v>220.17334864218608</v>
      </c>
      <c r="S319" s="33">
        <v>-1.7344282188399829</v>
      </c>
      <c r="T319" s="33">
        <v>0.17873303167420815</v>
      </c>
      <c r="U319" s="33">
        <v>173.14143141301778</v>
      </c>
      <c r="V319" s="33">
        <v>0</v>
      </c>
      <c r="W319" s="33">
        <v>0</v>
      </c>
    </row>
    <row r="320" spans="1:23" x14ac:dyDescent="0.2">
      <c r="A320" s="27">
        <v>1531</v>
      </c>
      <c r="B320" s="27" t="s">
        <v>662</v>
      </c>
      <c r="C320" s="33">
        <v>9547</v>
      </c>
      <c r="D320" s="33">
        <f>SUM(Table6[[#This Row],[Utbytte totalt]:[Renter ansvarlig lån totalt]])</f>
        <v>3729459.3123077177</v>
      </c>
      <c r="E320" s="33">
        <f>SUM(Table6[[#This Row],[Utbytte per innbygger]:[Renter ansvarlig lån per innbygger]])</f>
        <v>390.64201448703443</v>
      </c>
      <c r="F320" s="54">
        <v>0</v>
      </c>
      <c r="G320" s="33">
        <v>0</v>
      </c>
      <c r="H320" s="33">
        <v>0</v>
      </c>
      <c r="I320" s="33">
        <v>1292428.6904537105</v>
      </c>
      <c r="J320" s="33">
        <v>0</v>
      </c>
      <c r="K320" s="33">
        <v>0</v>
      </c>
      <c r="L320" s="33">
        <v>2437030.6218540072</v>
      </c>
      <c r="M320" s="33">
        <v>0</v>
      </c>
      <c r="N320" s="33">
        <v>0</v>
      </c>
      <c r="O320" s="54">
        <v>0</v>
      </c>
      <c r="P320" s="33">
        <v>0</v>
      </c>
      <c r="Q320" s="33">
        <v>0</v>
      </c>
      <c r="R320" s="33">
        <v>135.37537346325658</v>
      </c>
      <c r="S320" s="33">
        <v>0</v>
      </c>
      <c r="T320" s="33">
        <v>0</v>
      </c>
      <c r="U320" s="33">
        <v>255.26664102377785</v>
      </c>
      <c r="V320" s="33">
        <v>0</v>
      </c>
      <c r="W320" s="33">
        <v>0</v>
      </c>
    </row>
    <row r="321" spans="1:23" x14ac:dyDescent="0.2">
      <c r="A321" s="27">
        <v>1866</v>
      </c>
      <c r="B321" s="27" t="s">
        <v>609</v>
      </c>
      <c r="C321" s="33">
        <v>8107</v>
      </c>
      <c r="D321" s="33">
        <f>SUM(Table6[[#This Row],[Utbytte totalt]:[Renter ansvarlig lån totalt]])</f>
        <v>3154362.3664970095</v>
      </c>
      <c r="E321" s="33">
        <f>SUM(Table6[[#This Row],[Utbytte per innbygger]:[Renter ansvarlig lån per innbygger]])</f>
        <v>389.0912009987677</v>
      </c>
      <c r="F321" s="54">
        <v>0</v>
      </c>
      <c r="G321" s="33">
        <v>0</v>
      </c>
      <c r="H321" s="33">
        <v>0</v>
      </c>
      <c r="I321" s="33">
        <v>1790453.5680316847</v>
      </c>
      <c r="J321" s="33">
        <v>-41250.785999999993</v>
      </c>
      <c r="K321" s="33">
        <v>1502</v>
      </c>
      <c r="L321" s="33">
        <v>1403657.5844653249</v>
      </c>
      <c r="M321" s="33">
        <v>0</v>
      </c>
      <c r="N321" s="33">
        <v>0</v>
      </c>
      <c r="O321" s="54">
        <v>0</v>
      </c>
      <c r="P321" s="33">
        <v>0</v>
      </c>
      <c r="Q321" s="33">
        <v>0</v>
      </c>
      <c r="R321" s="33">
        <v>220.85278993853271</v>
      </c>
      <c r="S321" s="33">
        <v>-5.0882923399531261</v>
      </c>
      <c r="T321" s="33">
        <v>0.18527198717158011</v>
      </c>
      <c r="U321" s="33">
        <v>173.14143141301651</v>
      </c>
      <c r="V321" s="33">
        <v>0</v>
      </c>
      <c r="W321" s="33">
        <v>0</v>
      </c>
    </row>
    <row r="322" spans="1:23" x14ac:dyDescent="0.2">
      <c r="A322" s="27">
        <v>1532</v>
      </c>
      <c r="B322" s="27" t="s">
        <v>745</v>
      </c>
      <c r="C322" s="33">
        <v>8597</v>
      </c>
      <c r="D322" s="33">
        <f>SUM(Table6[[#This Row],[Utbytte totalt]:[Renter ansvarlig lån totalt]])</f>
        <v>3342149.8568654377</v>
      </c>
      <c r="E322" s="33">
        <f>SUM(Table6[[#This Row],[Utbytte per innbygger]:[Renter ansvarlig lån per innbygger]])</f>
        <v>388.75768952721154</v>
      </c>
      <c r="F322" s="54">
        <v>0</v>
      </c>
      <c r="G322" s="33">
        <v>0</v>
      </c>
      <c r="H322" s="33">
        <v>0</v>
      </c>
      <c r="I322" s="33">
        <v>1147622.5439840276</v>
      </c>
      <c r="J322" s="33">
        <v>0</v>
      </c>
      <c r="K322" s="33">
        <v>0</v>
      </c>
      <c r="L322" s="33">
        <v>2194527.3128814101</v>
      </c>
      <c r="M322" s="33">
        <v>0</v>
      </c>
      <c r="N322" s="33">
        <v>0</v>
      </c>
      <c r="O322" s="54">
        <v>0</v>
      </c>
      <c r="P322" s="33">
        <v>0</v>
      </c>
      <c r="Q322" s="33">
        <v>0</v>
      </c>
      <c r="R322" s="33">
        <v>133.49104850343463</v>
      </c>
      <c r="S322" s="33">
        <v>0</v>
      </c>
      <c r="T322" s="33">
        <v>0</v>
      </c>
      <c r="U322" s="33">
        <v>255.26664102377691</v>
      </c>
      <c r="V322" s="33">
        <v>0</v>
      </c>
      <c r="W322" s="33">
        <v>0</v>
      </c>
    </row>
    <row r="323" spans="1:23" x14ac:dyDescent="0.2">
      <c r="A323" s="27">
        <v>4649</v>
      </c>
      <c r="B323" s="27" t="s">
        <v>685</v>
      </c>
      <c r="C323" s="33">
        <v>9527</v>
      </c>
      <c r="D323" s="33">
        <f>SUM(Table6[[#This Row],[Utbytte totalt]:[Renter ansvarlig lån totalt]])</f>
        <v>3669516.5270335916</v>
      </c>
      <c r="E323" s="33">
        <f>SUM(Table6[[#This Row],[Utbytte per innbygger]:[Renter ansvarlig lån per innbygger]])</f>
        <v>385.17020332041477</v>
      </c>
      <c r="F323" s="54">
        <v>1182163.5</v>
      </c>
      <c r="G323" s="33">
        <v>0</v>
      </c>
      <c r="H323" s="33">
        <v>0</v>
      </c>
      <c r="I323" s="33">
        <v>0</v>
      </c>
      <c r="J323" s="33">
        <v>-24437.261999999988</v>
      </c>
      <c r="K323" s="33">
        <v>77465</v>
      </c>
      <c r="L323" s="33">
        <v>2434325.2890335917</v>
      </c>
      <c r="M323" s="33">
        <v>0</v>
      </c>
      <c r="N323" s="33">
        <v>0</v>
      </c>
      <c r="O323" s="54">
        <v>124.08559882439383</v>
      </c>
      <c r="P323" s="33">
        <v>0</v>
      </c>
      <c r="Q323" s="33">
        <v>0</v>
      </c>
      <c r="R323" s="33">
        <v>0</v>
      </c>
      <c r="S323" s="33">
        <v>-2.5650532171722462</v>
      </c>
      <c r="T323" s="33">
        <v>8.1311010811378193</v>
      </c>
      <c r="U323" s="33">
        <v>255.51855663205541</v>
      </c>
      <c r="V323" s="33">
        <v>0</v>
      </c>
      <c r="W323" s="33">
        <v>0</v>
      </c>
    </row>
    <row r="324" spans="1:23" x14ac:dyDescent="0.2">
      <c r="A324" s="27">
        <v>3019</v>
      </c>
      <c r="B324" s="27" t="s">
        <v>726</v>
      </c>
      <c r="C324" s="33">
        <v>18699</v>
      </c>
      <c r="D324" s="33">
        <f>SUM(Table6[[#This Row],[Utbytte totalt]:[Renter ansvarlig lån totalt]])</f>
        <v>6608712.8489450216</v>
      </c>
      <c r="E324" s="33">
        <f>SUM(Table6[[#This Row],[Utbytte per innbygger]:[Renter ansvarlig lån per innbygger]])</f>
        <v>353.42600400796948</v>
      </c>
      <c r="F324" s="54">
        <v>0</v>
      </c>
      <c r="G324" s="33">
        <v>0</v>
      </c>
      <c r="H324" s="33">
        <v>0</v>
      </c>
      <c r="I324" s="33">
        <v>3371141.2229530811</v>
      </c>
      <c r="J324" s="33">
        <v>0</v>
      </c>
      <c r="K324" s="33">
        <v>0</v>
      </c>
      <c r="L324" s="33">
        <v>3237571.6259919405</v>
      </c>
      <c r="M324" s="33">
        <v>0</v>
      </c>
      <c r="N324" s="33">
        <v>0</v>
      </c>
      <c r="O324" s="54">
        <v>0</v>
      </c>
      <c r="P324" s="33">
        <v>0</v>
      </c>
      <c r="Q324" s="33">
        <v>0</v>
      </c>
      <c r="R324" s="33">
        <v>180.28457259495593</v>
      </c>
      <c r="S324" s="33">
        <v>0</v>
      </c>
      <c r="T324" s="33">
        <v>0</v>
      </c>
      <c r="U324" s="33">
        <v>173.14143141301355</v>
      </c>
      <c r="V324" s="33">
        <v>0</v>
      </c>
      <c r="W324" s="33">
        <v>0</v>
      </c>
    </row>
    <row r="325" spans="1:23" x14ac:dyDescent="0.2">
      <c r="A325" s="27">
        <v>3813</v>
      </c>
      <c r="B325" s="27" t="s">
        <v>731</v>
      </c>
      <c r="C325" s="33">
        <v>14056</v>
      </c>
      <c r="D325" s="33">
        <f>SUM(Table6[[#This Row],[Utbytte totalt]:[Renter ansvarlig lån totalt]])</f>
        <v>4900734.5374357682</v>
      </c>
      <c r="E325" s="33">
        <f>SUM(Table6[[#This Row],[Utbytte per innbygger]:[Renter ansvarlig lån per innbygger]])</f>
        <v>348.65783561722884</v>
      </c>
      <c r="F325" s="54">
        <v>0</v>
      </c>
      <c r="G325" s="33">
        <v>0</v>
      </c>
      <c r="H325" s="33">
        <v>0</v>
      </c>
      <c r="I325" s="33">
        <v>2437344.5774943815</v>
      </c>
      <c r="J325" s="33">
        <v>0</v>
      </c>
      <c r="K325" s="33">
        <v>29714</v>
      </c>
      <c r="L325" s="33">
        <v>2433675.9599413872</v>
      </c>
      <c r="M325" s="33">
        <v>0</v>
      </c>
      <c r="N325" s="33">
        <v>0</v>
      </c>
      <c r="O325" s="54">
        <v>0</v>
      </c>
      <c r="P325" s="33">
        <v>0</v>
      </c>
      <c r="Q325" s="33">
        <v>0</v>
      </c>
      <c r="R325" s="33">
        <v>173.40243152350465</v>
      </c>
      <c r="S325" s="33">
        <v>0</v>
      </c>
      <c r="T325" s="33">
        <v>2.1139726807057486</v>
      </c>
      <c r="U325" s="33">
        <v>173.14143141301844</v>
      </c>
      <c r="V325" s="33">
        <v>0</v>
      </c>
      <c r="W325" s="33">
        <v>0</v>
      </c>
    </row>
    <row r="326" spans="1:23" x14ac:dyDescent="0.2">
      <c r="A326" s="27">
        <v>3030</v>
      </c>
      <c r="B326" s="27" t="s">
        <v>669</v>
      </c>
      <c r="C326" s="33">
        <v>89095</v>
      </c>
      <c r="D326" s="33">
        <f>SUM(Table6[[#This Row],[Utbytte totalt]:[Renter ansvarlig lån totalt]])</f>
        <v>29958688.31432952</v>
      </c>
      <c r="E326" s="33">
        <f>SUM(Table6[[#This Row],[Utbytte per innbygger]:[Renter ansvarlig lån per innbygger]])</f>
        <v>336.25555097737833</v>
      </c>
      <c r="F326" s="54">
        <v>0</v>
      </c>
      <c r="G326" s="33">
        <v>0</v>
      </c>
      <c r="H326" s="33">
        <v>0</v>
      </c>
      <c r="I326" s="33">
        <v>13423665.110586759</v>
      </c>
      <c r="J326" s="33">
        <v>-236707.62799999991</v>
      </c>
      <c r="K326" s="33">
        <v>134895</v>
      </c>
      <c r="L326" s="33">
        <v>16636835.831742764</v>
      </c>
      <c r="M326" s="33">
        <v>0</v>
      </c>
      <c r="N326" s="33">
        <v>0</v>
      </c>
      <c r="O326" s="54">
        <v>0</v>
      </c>
      <c r="P326" s="33">
        <v>0</v>
      </c>
      <c r="Q326" s="33">
        <v>0</v>
      </c>
      <c r="R326" s="33">
        <v>150.66687368075378</v>
      </c>
      <c r="S326" s="33">
        <v>-2.65680035916718</v>
      </c>
      <c r="T326" s="33">
        <v>1.5140580279476963</v>
      </c>
      <c r="U326" s="33">
        <v>186.73141962784402</v>
      </c>
      <c r="V326" s="33">
        <v>0</v>
      </c>
      <c r="W326" s="33">
        <v>0</v>
      </c>
    </row>
    <row r="327" spans="1:23" x14ac:dyDescent="0.2">
      <c r="A327" s="27">
        <v>3022</v>
      </c>
      <c r="B327" s="27" t="s">
        <v>730</v>
      </c>
      <c r="C327" s="33">
        <v>16084</v>
      </c>
      <c r="D327" s="33">
        <f>SUM(Table6[[#This Row],[Utbytte totalt]:[Renter ansvarlig lån totalt]])</f>
        <v>5404850.7040180098</v>
      </c>
      <c r="E327" s="33">
        <f>SUM(Table6[[#This Row],[Utbytte per innbygger]:[Renter ansvarlig lån per innbygger]])</f>
        <v>336.03896443782696</v>
      </c>
      <c r="F327" s="54">
        <v>0</v>
      </c>
      <c r="G327" s="33">
        <v>0</v>
      </c>
      <c r="H327" s="33">
        <v>0</v>
      </c>
      <c r="I327" s="33">
        <v>2620043.9211710817</v>
      </c>
      <c r="J327" s="33">
        <v>0</v>
      </c>
      <c r="K327" s="33">
        <v>0</v>
      </c>
      <c r="L327" s="33">
        <v>2784806.7828469276</v>
      </c>
      <c r="M327" s="33">
        <v>0</v>
      </c>
      <c r="N327" s="33">
        <v>0</v>
      </c>
      <c r="O327" s="54">
        <v>0</v>
      </c>
      <c r="P327" s="33">
        <v>0</v>
      </c>
      <c r="Q327" s="33">
        <v>0</v>
      </c>
      <c r="R327" s="33">
        <v>162.89753302481233</v>
      </c>
      <c r="S327" s="33">
        <v>0</v>
      </c>
      <c r="T327" s="33">
        <v>0</v>
      </c>
      <c r="U327" s="33">
        <v>173.14143141301466</v>
      </c>
      <c r="V327" s="33">
        <v>0</v>
      </c>
      <c r="W327" s="33">
        <v>0</v>
      </c>
    </row>
    <row r="328" spans="1:23" x14ac:dyDescent="0.2">
      <c r="A328" s="27">
        <v>3403</v>
      </c>
      <c r="B328" s="27" t="s">
        <v>724</v>
      </c>
      <c r="C328" s="33">
        <v>31999</v>
      </c>
      <c r="D328" s="33">
        <f>SUM(Table6[[#This Row],[Utbytte totalt]:[Renter ansvarlig lån totalt]])</f>
        <v>10740255.591639154</v>
      </c>
      <c r="E328" s="33">
        <f>SUM(Table6[[#This Row],[Utbytte per innbygger]:[Renter ansvarlig lån per innbygger]])</f>
        <v>335.64347609735159</v>
      </c>
      <c r="F328" s="54">
        <v>0</v>
      </c>
      <c r="G328" s="33">
        <v>0</v>
      </c>
      <c r="H328" s="33">
        <v>0</v>
      </c>
      <c r="I328" s="33">
        <v>5072275.1118539339</v>
      </c>
      <c r="J328" s="33">
        <v>-11707.183999999994</v>
      </c>
      <c r="K328" s="33">
        <v>79335</v>
      </c>
      <c r="L328" s="33">
        <v>5600352.6637852192</v>
      </c>
      <c r="M328" s="33">
        <v>0</v>
      </c>
      <c r="N328" s="33">
        <v>0</v>
      </c>
      <c r="O328" s="54">
        <v>0</v>
      </c>
      <c r="P328" s="33">
        <v>0</v>
      </c>
      <c r="Q328" s="33">
        <v>0</v>
      </c>
      <c r="R328" s="33">
        <v>158.51355079389774</v>
      </c>
      <c r="S328" s="33">
        <v>-0.36586093315416085</v>
      </c>
      <c r="T328" s="33">
        <v>2.4792962280071253</v>
      </c>
      <c r="U328" s="33">
        <v>175.01649000860087</v>
      </c>
      <c r="V328" s="33">
        <v>0</v>
      </c>
      <c r="W328" s="33">
        <v>0</v>
      </c>
    </row>
    <row r="329" spans="1:23" x14ac:dyDescent="0.2">
      <c r="A329" s="27">
        <v>3021</v>
      </c>
      <c r="B329" s="27" t="s">
        <v>727</v>
      </c>
      <c r="C329" s="33">
        <v>20780</v>
      </c>
      <c r="D329" s="33">
        <f>SUM(Table6[[#This Row],[Utbytte totalt]:[Renter ansvarlig lån totalt]])</f>
        <v>6859400.5615095282</v>
      </c>
      <c r="E329" s="33">
        <f>SUM(Table6[[#This Row],[Utbytte per innbygger]:[Renter ansvarlig lån per innbygger]])</f>
        <v>330.09627341239309</v>
      </c>
      <c r="F329" s="54">
        <v>0</v>
      </c>
      <c r="G329" s="33">
        <v>0</v>
      </c>
      <c r="H329" s="33">
        <v>0</v>
      </c>
      <c r="I329" s="33">
        <v>3261521.6167470599</v>
      </c>
      <c r="J329" s="33">
        <v>0</v>
      </c>
      <c r="K329" s="33">
        <v>0</v>
      </c>
      <c r="L329" s="33">
        <v>3597878.9447624683</v>
      </c>
      <c r="M329" s="33">
        <v>0</v>
      </c>
      <c r="N329" s="33">
        <v>0</v>
      </c>
      <c r="O329" s="54">
        <v>0</v>
      </c>
      <c r="P329" s="33">
        <v>0</v>
      </c>
      <c r="Q329" s="33">
        <v>0</v>
      </c>
      <c r="R329" s="33">
        <v>156.95484199937727</v>
      </c>
      <c r="S329" s="33">
        <v>0</v>
      </c>
      <c r="T329" s="33">
        <v>0</v>
      </c>
      <c r="U329" s="33">
        <v>173.14143141301579</v>
      </c>
      <c r="V329" s="33">
        <v>0</v>
      </c>
      <c r="W329" s="33">
        <v>0</v>
      </c>
    </row>
    <row r="330" spans="1:23" x14ac:dyDescent="0.2">
      <c r="A330" s="27">
        <v>3026</v>
      </c>
      <c r="B330" s="27" t="s">
        <v>667</v>
      </c>
      <c r="C330" s="33">
        <v>17754</v>
      </c>
      <c r="D330" s="33">
        <f>SUM(Table6[[#This Row],[Utbytte totalt]:[Renter ansvarlig lån totalt]])</f>
        <v>5843502.0927362423</v>
      </c>
      <c r="E330" s="33">
        <f>SUM(Table6[[#This Row],[Utbytte per innbygger]:[Renter ansvarlig lån per innbygger]])</f>
        <v>329.13721373979058</v>
      </c>
      <c r="F330" s="54">
        <v>1243230</v>
      </c>
      <c r="G330" s="33">
        <v>0</v>
      </c>
      <c r="H330" s="33">
        <v>0</v>
      </c>
      <c r="I330" s="33">
        <v>0</v>
      </c>
      <c r="J330" s="33">
        <v>-9041.851999999999</v>
      </c>
      <c r="K330" s="33">
        <v>77310</v>
      </c>
      <c r="L330" s="33">
        <v>4532003.9447362423</v>
      </c>
      <c r="M330" s="33">
        <v>0</v>
      </c>
      <c r="N330" s="33">
        <v>0</v>
      </c>
      <c r="O330" s="54">
        <v>70.025346400811088</v>
      </c>
      <c r="P330" s="33">
        <v>0</v>
      </c>
      <c r="Q330" s="33">
        <v>0</v>
      </c>
      <c r="R330" s="33">
        <v>0</v>
      </c>
      <c r="S330" s="33">
        <v>-0.50928534414779758</v>
      </c>
      <c r="T330" s="33">
        <v>4.3545116593443733</v>
      </c>
      <c r="U330" s="33">
        <v>255.26664102378294</v>
      </c>
      <c r="V330" s="33">
        <v>0</v>
      </c>
      <c r="W330" s="33">
        <v>0</v>
      </c>
    </row>
    <row r="331" spans="1:23" x14ac:dyDescent="0.2">
      <c r="A331" s="27">
        <v>1516</v>
      </c>
      <c r="B331" s="27" t="s">
        <v>659</v>
      </c>
      <c r="C331" s="33">
        <v>8557</v>
      </c>
      <c r="D331" s="33">
        <f>SUM(Table6[[#This Row],[Utbytte totalt]:[Renter ansvarlig lån totalt]])</f>
        <v>2793276.8986011576</v>
      </c>
      <c r="E331" s="33">
        <f>SUM(Table6[[#This Row],[Utbytte per innbygger]:[Renter ansvarlig lån per innbygger]])</f>
        <v>326.43179836404784</v>
      </c>
      <c r="F331" s="54">
        <v>1277938.67</v>
      </c>
      <c r="G331" s="33">
        <v>0</v>
      </c>
      <c r="H331" s="33">
        <v>0</v>
      </c>
      <c r="I331" s="33">
        <v>0</v>
      </c>
      <c r="J331" s="33">
        <v>0</v>
      </c>
      <c r="K331" s="33">
        <v>33767</v>
      </c>
      <c r="L331" s="33">
        <v>1481571.2286011577</v>
      </c>
      <c r="M331" s="33">
        <v>0</v>
      </c>
      <c r="N331" s="33">
        <v>0</v>
      </c>
      <c r="O331" s="54">
        <v>149.34424097230337</v>
      </c>
      <c r="P331" s="33">
        <v>0</v>
      </c>
      <c r="Q331" s="33">
        <v>0</v>
      </c>
      <c r="R331" s="33">
        <v>0</v>
      </c>
      <c r="S331" s="33">
        <v>0</v>
      </c>
      <c r="T331" s="33">
        <v>3.9461259787308638</v>
      </c>
      <c r="U331" s="33">
        <v>173.14143141301363</v>
      </c>
      <c r="V331" s="33">
        <v>0</v>
      </c>
      <c r="W331" s="33">
        <v>0</v>
      </c>
    </row>
    <row r="332" spans="1:23" x14ac:dyDescent="0.2">
      <c r="A332" s="27">
        <v>3029</v>
      </c>
      <c r="B332" s="27" t="s">
        <v>720</v>
      </c>
      <c r="C332" s="33">
        <v>44693</v>
      </c>
      <c r="D332" s="33">
        <f>SUM(Table6[[#This Row],[Utbytte totalt]:[Renter ansvarlig lån totalt]])</f>
        <v>13978167.635394815</v>
      </c>
      <c r="E332" s="33">
        <f>SUM(Table6[[#This Row],[Utbytte per innbygger]:[Renter ansvarlig lån per innbygger]])</f>
        <v>312.75966337893669</v>
      </c>
      <c r="F332" s="54">
        <v>0</v>
      </c>
      <c r="G332" s="33">
        <v>0</v>
      </c>
      <c r="H332" s="33">
        <v>0</v>
      </c>
      <c r="I332" s="33">
        <v>6223957.6412529992</v>
      </c>
      <c r="J332" s="33">
        <v>0</v>
      </c>
      <c r="K332" s="33">
        <v>0</v>
      </c>
      <c r="L332" s="33">
        <v>7754209.9941418171</v>
      </c>
      <c r="M332" s="33">
        <v>0</v>
      </c>
      <c r="N332" s="33">
        <v>0</v>
      </c>
      <c r="O332" s="54">
        <v>0</v>
      </c>
      <c r="P332" s="33">
        <v>0</v>
      </c>
      <c r="Q332" s="33">
        <v>0</v>
      </c>
      <c r="R332" s="33">
        <v>139.2602340691607</v>
      </c>
      <c r="S332" s="33">
        <v>0</v>
      </c>
      <c r="T332" s="33">
        <v>0</v>
      </c>
      <c r="U332" s="33">
        <v>173.49942930977596</v>
      </c>
      <c r="V332" s="33">
        <v>0</v>
      </c>
      <c r="W332" s="33">
        <v>0</v>
      </c>
    </row>
    <row r="333" spans="1:23" x14ac:dyDescent="0.2">
      <c r="A333" s="27">
        <v>3023</v>
      </c>
      <c r="B333" s="27" t="s">
        <v>729</v>
      </c>
      <c r="C333" s="33">
        <v>19939</v>
      </c>
      <c r="D333" s="33">
        <f>SUM(Table6[[#This Row],[Utbytte totalt]:[Renter ansvarlig lån totalt]])</f>
        <v>6191403.8276229957</v>
      </c>
      <c r="E333" s="33">
        <f>SUM(Table6[[#This Row],[Utbytte per innbygger]:[Renter ansvarlig lån per innbygger]])</f>
        <v>310.51726905175769</v>
      </c>
      <c r="F333" s="54">
        <v>0</v>
      </c>
      <c r="G333" s="33">
        <v>0</v>
      </c>
      <c r="H333" s="33">
        <v>0</v>
      </c>
      <c r="I333" s="33">
        <v>2739136.8266788581</v>
      </c>
      <c r="J333" s="33">
        <v>0</v>
      </c>
      <c r="K333" s="33">
        <v>0</v>
      </c>
      <c r="L333" s="33">
        <v>3452267.0009441376</v>
      </c>
      <c r="M333" s="33">
        <v>0</v>
      </c>
      <c r="N333" s="33">
        <v>0</v>
      </c>
      <c r="O333" s="54">
        <v>0</v>
      </c>
      <c r="P333" s="33">
        <v>0</v>
      </c>
      <c r="Q333" s="33">
        <v>0</v>
      </c>
      <c r="R333" s="33">
        <v>137.37583763874107</v>
      </c>
      <c r="S333" s="33">
        <v>0</v>
      </c>
      <c r="T333" s="33">
        <v>0</v>
      </c>
      <c r="U333" s="33">
        <v>173.14143141301659</v>
      </c>
      <c r="V333" s="33">
        <v>0</v>
      </c>
      <c r="W333" s="33">
        <v>0</v>
      </c>
    </row>
    <row r="334" spans="1:23" x14ac:dyDescent="0.2">
      <c r="A334" s="27">
        <v>3031</v>
      </c>
      <c r="B334" s="27" t="s">
        <v>648</v>
      </c>
      <c r="C334" s="33">
        <v>24947</v>
      </c>
      <c r="D334" s="33">
        <f>SUM(Table6[[#This Row],[Utbytte totalt]:[Renter ansvarlig lån totalt]])</f>
        <v>7584940.8916226374</v>
      </c>
      <c r="E334" s="33">
        <f>SUM(Table6[[#This Row],[Utbytte per innbygger]:[Renter ansvarlig lån per innbygger]])</f>
        <v>304.04220513980187</v>
      </c>
      <c r="F334" s="54">
        <v>0</v>
      </c>
      <c r="G334" s="33">
        <v>0</v>
      </c>
      <c r="H334" s="33">
        <v>0</v>
      </c>
      <c r="I334" s="33">
        <v>3265581.6021620976</v>
      </c>
      <c r="J334" s="33">
        <v>0</v>
      </c>
      <c r="K334" s="33">
        <v>0</v>
      </c>
      <c r="L334" s="33">
        <v>4319359.2894605398</v>
      </c>
      <c r="M334" s="33">
        <v>0</v>
      </c>
      <c r="N334" s="33">
        <v>0</v>
      </c>
      <c r="O334" s="54">
        <v>0</v>
      </c>
      <c r="P334" s="33">
        <v>0</v>
      </c>
      <c r="Q334" s="33">
        <v>0</v>
      </c>
      <c r="R334" s="33">
        <v>130.90077372678468</v>
      </c>
      <c r="S334" s="33">
        <v>0</v>
      </c>
      <c r="T334" s="33">
        <v>0</v>
      </c>
      <c r="U334" s="33">
        <v>173.14143141301719</v>
      </c>
      <c r="V334" s="33">
        <v>0</v>
      </c>
      <c r="W334" s="33">
        <v>0</v>
      </c>
    </row>
    <row r="335" spans="1:23" x14ac:dyDescent="0.2">
      <c r="A335" s="27">
        <v>3447</v>
      </c>
      <c r="B335" s="27" t="s">
        <v>676</v>
      </c>
      <c r="C335" s="33">
        <v>5535</v>
      </c>
      <c r="D335" s="33">
        <f>SUM(Table6[[#This Row],[Utbytte totalt]:[Renter ansvarlig lån totalt]])</f>
        <v>1672846.2980666184</v>
      </c>
      <c r="E335" s="33">
        <f>SUM(Table6[[#This Row],[Utbytte per innbygger]:[Renter ansvarlig lån per innbygger]])</f>
        <v>302.23058682323733</v>
      </c>
      <c r="F335" s="54">
        <v>0</v>
      </c>
      <c r="G335" s="33">
        <v>0</v>
      </c>
      <c r="H335" s="33">
        <v>0</v>
      </c>
      <c r="I335" s="33">
        <v>0</v>
      </c>
      <c r="J335" s="33">
        <v>-39139.56</v>
      </c>
      <c r="K335" s="33">
        <v>293185</v>
      </c>
      <c r="L335" s="33">
        <v>1418800.8580666184</v>
      </c>
      <c r="M335" s="33">
        <v>0</v>
      </c>
      <c r="N335" s="33">
        <v>0</v>
      </c>
      <c r="O335" s="54">
        <v>0</v>
      </c>
      <c r="P335" s="33">
        <v>0</v>
      </c>
      <c r="Q335" s="33">
        <v>0</v>
      </c>
      <c r="R335" s="33">
        <v>0</v>
      </c>
      <c r="S335" s="33">
        <v>-7.0712845528455279</v>
      </c>
      <c r="T335" s="33">
        <v>52.969286359530265</v>
      </c>
      <c r="U335" s="33">
        <v>256.33258501655257</v>
      </c>
      <c r="V335" s="33">
        <v>0</v>
      </c>
      <c r="W335" s="33">
        <v>0</v>
      </c>
    </row>
    <row r="336" spans="1:23" x14ac:dyDescent="0.2">
      <c r="A336" s="27">
        <v>3442</v>
      </c>
      <c r="B336" s="27" t="s">
        <v>776</v>
      </c>
      <c r="C336" s="33">
        <v>14827</v>
      </c>
      <c r="D336" s="33">
        <f>SUM(Table6[[#This Row],[Utbytte totalt]:[Renter ansvarlig lån totalt]])</f>
        <v>4127410.1884596604</v>
      </c>
      <c r="E336" s="33">
        <f>SUM(Table6[[#This Row],[Utbytte per innbygger]:[Renter ansvarlig lån per innbygger]])</f>
        <v>278.37122738650169</v>
      </c>
      <c r="F336" s="54">
        <v>0</v>
      </c>
      <c r="G336" s="33">
        <v>0</v>
      </c>
      <c r="H336" s="33">
        <v>0</v>
      </c>
      <c r="I336" s="33">
        <v>0</v>
      </c>
      <c r="J336" s="33">
        <v>-84538.248000000021</v>
      </c>
      <c r="K336" s="33">
        <v>423123</v>
      </c>
      <c r="L336" s="33">
        <v>3788825.4364596605</v>
      </c>
      <c r="M336" s="33">
        <v>0</v>
      </c>
      <c r="N336" s="33">
        <v>0</v>
      </c>
      <c r="O336" s="54">
        <v>0</v>
      </c>
      <c r="P336" s="33">
        <v>0</v>
      </c>
      <c r="Q336" s="33">
        <v>0</v>
      </c>
      <c r="R336" s="33">
        <v>0</v>
      </c>
      <c r="S336" s="33">
        <v>-5.701642139340394</v>
      </c>
      <c r="T336" s="33">
        <v>28.537330545626222</v>
      </c>
      <c r="U336" s="33">
        <v>255.53553898021585</v>
      </c>
      <c r="V336" s="33">
        <v>0</v>
      </c>
      <c r="W336" s="33">
        <v>0</v>
      </c>
    </row>
    <row r="337" spans="1:23" x14ac:dyDescent="0.2">
      <c r="A337" s="27">
        <v>4624</v>
      </c>
      <c r="B337" s="27" t="s">
        <v>683</v>
      </c>
      <c r="C337" s="33">
        <v>25213</v>
      </c>
      <c r="D337" s="33">
        <f>SUM(Table6[[#This Row],[Utbytte totalt]:[Renter ansvarlig lån totalt]])</f>
        <v>6828150.7001327323</v>
      </c>
      <c r="E337" s="33">
        <f>SUM(Table6[[#This Row],[Utbytte per innbygger]:[Renter ansvarlig lån per innbygger]])</f>
        <v>270.81865308105864</v>
      </c>
      <c r="F337" s="54">
        <v>0</v>
      </c>
      <c r="G337" s="33">
        <v>0</v>
      </c>
      <c r="H337" s="33">
        <v>0</v>
      </c>
      <c r="I337" s="33">
        <v>0</v>
      </c>
      <c r="J337" s="33">
        <v>-190861.12</v>
      </c>
      <c r="K337" s="33">
        <v>573174</v>
      </c>
      <c r="L337" s="33">
        <v>6445837.8201327324</v>
      </c>
      <c r="M337" s="33">
        <v>0</v>
      </c>
      <c r="N337" s="33">
        <v>0</v>
      </c>
      <c r="O337" s="54">
        <v>0</v>
      </c>
      <c r="P337" s="33">
        <v>0</v>
      </c>
      <c r="Q337" s="33">
        <v>0</v>
      </c>
      <c r="R337" s="33">
        <v>0</v>
      </c>
      <c r="S337" s="33">
        <v>-7.5699488359179785</v>
      </c>
      <c r="T337" s="33">
        <v>22.733272518145402</v>
      </c>
      <c r="U337" s="33">
        <v>255.65532939883124</v>
      </c>
      <c r="V337" s="33">
        <v>0</v>
      </c>
      <c r="W337" s="33">
        <v>0</v>
      </c>
    </row>
    <row r="338" spans="1:23" x14ac:dyDescent="0.2">
      <c r="A338" s="27">
        <v>3035</v>
      </c>
      <c r="B338" s="27" t="s">
        <v>671</v>
      </c>
      <c r="C338" s="33">
        <v>26716</v>
      </c>
      <c r="D338" s="33">
        <f>SUM(Table6[[#This Row],[Utbytte totalt]:[Renter ansvarlig lån totalt]])</f>
        <v>7161716.165591415</v>
      </c>
      <c r="E338" s="33">
        <f>SUM(Table6[[#This Row],[Utbytte per innbygger]:[Renter ansvarlig lån per innbygger]])</f>
        <v>268.06842961489053</v>
      </c>
      <c r="F338" s="54">
        <v>0</v>
      </c>
      <c r="G338" s="33">
        <v>0</v>
      </c>
      <c r="H338" s="33">
        <v>0</v>
      </c>
      <c r="I338" s="33">
        <v>0</v>
      </c>
      <c r="J338" s="33">
        <v>-98281.11599999998</v>
      </c>
      <c r="K338" s="33">
        <v>402237</v>
      </c>
      <c r="L338" s="33">
        <v>6857760.2815914154</v>
      </c>
      <c r="M338" s="33">
        <v>0</v>
      </c>
      <c r="N338" s="33">
        <v>0</v>
      </c>
      <c r="O338" s="54">
        <v>0</v>
      </c>
      <c r="P338" s="33">
        <v>0</v>
      </c>
      <c r="Q338" s="33">
        <v>0</v>
      </c>
      <c r="R338" s="33">
        <v>0</v>
      </c>
      <c r="S338" s="33">
        <v>-3.678736188052103</v>
      </c>
      <c r="T338" s="33">
        <v>15.056033837400809</v>
      </c>
      <c r="U338" s="33">
        <v>256.69113196554184</v>
      </c>
      <c r="V338" s="33">
        <v>0</v>
      </c>
      <c r="W338" s="33">
        <v>0</v>
      </c>
    </row>
    <row r="339" spans="1:23" x14ac:dyDescent="0.2">
      <c r="A339" s="27">
        <v>3801</v>
      </c>
      <c r="B339" s="27" t="s">
        <v>789</v>
      </c>
      <c r="C339" s="33">
        <v>27502</v>
      </c>
      <c r="D339" s="33">
        <f>SUM(Table6[[#This Row],[Utbytte totalt]:[Renter ansvarlig lån totalt]])</f>
        <v>7291776.3214360811</v>
      </c>
      <c r="E339" s="33">
        <f>SUM(Table6[[#This Row],[Utbytte per innbygger]:[Renter ansvarlig lån per innbygger]])</f>
        <v>265.1362199634965</v>
      </c>
      <c r="F339" s="54">
        <v>271433.15999999997</v>
      </c>
      <c r="G339" s="33">
        <v>0</v>
      </c>
      <c r="H339" s="33">
        <v>0</v>
      </c>
      <c r="I339" s="33">
        <v>0</v>
      </c>
      <c r="J339" s="33">
        <v>0</v>
      </c>
      <c r="K339" s="33">
        <v>0</v>
      </c>
      <c r="L339" s="33">
        <v>7020343.1614360809</v>
      </c>
      <c r="M339" s="33">
        <v>0</v>
      </c>
      <c r="N339" s="33">
        <v>0</v>
      </c>
      <c r="O339" s="54">
        <v>9.8695789397134739</v>
      </c>
      <c r="P339" s="33">
        <v>0</v>
      </c>
      <c r="Q339" s="33">
        <v>0</v>
      </c>
      <c r="R339" s="33">
        <v>0</v>
      </c>
      <c r="S339" s="33">
        <v>0</v>
      </c>
      <c r="T339" s="33">
        <v>0</v>
      </c>
      <c r="U339" s="33">
        <v>255.26664102378302</v>
      </c>
      <c r="V339" s="33">
        <v>0</v>
      </c>
      <c r="W339" s="33">
        <v>0</v>
      </c>
    </row>
    <row r="340" spans="1:23" x14ac:dyDescent="0.2">
      <c r="A340" s="27">
        <v>3028</v>
      </c>
      <c r="B340" s="27" t="s">
        <v>668</v>
      </c>
      <c r="C340" s="33">
        <v>11249</v>
      </c>
      <c r="D340" s="33">
        <f>SUM(Table6[[#This Row],[Utbytte totalt]:[Renter ansvarlig lån totalt]])</f>
        <v>2958840.9928764803</v>
      </c>
      <c r="E340" s="33">
        <f>SUM(Table6[[#This Row],[Utbytte per innbygger]:[Renter ansvarlig lån per innbygger]])</f>
        <v>263.03146883069428</v>
      </c>
      <c r="F340" s="54">
        <v>0</v>
      </c>
      <c r="G340" s="33">
        <v>0</v>
      </c>
      <c r="H340" s="33">
        <v>0</v>
      </c>
      <c r="I340" s="33">
        <v>0</v>
      </c>
      <c r="J340" s="33">
        <v>-14978.152000000009</v>
      </c>
      <c r="K340" s="33">
        <v>101855</v>
      </c>
      <c r="L340" s="33">
        <v>2871964.1448764801</v>
      </c>
      <c r="M340" s="33">
        <v>0</v>
      </c>
      <c r="N340" s="33">
        <v>0</v>
      </c>
      <c r="O340" s="54">
        <v>0</v>
      </c>
      <c r="P340" s="33">
        <v>0</v>
      </c>
      <c r="Q340" s="33">
        <v>0</v>
      </c>
      <c r="R340" s="33">
        <v>0</v>
      </c>
      <c r="S340" s="33">
        <v>-1.3315096453018054</v>
      </c>
      <c r="T340" s="33">
        <v>9.0545826295670722</v>
      </c>
      <c r="U340" s="33">
        <v>255.30839584642902</v>
      </c>
      <c r="V340" s="33">
        <v>0</v>
      </c>
      <c r="W340" s="33">
        <v>0</v>
      </c>
    </row>
    <row r="341" spans="1:23" x14ac:dyDescent="0.2">
      <c r="A341" s="27">
        <v>3802</v>
      </c>
      <c r="B341" s="27" t="s">
        <v>677</v>
      </c>
      <c r="C341" s="33">
        <v>25681</v>
      </c>
      <c r="D341" s="33">
        <f>SUM(Table6[[#This Row],[Utbytte totalt]:[Renter ansvarlig lån totalt]])</f>
        <v>6715761.0281317662</v>
      </c>
      <c r="E341" s="33">
        <f>SUM(Table6[[#This Row],[Utbytte per innbygger]:[Renter ansvarlig lån per innbygger]])</f>
        <v>261.5069906986397</v>
      </c>
      <c r="F341" s="54">
        <v>155865.42000000001</v>
      </c>
      <c r="G341" s="33">
        <v>0</v>
      </c>
      <c r="H341" s="33">
        <v>0</v>
      </c>
      <c r="I341" s="33">
        <v>0</v>
      </c>
      <c r="J341" s="33">
        <v>0</v>
      </c>
      <c r="K341" s="33">
        <v>4393</v>
      </c>
      <c r="L341" s="33">
        <v>6555502.6081317663</v>
      </c>
      <c r="M341" s="33">
        <v>0</v>
      </c>
      <c r="N341" s="33">
        <v>0</v>
      </c>
      <c r="O341" s="54">
        <v>6.0692893578910487</v>
      </c>
      <c r="P341" s="33">
        <v>0</v>
      </c>
      <c r="Q341" s="33">
        <v>0</v>
      </c>
      <c r="R341" s="33">
        <v>0</v>
      </c>
      <c r="S341" s="33">
        <v>0</v>
      </c>
      <c r="T341" s="33">
        <v>0.17106031696585025</v>
      </c>
      <c r="U341" s="33">
        <v>255.2666410237828</v>
      </c>
      <c r="V341" s="33">
        <v>0</v>
      </c>
      <c r="W341" s="33">
        <v>0</v>
      </c>
    </row>
    <row r="342" spans="1:23" x14ac:dyDescent="0.2">
      <c r="A342" s="27">
        <v>3037</v>
      </c>
      <c r="B342" s="27" t="s">
        <v>787</v>
      </c>
      <c r="C342" s="33">
        <v>2905</v>
      </c>
      <c r="D342" s="33">
        <f>SUM(Table6[[#This Row],[Utbytte totalt]:[Renter ansvarlig lån totalt]])</f>
        <v>758290.15017408296</v>
      </c>
      <c r="E342" s="33">
        <f>SUM(Table6[[#This Row],[Utbytte per innbygger]:[Renter ansvarlig lån per innbygger]])</f>
        <v>261.02931159176694</v>
      </c>
      <c r="F342" s="54">
        <v>0</v>
      </c>
      <c r="G342" s="33">
        <v>0</v>
      </c>
      <c r="H342" s="33">
        <v>0</v>
      </c>
      <c r="I342" s="33">
        <v>0</v>
      </c>
      <c r="J342" s="33">
        <v>-4719.6919999999991</v>
      </c>
      <c r="K342" s="33">
        <v>18548</v>
      </c>
      <c r="L342" s="33">
        <v>744461.84217408299</v>
      </c>
      <c r="M342" s="33">
        <v>0</v>
      </c>
      <c r="N342" s="33">
        <v>0</v>
      </c>
      <c r="O342" s="54">
        <v>0</v>
      </c>
      <c r="P342" s="33">
        <v>0</v>
      </c>
      <c r="Q342" s="33">
        <v>0</v>
      </c>
      <c r="R342" s="33">
        <v>0</v>
      </c>
      <c r="S342" s="33">
        <v>-1.6246788296041306</v>
      </c>
      <c r="T342" s="33">
        <v>6.3848537005163513</v>
      </c>
      <c r="U342" s="33">
        <v>256.2691367208547</v>
      </c>
      <c r="V342" s="33">
        <v>0</v>
      </c>
      <c r="W342" s="33">
        <v>0</v>
      </c>
    </row>
    <row r="343" spans="1:23" x14ac:dyDescent="0.2">
      <c r="A343" s="27">
        <v>3025</v>
      </c>
      <c r="B343" s="27" t="s">
        <v>784</v>
      </c>
      <c r="C343" s="33">
        <v>96088</v>
      </c>
      <c r="D343" s="33">
        <f>SUM(Table6[[#This Row],[Utbytte totalt]:[Renter ansvarlig lån totalt]])</f>
        <v>24988213.861614227</v>
      </c>
      <c r="E343" s="33">
        <f>SUM(Table6[[#This Row],[Utbytte per innbygger]:[Renter ansvarlig lån per innbygger]])</f>
        <v>260.05551017415524</v>
      </c>
      <c r="F343" s="54">
        <v>8351400</v>
      </c>
      <c r="G343" s="33">
        <v>0</v>
      </c>
      <c r="H343" s="33">
        <v>0</v>
      </c>
      <c r="I343" s="33">
        <v>0</v>
      </c>
      <c r="J343" s="33">
        <v>0</v>
      </c>
      <c r="K343" s="33">
        <v>0</v>
      </c>
      <c r="L343" s="33">
        <v>16636813.861614227</v>
      </c>
      <c r="M343" s="33">
        <v>0</v>
      </c>
      <c r="N343" s="33">
        <v>0</v>
      </c>
      <c r="O343" s="54">
        <v>86.914078761135627</v>
      </c>
      <c r="P343" s="33">
        <v>0</v>
      </c>
      <c r="Q343" s="33">
        <v>0</v>
      </c>
      <c r="R343" s="33">
        <v>0</v>
      </c>
      <c r="S343" s="33">
        <v>0</v>
      </c>
      <c r="T343" s="33">
        <v>0</v>
      </c>
      <c r="U343" s="33">
        <v>173.1414314130196</v>
      </c>
      <c r="V343" s="33">
        <v>0</v>
      </c>
      <c r="W343" s="33">
        <v>0</v>
      </c>
    </row>
    <row r="344" spans="1:23" x14ac:dyDescent="0.2">
      <c r="A344" s="27">
        <v>3804</v>
      </c>
      <c r="B344" s="27" t="s">
        <v>791</v>
      </c>
      <c r="C344" s="33">
        <v>64943</v>
      </c>
      <c r="D344" s="33">
        <f>SUM(Table6[[#This Row],[Utbytte totalt]:[Renter ansvarlig lån totalt]])</f>
        <v>16873414.188007563</v>
      </c>
      <c r="E344" s="33">
        <f>SUM(Table6[[#This Row],[Utbytte per innbygger]:[Renter ansvarlig lån per innbygger]])</f>
        <v>259.81882863445736</v>
      </c>
      <c r="F344" s="54">
        <v>295632.72000000003</v>
      </c>
      <c r="G344" s="33">
        <v>0</v>
      </c>
      <c r="H344" s="33">
        <v>0</v>
      </c>
      <c r="I344" s="33">
        <v>0</v>
      </c>
      <c r="J344" s="33">
        <v>0</v>
      </c>
      <c r="K344" s="33">
        <v>0</v>
      </c>
      <c r="L344" s="33">
        <v>16577781.468007565</v>
      </c>
      <c r="M344" s="33">
        <v>0</v>
      </c>
      <c r="N344" s="33">
        <v>0</v>
      </c>
      <c r="O344" s="54">
        <v>4.5521876106739763</v>
      </c>
      <c r="P344" s="33">
        <v>0</v>
      </c>
      <c r="Q344" s="33">
        <v>0</v>
      </c>
      <c r="R344" s="33">
        <v>0</v>
      </c>
      <c r="S344" s="33">
        <v>0</v>
      </c>
      <c r="T344" s="33">
        <v>0</v>
      </c>
      <c r="U344" s="33">
        <v>255.26664102378339</v>
      </c>
      <c r="V344" s="33">
        <v>0</v>
      </c>
      <c r="W344" s="33">
        <v>0</v>
      </c>
    </row>
    <row r="345" spans="1:23" x14ac:dyDescent="0.2">
      <c r="A345" s="27">
        <v>3036</v>
      </c>
      <c r="B345" s="27" t="s">
        <v>786</v>
      </c>
      <c r="C345" s="33">
        <v>15074</v>
      </c>
      <c r="D345" s="33">
        <f>SUM(Table6[[#This Row],[Utbytte totalt]:[Renter ansvarlig lån totalt]])</f>
        <v>3855926.7267925786</v>
      </c>
      <c r="E345" s="33">
        <f>SUM(Table6[[#This Row],[Utbytte per innbygger]:[Renter ansvarlig lån per innbygger]])</f>
        <v>255.79983592892256</v>
      </c>
      <c r="F345" s="54">
        <v>0</v>
      </c>
      <c r="G345" s="33">
        <v>0</v>
      </c>
      <c r="H345" s="33">
        <v>0</v>
      </c>
      <c r="I345" s="33">
        <v>0</v>
      </c>
      <c r="J345" s="33">
        <v>-2574.619999999999</v>
      </c>
      <c r="K345" s="33">
        <v>10062</v>
      </c>
      <c r="L345" s="33">
        <v>3848439.3467925787</v>
      </c>
      <c r="M345" s="33">
        <v>0</v>
      </c>
      <c r="N345" s="33">
        <v>0</v>
      </c>
      <c r="O345" s="54">
        <v>0</v>
      </c>
      <c r="P345" s="33">
        <v>0</v>
      </c>
      <c r="Q345" s="33">
        <v>0</v>
      </c>
      <c r="R345" s="33">
        <v>0</v>
      </c>
      <c r="S345" s="33">
        <v>-0.17079872628366718</v>
      </c>
      <c r="T345" s="33">
        <v>0.66750696563619483</v>
      </c>
      <c r="U345" s="33">
        <v>255.30312768957003</v>
      </c>
      <c r="V345" s="33">
        <v>0</v>
      </c>
      <c r="W345" s="33">
        <v>0</v>
      </c>
    </row>
    <row r="346" spans="1:23" x14ac:dyDescent="0.2">
      <c r="A346" s="27">
        <v>3805</v>
      </c>
      <c r="B346" s="27" t="s">
        <v>678</v>
      </c>
      <c r="C346" s="33">
        <v>47777</v>
      </c>
      <c r="D346" s="33">
        <f>SUM(Table6[[#This Row],[Utbytte totalt]:[Renter ansvarlig lån totalt]])</f>
        <v>12205196.098193064</v>
      </c>
      <c r="E346" s="33">
        <f>SUM(Table6[[#This Row],[Utbytte per innbygger]:[Renter ansvarlig lån per innbygger]])</f>
        <v>255.46175143255255</v>
      </c>
      <c r="F346" s="54">
        <v>0</v>
      </c>
      <c r="G346" s="33">
        <v>0</v>
      </c>
      <c r="H346" s="33">
        <v>0</v>
      </c>
      <c r="I346" s="33">
        <v>0</v>
      </c>
      <c r="J346" s="33">
        <v>-5287.3600000000006</v>
      </c>
      <c r="K346" s="33">
        <v>13700</v>
      </c>
      <c r="L346" s="33">
        <v>12196783.458193064</v>
      </c>
      <c r="M346" s="33">
        <v>0</v>
      </c>
      <c r="N346" s="33">
        <v>0</v>
      </c>
      <c r="O346" s="54">
        <v>0</v>
      </c>
      <c r="P346" s="33">
        <v>0</v>
      </c>
      <c r="Q346" s="33">
        <v>0</v>
      </c>
      <c r="R346" s="33">
        <v>0</v>
      </c>
      <c r="S346" s="33">
        <v>-0.11066747598216717</v>
      </c>
      <c r="T346" s="33">
        <v>0.28674885405111245</v>
      </c>
      <c r="U346" s="33">
        <v>255.2856700544836</v>
      </c>
      <c r="V346" s="33">
        <v>0</v>
      </c>
      <c r="W346" s="33">
        <v>0</v>
      </c>
    </row>
    <row r="347" spans="1:23" x14ac:dyDescent="0.2">
      <c r="A347" s="27">
        <v>1868</v>
      </c>
      <c r="B347" s="27" t="s">
        <v>779</v>
      </c>
      <c r="C347" s="33">
        <v>4458</v>
      </c>
      <c r="D347" s="33">
        <f>SUM(Table6[[#This Row],[Utbytte totalt]:[Renter ansvarlig lån totalt]])</f>
        <v>1137978.6856840253</v>
      </c>
      <c r="E347" s="33">
        <f>SUM(Table6[[#This Row],[Utbytte per innbygger]:[Renter ansvarlig lån per innbygger]])</f>
        <v>255.26664102378314</v>
      </c>
      <c r="F347" s="54">
        <v>0</v>
      </c>
      <c r="G347" s="33">
        <v>0</v>
      </c>
      <c r="H347" s="33">
        <v>0</v>
      </c>
      <c r="I347" s="33">
        <v>0</v>
      </c>
      <c r="J347" s="33">
        <v>0</v>
      </c>
      <c r="K347" s="33">
        <v>0</v>
      </c>
      <c r="L347" s="33">
        <v>1137978.6856840253</v>
      </c>
      <c r="M347" s="33">
        <v>0</v>
      </c>
      <c r="N347" s="33">
        <v>0</v>
      </c>
      <c r="O347" s="54">
        <v>0</v>
      </c>
      <c r="P347" s="33">
        <v>0</v>
      </c>
      <c r="Q347" s="33">
        <v>0</v>
      </c>
      <c r="R347" s="33">
        <v>0</v>
      </c>
      <c r="S347" s="33">
        <v>0</v>
      </c>
      <c r="T347" s="33">
        <v>0</v>
      </c>
      <c r="U347" s="33">
        <v>255.26664102378314</v>
      </c>
      <c r="V347" s="33">
        <v>0</v>
      </c>
      <c r="W347" s="33">
        <v>0</v>
      </c>
    </row>
    <row r="348" spans="1:23" x14ac:dyDescent="0.2">
      <c r="A348" s="27">
        <v>5419</v>
      </c>
      <c r="B348" s="27" t="s">
        <v>691</v>
      </c>
      <c r="C348" s="33">
        <v>3414</v>
      </c>
      <c r="D348" s="33">
        <f>SUM(Table6[[#This Row],[Utbytte totalt]:[Renter ansvarlig lån totalt]])</f>
        <v>871480.31245519221</v>
      </c>
      <c r="E348" s="33">
        <f>SUM(Table6[[#This Row],[Utbytte per innbygger]:[Renter ansvarlig lån per innbygger]])</f>
        <v>255.26664102378214</v>
      </c>
      <c r="F348" s="54">
        <v>0</v>
      </c>
      <c r="G348" s="33">
        <v>0</v>
      </c>
      <c r="H348" s="33">
        <v>0</v>
      </c>
      <c r="I348" s="33">
        <v>0</v>
      </c>
      <c r="J348" s="33">
        <v>0</v>
      </c>
      <c r="K348" s="33">
        <v>0</v>
      </c>
      <c r="L348" s="33">
        <v>871480.31245519221</v>
      </c>
      <c r="M348" s="33">
        <v>0</v>
      </c>
      <c r="N348" s="33">
        <v>0</v>
      </c>
      <c r="O348" s="54">
        <v>0</v>
      </c>
      <c r="P348" s="33">
        <v>0</v>
      </c>
      <c r="Q348" s="33">
        <v>0</v>
      </c>
      <c r="R348" s="33">
        <v>0</v>
      </c>
      <c r="S348" s="33">
        <v>0</v>
      </c>
      <c r="T348" s="33">
        <v>0</v>
      </c>
      <c r="U348" s="33">
        <v>255.26664102378214</v>
      </c>
      <c r="V348" s="33">
        <v>0</v>
      </c>
      <c r="W348" s="33">
        <v>0</v>
      </c>
    </row>
    <row r="349" spans="1:23" x14ac:dyDescent="0.2">
      <c r="A349" s="27">
        <v>5433</v>
      </c>
      <c r="B349" s="27" t="s">
        <v>693</v>
      </c>
      <c r="C349" s="33">
        <v>964</v>
      </c>
      <c r="D349" s="33">
        <f>SUM(Table6[[#This Row],[Utbytte totalt]:[Renter ansvarlig lån totalt]])</f>
        <v>246077.04194692522</v>
      </c>
      <c r="E349" s="33">
        <f>SUM(Table6[[#This Row],[Utbytte per innbygger]:[Renter ansvarlig lån per innbygger]])</f>
        <v>255.26664102378135</v>
      </c>
      <c r="F349" s="54">
        <v>0</v>
      </c>
      <c r="G349" s="33">
        <v>0</v>
      </c>
      <c r="H349" s="33">
        <v>0</v>
      </c>
      <c r="I349" s="33">
        <v>0</v>
      </c>
      <c r="J349" s="33">
        <v>0</v>
      </c>
      <c r="K349" s="33">
        <v>0</v>
      </c>
      <c r="L349" s="33">
        <v>246077.04194692522</v>
      </c>
      <c r="M349" s="33">
        <v>0</v>
      </c>
      <c r="N349" s="33">
        <v>0</v>
      </c>
      <c r="O349" s="54">
        <v>0</v>
      </c>
      <c r="P349" s="33">
        <v>0</v>
      </c>
      <c r="Q349" s="33">
        <v>0</v>
      </c>
      <c r="R349" s="33">
        <v>0</v>
      </c>
      <c r="S349" s="33">
        <v>0</v>
      </c>
      <c r="T349" s="33">
        <v>0</v>
      </c>
      <c r="U349" s="33">
        <v>255.26664102378135</v>
      </c>
      <c r="V349" s="33">
        <v>0</v>
      </c>
      <c r="W349" s="33">
        <v>0</v>
      </c>
    </row>
    <row r="350" spans="1:23" x14ac:dyDescent="0.2">
      <c r="A350" s="27">
        <v>5437</v>
      </c>
      <c r="B350" s="27" t="s">
        <v>780</v>
      </c>
      <c r="C350" s="33">
        <v>2584</v>
      </c>
      <c r="D350" s="33">
        <f>SUM(Table6[[#This Row],[Utbytte totalt]:[Renter ansvarlig lån totalt]])</f>
        <v>659609.00040544569</v>
      </c>
      <c r="E350" s="33">
        <f>SUM(Table6[[#This Row],[Utbytte per innbygger]:[Renter ansvarlig lån per innbygger]])</f>
        <v>255.2666410237793</v>
      </c>
      <c r="F350" s="54">
        <v>0</v>
      </c>
      <c r="G350" s="33">
        <v>0</v>
      </c>
      <c r="H350" s="33">
        <v>0</v>
      </c>
      <c r="I350" s="33">
        <v>0</v>
      </c>
      <c r="J350" s="33">
        <v>0</v>
      </c>
      <c r="K350" s="33">
        <v>0</v>
      </c>
      <c r="L350" s="33">
        <v>659609.00040544569</v>
      </c>
      <c r="M350" s="33">
        <v>0</v>
      </c>
      <c r="N350" s="33">
        <v>0</v>
      </c>
      <c r="O350" s="54">
        <v>0</v>
      </c>
      <c r="P350" s="33">
        <v>0</v>
      </c>
      <c r="Q350" s="33">
        <v>0</v>
      </c>
      <c r="R350" s="33">
        <v>0</v>
      </c>
      <c r="S350" s="33">
        <v>0</v>
      </c>
      <c r="T350" s="33">
        <v>0</v>
      </c>
      <c r="U350" s="33">
        <v>255.2666410237793</v>
      </c>
      <c r="V350" s="33">
        <v>0</v>
      </c>
      <c r="W350" s="33">
        <v>0</v>
      </c>
    </row>
    <row r="351" spans="1:23" x14ac:dyDescent="0.2">
      <c r="A351" s="27">
        <v>5439</v>
      </c>
      <c r="B351" s="27" t="s">
        <v>781</v>
      </c>
      <c r="C351" s="33">
        <v>1057</v>
      </c>
      <c r="D351" s="33">
        <f>SUM(Table6[[#This Row],[Utbytte totalt]:[Renter ansvarlig lån totalt]])</f>
        <v>269816.83956213295</v>
      </c>
      <c r="E351" s="33">
        <f>SUM(Table6[[#This Row],[Utbytte per innbygger]:[Renter ansvarlig lån per innbygger]])</f>
        <v>255.26664102377762</v>
      </c>
      <c r="F351" s="54">
        <v>0</v>
      </c>
      <c r="G351" s="33">
        <v>0</v>
      </c>
      <c r="H351" s="33">
        <v>0</v>
      </c>
      <c r="I351" s="33">
        <v>0</v>
      </c>
      <c r="J351" s="33">
        <v>0</v>
      </c>
      <c r="K351" s="33">
        <v>0</v>
      </c>
      <c r="L351" s="33">
        <v>269816.83956213295</v>
      </c>
      <c r="M351" s="33">
        <v>0</v>
      </c>
      <c r="N351" s="33">
        <v>0</v>
      </c>
      <c r="O351" s="54">
        <v>0</v>
      </c>
      <c r="P351" s="33">
        <v>0</v>
      </c>
      <c r="Q351" s="33">
        <v>0</v>
      </c>
      <c r="R351" s="33">
        <v>0</v>
      </c>
      <c r="S351" s="33">
        <v>0</v>
      </c>
      <c r="T351" s="33">
        <v>0</v>
      </c>
      <c r="U351" s="33">
        <v>255.26664102377762</v>
      </c>
      <c r="V351" s="33">
        <v>0</v>
      </c>
      <c r="W351" s="33">
        <v>0</v>
      </c>
    </row>
    <row r="352" spans="1:23" x14ac:dyDescent="0.2">
      <c r="A352" s="27">
        <v>5420</v>
      </c>
      <c r="B352" s="27" t="s">
        <v>692</v>
      </c>
      <c r="C352" s="33">
        <v>1068</v>
      </c>
      <c r="D352" s="33">
        <f>SUM(Table6[[#This Row],[Utbytte totalt]:[Renter ansvarlig lån totalt]])</f>
        <v>272624.77261339128</v>
      </c>
      <c r="E352" s="33">
        <f>SUM(Table6[[#This Row],[Utbytte per innbygger]:[Renter ansvarlig lån per innbygger]])</f>
        <v>255.26664102377461</v>
      </c>
      <c r="F352" s="54">
        <v>0</v>
      </c>
      <c r="G352" s="33">
        <v>0</v>
      </c>
      <c r="H352" s="33">
        <v>0</v>
      </c>
      <c r="I352" s="33">
        <v>0</v>
      </c>
      <c r="J352" s="33">
        <v>0</v>
      </c>
      <c r="K352" s="33">
        <v>0</v>
      </c>
      <c r="L352" s="33">
        <v>272624.77261339128</v>
      </c>
      <c r="M352" s="33">
        <v>0</v>
      </c>
      <c r="N352" s="33">
        <v>0</v>
      </c>
      <c r="O352" s="54">
        <v>0</v>
      </c>
      <c r="P352" s="33">
        <v>0</v>
      </c>
      <c r="Q352" s="33">
        <v>0</v>
      </c>
      <c r="R352" s="33">
        <v>0</v>
      </c>
      <c r="S352" s="33">
        <v>0</v>
      </c>
      <c r="T352" s="33">
        <v>0</v>
      </c>
      <c r="U352" s="33">
        <v>255.26664102377461</v>
      </c>
      <c r="V352" s="33">
        <v>0</v>
      </c>
      <c r="W352" s="33">
        <v>0</v>
      </c>
    </row>
    <row r="353" spans="1:23" x14ac:dyDescent="0.2">
      <c r="A353" s="27">
        <v>3811</v>
      </c>
      <c r="B353" s="27" t="s">
        <v>792</v>
      </c>
      <c r="C353" s="33">
        <v>27165</v>
      </c>
      <c r="D353" s="33">
        <f>SUM(Table6[[#This Row],[Utbytte totalt]:[Renter ansvarlig lån totalt]])</f>
        <v>5181371.9443344688</v>
      </c>
      <c r="E353" s="33">
        <f>SUM(Table6[[#This Row],[Utbytte per innbygger]:[Renter ansvarlig lån per innbygger]])</f>
        <v>190.73704930368007</v>
      </c>
      <c r="F353" s="54">
        <v>477984.96</v>
      </c>
      <c r="G353" s="33">
        <v>0</v>
      </c>
      <c r="H353" s="33">
        <v>0</v>
      </c>
      <c r="I353" s="33">
        <v>0</v>
      </c>
      <c r="J353" s="33">
        <v>0</v>
      </c>
      <c r="K353" s="33">
        <v>0</v>
      </c>
      <c r="L353" s="33">
        <v>4703386.9843344688</v>
      </c>
      <c r="M353" s="33">
        <v>0</v>
      </c>
      <c r="N353" s="33">
        <v>0</v>
      </c>
      <c r="O353" s="54">
        <v>17.595617890668141</v>
      </c>
      <c r="P353" s="33">
        <v>0</v>
      </c>
      <c r="Q353" s="33">
        <v>0</v>
      </c>
      <c r="R353" s="33">
        <v>0</v>
      </c>
      <c r="S353" s="33">
        <v>0</v>
      </c>
      <c r="T353" s="33">
        <v>0</v>
      </c>
      <c r="U353" s="33">
        <v>173.14143141301193</v>
      </c>
      <c r="V353" s="33">
        <v>0</v>
      </c>
      <c r="W353" s="33">
        <v>0</v>
      </c>
    </row>
    <row r="354" spans="1:23" x14ac:dyDescent="0.2">
      <c r="A354" s="27">
        <v>3803</v>
      </c>
      <c r="B354" s="27" t="s">
        <v>790</v>
      </c>
      <c r="C354" s="33">
        <v>57794</v>
      </c>
      <c r="D354" s="33">
        <f>SUM(Table6[[#This Row],[Utbytte totalt]:[Renter ansvarlig lån totalt]])</f>
        <v>10446353.287084008</v>
      </c>
      <c r="E354" s="33">
        <f>SUM(Table6[[#This Row],[Utbytte per innbygger]:[Renter ansvarlig lån per innbygger]])</f>
        <v>180.75151896535985</v>
      </c>
      <c r="F354" s="54">
        <v>439817.4</v>
      </c>
      <c r="G354" s="33">
        <v>0</v>
      </c>
      <c r="H354" s="33">
        <v>0</v>
      </c>
      <c r="I354" s="33">
        <v>0</v>
      </c>
      <c r="J354" s="33">
        <v>0</v>
      </c>
      <c r="K354" s="33">
        <v>0</v>
      </c>
      <c r="L354" s="33">
        <v>10006535.887084007</v>
      </c>
      <c r="M354" s="33">
        <v>0</v>
      </c>
      <c r="N354" s="33">
        <v>0</v>
      </c>
      <c r="O354" s="54">
        <v>7.6100875523410743</v>
      </c>
      <c r="P354" s="33">
        <v>0</v>
      </c>
      <c r="Q354" s="33">
        <v>0</v>
      </c>
      <c r="R354" s="33">
        <v>0</v>
      </c>
      <c r="S354" s="33">
        <v>0</v>
      </c>
      <c r="T354" s="33">
        <v>0</v>
      </c>
      <c r="U354" s="33">
        <v>173.14143141301878</v>
      </c>
      <c r="V354" s="33">
        <v>0</v>
      </c>
      <c r="W354" s="33">
        <v>0</v>
      </c>
    </row>
    <row r="355" spans="1:23" x14ac:dyDescent="0.2">
      <c r="A355" s="27">
        <v>3027</v>
      </c>
      <c r="B355" s="27" t="s">
        <v>785</v>
      </c>
      <c r="C355" s="33">
        <v>19024</v>
      </c>
      <c r="D355" s="33">
        <f>SUM(Table6[[#This Row],[Utbytte totalt]:[Renter ansvarlig lån totalt]])</f>
        <v>3342947.1872011861</v>
      </c>
      <c r="E355" s="33">
        <f>SUM(Table6[[#This Row],[Utbytte per innbygger]:[Renter ansvarlig lån per innbygger]])</f>
        <v>175.72262338105477</v>
      </c>
      <c r="F355" s="54">
        <v>0</v>
      </c>
      <c r="G355" s="33">
        <v>0</v>
      </c>
      <c r="H355" s="33">
        <v>0</v>
      </c>
      <c r="I355" s="33">
        <v>0</v>
      </c>
      <c r="J355" s="33">
        <v>-7478.403999999995</v>
      </c>
      <c r="K355" s="33">
        <v>51783</v>
      </c>
      <c r="L355" s="33">
        <v>3298642.5912011862</v>
      </c>
      <c r="M355" s="33">
        <v>0</v>
      </c>
      <c r="N355" s="33">
        <v>0</v>
      </c>
      <c r="O355" s="54">
        <v>0</v>
      </c>
      <c r="P355" s="33">
        <v>0</v>
      </c>
      <c r="Q355" s="33">
        <v>0</v>
      </c>
      <c r="R355" s="33">
        <v>0</v>
      </c>
      <c r="S355" s="33">
        <v>-0.39310365853658508</v>
      </c>
      <c r="T355" s="33">
        <v>2.7219827586206895</v>
      </c>
      <c r="U355" s="33">
        <v>173.39374428097068</v>
      </c>
      <c r="V355" s="33">
        <v>0</v>
      </c>
      <c r="W355" s="33">
        <v>0</v>
      </c>
    </row>
    <row r="356" spans="1:23" x14ac:dyDescent="0.2">
      <c r="A356" s="27">
        <v>3020</v>
      </c>
      <c r="B356" s="27" t="s">
        <v>783</v>
      </c>
      <c r="C356" s="33">
        <v>61032</v>
      </c>
      <c r="D356" s="33">
        <f>SUM(Table6[[#This Row],[Utbytte totalt]:[Renter ansvarlig lån totalt]])</f>
        <v>10567167.841999531</v>
      </c>
      <c r="E356" s="33">
        <f>SUM(Table6[[#This Row],[Utbytte per innbygger]:[Renter ansvarlig lån per innbygger]])</f>
        <v>173.14143141302154</v>
      </c>
      <c r="F356" s="54">
        <v>0</v>
      </c>
      <c r="G356" s="33">
        <v>0</v>
      </c>
      <c r="H356" s="33">
        <v>0</v>
      </c>
      <c r="I356" s="33">
        <v>0</v>
      </c>
      <c r="J356" s="33">
        <v>0</v>
      </c>
      <c r="K356" s="33">
        <v>0</v>
      </c>
      <c r="L356" s="33">
        <v>10567167.841999531</v>
      </c>
      <c r="M356" s="33">
        <v>0</v>
      </c>
      <c r="N356" s="33">
        <v>0</v>
      </c>
      <c r="O356" s="54">
        <v>0</v>
      </c>
      <c r="P356" s="33">
        <v>0</v>
      </c>
      <c r="Q356" s="33">
        <v>0</v>
      </c>
      <c r="R356" s="33">
        <v>0</v>
      </c>
      <c r="S356" s="33">
        <v>0</v>
      </c>
      <c r="T356" s="33">
        <v>0</v>
      </c>
      <c r="U356" s="33">
        <v>173.14143141302154</v>
      </c>
      <c r="V356" s="33">
        <v>0</v>
      </c>
      <c r="W356" s="33">
        <v>0</v>
      </c>
    </row>
    <row r="357" spans="1:23" x14ac:dyDescent="0.2">
      <c r="A357" s="27">
        <v>3011</v>
      </c>
      <c r="B357" s="27" t="s">
        <v>782</v>
      </c>
      <c r="C357" s="33">
        <v>4741</v>
      </c>
      <c r="D357" s="33">
        <f>SUM(Table6[[#This Row],[Utbytte totalt]:[Renter ansvarlig lån totalt]])</f>
        <v>820863.52632910013</v>
      </c>
      <c r="E357" s="33">
        <f>SUM(Table6[[#This Row],[Utbytte per innbygger]:[Renter ansvarlig lån per innbygger]])</f>
        <v>173.14143141301415</v>
      </c>
      <c r="F357" s="54">
        <v>0</v>
      </c>
      <c r="G357" s="33">
        <v>0</v>
      </c>
      <c r="H357" s="33">
        <v>0</v>
      </c>
      <c r="I357" s="33">
        <v>0</v>
      </c>
      <c r="J357" s="33">
        <v>0</v>
      </c>
      <c r="K357" s="33">
        <v>0</v>
      </c>
      <c r="L357" s="33">
        <v>820863.52632910013</v>
      </c>
      <c r="M357" s="33">
        <v>0</v>
      </c>
      <c r="N357" s="33">
        <v>0</v>
      </c>
      <c r="O357" s="54">
        <v>0</v>
      </c>
      <c r="P357" s="33">
        <v>0</v>
      </c>
      <c r="Q357" s="33">
        <v>0</v>
      </c>
      <c r="R357" s="33">
        <v>0</v>
      </c>
      <c r="S357" s="33">
        <v>0</v>
      </c>
      <c r="T357" s="33">
        <v>0</v>
      </c>
      <c r="U357" s="33">
        <v>173.14143141301415</v>
      </c>
      <c r="V357" s="33">
        <v>0</v>
      </c>
      <c r="W357" s="33">
        <v>0</v>
      </c>
    </row>
    <row r="358" spans="1:23" x14ac:dyDescent="0.2">
      <c r="A358" s="27">
        <v>1515</v>
      </c>
      <c r="B358" s="27" t="s">
        <v>735</v>
      </c>
      <c r="C358" s="33">
        <v>8765</v>
      </c>
      <c r="D358" s="33">
        <f>SUM(Table6[[#This Row],[Utbytte totalt]:[Renter ansvarlig lån totalt]])</f>
        <v>1517584.6463350654</v>
      </c>
      <c r="E358" s="33">
        <f>SUM(Table6[[#This Row],[Utbytte per innbygger]:[Renter ansvarlig lån per innbygger]])</f>
        <v>173.14143141301372</v>
      </c>
      <c r="F358" s="54">
        <v>0</v>
      </c>
      <c r="G358" s="33">
        <v>0</v>
      </c>
      <c r="H358" s="33">
        <v>0</v>
      </c>
      <c r="I358" s="33">
        <v>0</v>
      </c>
      <c r="J358" s="33">
        <v>0</v>
      </c>
      <c r="K358" s="33">
        <v>0</v>
      </c>
      <c r="L358" s="33">
        <v>1517584.6463350654</v>
      </c>
      <c r="M358" s="33">
        <v>0</v>
      </c>
      <c r="N358" s="33">
        <v>0</v>
      </c>
      <c r="O358" s="54">
        <v>0</v>
      </c>
      <c r="P358" s="33">
        <v>0</v>
      </c>
      <c r="Q358" s="33">
        <v>0</v>
      </c>
      <c r="R358" s="33">
        <v>0</v>
      </c>
      <c r="S358" s="33">
        <v>0</v>
      </c>
      <c r="T358" s="33">
        <v>0</v>
      </c>
      <c r="U358" s="33">
        <v>173.14143141301372</v>
      </c>
      <c r="V358" s="33">
        <v>0</v>
      </c>
      <c r="W358" s="33">
        <v>0</v>
      </c>
    </row>
    <row r="359" spans="1:23" x14ac:dyDescent="0.2">
      <c r="A359" s="27">
        <v>3032</v>
      </c>
      <c r="B359" s="27" t="s">
        <v>670</v>
      </c>
      <c r="C359" s="33">
        <v>6989</v>
      </c>
      <c r="D359" s="33">
        <f>SUM(Table6[[#This Row],[Utbytte totalt]:[Renter ansvarlig lån totalt]])</f>
        <v>1210085.4641455412</v>
      </c>
      <c r="E359" s="33">
        <f>SUM(Table6[[#This Row],[Utbytte per innbygger]:[Renter ansvarlig lån per innbygger]])</f>
        <v>173.14143141301204</v>
      </c>
      <c r="F359" s="54">
        <v>0</v>
      </c>
      <c r="G359" s="33">
        <v>0</v>
      </c>
      <c r="H359" s="33">
        <v>0</v>
      </c>
      <c r="I359" s="33">
        <v>0</v>
      </c>
      <c r="J359" s="33">
        <v>0</v>
      </c>
      <c r="K359" s="33">
        <v>0</v>
      </c>
      <c r="L359" s="33">
        <v>1210085.4641455412</v>
      </c>
      <c r="M359" s="33">
        <v>0</v>
      </c>
      <c r="N359" s="33">
        <v>0</v>
      </c>
      <c r="O359" s="54">
        <v>0</v>
      </c>
      <c r="P359" s="33">
        <v>0</v>
      </c>
      <c r="Q359" s="33">
        <v>0</v>
      </c>
      <c r="R359" s="33">
        <v>0</v>
      </c>
      <c r="S359" s="33">
        <v>0</v>
      </c>
      <c r="T359" s="33">
        <v>0</v>
      </c>
      <c r="U359" s="33">
        <v>173.14143141301204</v>
      </c>
      <c r="V359" s="33">
        <v>0</v>
      </c>
      <c r="W359" s="33">
        <v>0</v>
      </c>
    </row>
    <row r="360" spans="1:23" x14ac:dyDescent="0.2">
      <c r="A360" s="27">
        <v>3024</v>
      </c>
      <c r="B360" s="27" t="s">
        <v>666</v>
      </c>
      <c r="C360" s="33">
        <v>128982</v>
      </c>
      <c r="D360" s="33">
        <f>SUM(Table6[[#This Row],[Utbytte totalt]:[Renter ansvarlig lån totalt]])</f>
        <v>22332128.106513023</v>
      </c>
      <c r="E360" s="33">
        <f>SUM(Table6[[#This Row],[Utbytte per innbygger]:[Renter ansvarlig lån per innbygger]])</f>
        <v>173.1414314130113</v>
      </c>
      <c r="F360" s="54">
        <v>0</v>
      </c>
      <c r="G360" s="33">
        <v>0</v>
      </c>
      <c r="H360" s="33">
        <v>0</v>
      </c>
      <c r="I360" s="33">
        <v>0</v>
      </c>
      <c r="J360" s="33">
        <v>0</v>
      </c>
      <c r="K360" s="33">
        <v>0</v>
      </c>
      <c r="L360" s="33">
        <v>22332128.106513023</v>
      </c>
      <c r="M360" s="33">
        <v>0</v>
      </c>
      <c r="N360" s="33">
        <v>0</v>
      </c>
      <c r="O360" s="54">
        <v>0</v>
      </c>
      <c r="P360" s="33">
        <v>0</v>
      </c>
      <c r="Q360" s="33">
        <v>0</v>
      </c>
      <c r="R360" s="33">
        <v>0</v>
      </c>
      <c r="S360" s="33">
        <v>0</v>
      </c>
      <c r="T360" s="33">
        <v>0</v>
      </c>
      <c r="U360" s="33">
        <v>173.1414314130113</v>
      </c>
      <c r="V360" s="33">
        <v>0</v>
      </c>
      <c r="W360" s="33">
        <v>0</v>
      </c>
    </row>
  </sheetData>
  <pageMargins left="0.7" right="0.7" top="0.75" bottom="0.75" header="0.3" footer="0.3"/>
  <pageSetup paperSize="9" orientation="portrait" verticalDpi="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A5D5-69CE-4671-BF4A-EFCFD8D93244}">
  <sheetPr>
    <tabColor theme="9"/>
  </sheetPr>
  <dimension ref="A1:W360"/>
  <sheetViews>
    <sheetView showGridLines="0" zoomScaleNormal="100" workbookViewId="0">
      <selection activeCell="D2" sqref="D2"/>
    </sheetView>
  </sheetViews>
  <sheetFormatPr baseColWidth="10" defaultColWidth="9.140625" defaultRowHeight="12.75" x14ac:dyDescent="0.2"/>
  <cols>
    <col min="1" max="1" width="13" style="27" customWidth="1"/>
    <col min="2" max="2" width="24.5703125" style="27" customWidth="1"/>
    <col min="3" max="3" width="23.42578125" style="27" customWidth="1"/>
    <col min="4" max="4" width="31.140625" style="27" customWidth="1"/>
    <col min="5" max="5" width="30.85546875" style="27" customWidth="1"/>
    <col min="6" max="6" width="14.140625" style="44" customWidth="1"/>
    <col min="7" max="7" width="18.85546875" style="27" customWidth="1"/>
    <col min="8" max="8" width="18.42578125" style="27" customWidth="1"/>
    <col min="9" max="9" width="18.5703125" style="27" customWidth="1"/>
    <col min="10" max="10" width="20.28515625" style="27" customWidth="1"/>
    <col min="11" max="11" width="20.85546875" style="27" customWidth="1"/>
    <col min="12" max="12" width="22" style="27" customWidth="1"/>
    <col min="13" max="13" width="21.7109375" style="27" customWidth="1"/>
    <col min="14" max="14" width="23.28515625" style="27" customWidth="1"/>
    <col min="15" max="15" width="20.5703125" style="44" customWidth="1"/>
    <col min="16" max="16" width="25.28515625" style="27" customWidth="1"/>
    <col min="17" max="17" width="24.85546875" style="27" customWidth="1"/>
    <col min="18" max="18" width="25" style="27" customWidth="1"/>
    <col min="19" max="19" width="26.7109375" style="27" customWidth="1"/>
    <col min="20" max="20" width="27.28515625" style="27" customWidth="1"/>
    <col min="21" max="21" width="28.42578125" style="27" customWidth="1"/>
    <col min="22" max="22" width="28.140625" style="27" customWidth="1"/>
    <col min="23" max="23" width="29.7109375" style="27" customWidth="1"/>
    <col min="24" max="16384" width="9.140625" style="27"/>
  </cols>
  <sheetData>
    <row r="1" spans="1:23" ht="21" x14ac:dyDescent="0.35">
      <c r="A1" s="35" t="s">
        <v>1317</v>
      </c>
    </row>
    <row r="2" spans="1:23" x14ac:dyDescent="0.2">
      <c r="A2" s="27" t="s">
        <v>1302</v>
      </c>
    </row>
    <row r="4" spans="1:23" x14ac:dyDescent="0.2">
      <c r="A4" s="27" t="s">
        <v>402</v>
      </c>
      <c r="B4" s="27" t="s">
        <v>403</v>
      </c>
      <c r="C4" s="27" t="s">
        <v>862</v>
      </c>
      <c r="D4" s="27" t="s">
        <v>1304</v>
      </c>
      <c r="E4" s="27" t="s">
        <v>1305</v>
      </c>
      <c r="F4" s="44" t="s">
        <v>1306</v>
      </c>
      <c r="G4" s="27" t="s">
        <v>1307</v>
      </c>
      <c r="H4" s="27" t="s">
        <v>1308</v>
      </c>
      <c r="I4" s="27" t="s">
        <v>1309</v>
      </c>
      <c r="J4" s="27" t="s">
        <v>1310</v>
      </c>
      <c r="K4" s="27" t="s">
        <v>1311</v>
      </c>
      <c r="L4" s="27" t="s">
        <v>1312</v>
      </c>
      <c r="M4" s="27" t="s">
        <v>1313</v>
      </c>
      <c r="N4" s="27" t="s">
        <v>1314</v>
      </c>
      <c r="O4" s="44" t="s">
        <v>866</v>
      </c>
      <c r="P4" s="27" t="s">
        <v>867</v>
      </c>
      <c r="Q4" s="27" t="s">
        <v>868</v>
      </c>
      <c r="R4" s="27" t="s">
        <v>869</v>
      </c>
      <c r="S4" s="27" t="s">
        <v>870</v>
      </c>
      <c r="T4" s="27" t="s">
        <v>871</v>
      </c>
      <c r="U4" s="27" t="s">
        <v>1315</v>
      </c>
      <c r="V4" s="27" t="s">
        <v>872</v>
      </c>
      <c r="W4" s="27" t="s">
        <v>873</v>
      </c>
    </row>
    <row r="5" spans="1:23" x14ac:dyDescent="0.2">
      <c r="A5" s="27">
        <v>4222</v>
      </c>
      <c r="B5" s="27" t="s">
        <v>431</v>
      </c>
      <c r="C5" s="33">
        <v>935</v>
      </c>
      <c r="D5" s="33">
        <f>SUM(Table17[[#This Row],[Utbytte totalt]:[Renter ansvarlig lån totalt]])</f>
        <v>153265440.23389378</v>
      </c>
      <c r="E5" s="33">
        <f>SUM(Table17[[#This Row],[Utbytte per innbygger]:[Renter ansvarlig lån per innbygger]])</f>
        <v>163920.25693464576</v>
      </c>
      <c r="F5" s="54">
        <v>5549250</v>
      </c>
      <c r="G5" s="33">
        <v>47802492.423</v>
      </c>
      <c r="H5" s="33">
        <v>0</v>
      </c>
      <c r="I5" s="33">
        <v>822825.82511323586</v>
      </c>
      <c r="J5" s="33">
        <v>44603929</v>
      </c>
      <c r="K5" s="33">
        <v>38274399</v>
      </c>
      <c r="L5" s="33">
        <v>16212543.985780545</v>
      </c>
      <c r="M5" s="33">
        <v>0</v>
      </c>
      <c r="N5" s="33">
        <v>0</v>
      </c>
      <c r="O5" s="54">
        <v>5935.0267379679144</v>
      </c>
      <c r="P5" s="33">
        <v>51125.660345454547</v>
      </c>
      <c r="Q5" s="33">
        <v>0</v>
      </c>
      <c r="R5" s="33">
        <v>880.02762044196345</v>
      </c>
      <c r="S5" s="33">
        <v>47704.73689839572</v>
      </c>
      <c r="T5" s="33">
        <v>40935.186096256686</v>
      </c>
      <c r="U5" s="33">
        <v>17339.619236128925</v>
      </c>
      <c r="V5" s="33">
        <v>0</v>
      </c>
      <c r="W5" s="33">
        <v>0</v>
      </c>
    </row>
    <row r="6" spans="1:23" x14ac:dyDescent="0.2">
      <c r="A6" s="27">
        <v>4228</v>
      </c>
      <c r="B6" s="27" t="s">
        <v>422</v>
      </c>
      <c r="C6" s="33">
        <v>1810</v>
      </c>
      <c r="D6" s="33">
        <f>SUM(Table17[[#This Row],[Utbytte totalt]:[Renter ansvarlig lån totalt]])</f>
        <v>217458686.57556352</v>
      </c>
      <c r="E6" s="33">
        <f>SUM(Table17[[#This Row],[Utbytte per innbygger]:[Renter ansvarlig lån per innbygger]])</f>
        <v>120142.92075997984</v>
      </c>
      <c r="F6" s="54">
        <v>15628500</v>
      </c>
      <c r="G6" s="33">
        <v>93859695.306999996</v>
      </c>
      <c r="H6" s="33">
        <v>14581000</v>
      </c>
      <c r="I6" s="33">
        <v>1092924.3193128428</v>
      </c>
      <c r="J6" s="33">
        <v>56120778</v>
      </c>
      <c r="K6" s="33">
        <v>20223746</v>
      </c>
      <c r="L6" s="33">
        <v>15952042.949250676</v>
      </c>
      <c r="M6" s="33">
        <v>0</v>
      </c>
      <c r="N6" s="33">
        <v>0</v>
      </c>
      <c r="O6" s="54">
        <v>8634.5303867403309</v>
      </c>
      <c r="P6" s="33">
        <v>51856.185252486182</v>
      </c>
      <c r="Q6" s="33">
        <v>8055.8011049723755</v>
      </c>
      <c r="R6" s="33">
        <v>603.82559078057614</v>
      </c>
      <c r="S6" s="33">
        <v>31005.954696132598</v>
      </c>
      <c r="T6" s="33">
        <v>11173.340331491712</v>
      </c>
      <c r="U6" s="33">
        <v>8813.2833973760644</v>
      </c>
      <c r="V6" s="33">
        <v>0</v>
      </c>
      <c r="W6" s="33">
        <v>0</v>
      </c>
    </row>
    <row r="7" spans="1:23" x14ac:dyDescent="0.2">
      <c r="A7" s="27">
        <v>4629</v>
      </c>
      <c r="B7" s="27" t="s">
        <v>452</v>
      </c>
      <c r="C7" s="33">
        <v>378</v>
      </c>
      <c r="D7" s="33">
        <f>SUM(Table17[[#This Row],[Utbytte totalt]:[Renter ansvarlig lån totalt]])</f>
        <v>40426711.641956061</v>
      </c>
      <c r="E7" s="33">
        <f>SUM(Table17[[#This Row],[Utbytte per innbygger]:[Renter ansvarlig lån per innbygger]])</f>
        <v>106948.97259776734</v>
      </c>
      <c r="F7" s="54">
        <v>0</v>
      </c>
      <c r="G7" s="33">
        <v>20963560.464000002</v>
      </c>
      <c r="H7" s="33">
        <v>0</v>
      </c>
      <c r="I7" s="33">
        <v>112773.08262973287</v>
      </c>
      <c r="J7" s="33">
        <v>6816743.9999999991</v>
      </c>
      <c r="K7" s="33">
        <v>6081969</v>
      </c>
      <c r="L7" s="33">
        <v>6451665.0953263231</v>
      </c>
      <c r="M7" s="33">
        <v>0</v>
      </c>
      <c r="N7" s="33">
        <v>0</v>
      </c>
      <c r="O7" s="54">
        <v>0</v>
      </c>
      <c r="P7" s="33">
        <v>55459.154666666669</v>
      </c>
      <c r="Q7" s="33">
        <v>0</v>
      </c>
      <c r="R7" s="33">
        <v>298.34148843844673</v>
      </c>
      <c r="S7" s="33">
        <v>18033.714285714283</v>
      </c>
      <c r="T7" s="33">
        <v>16089.86507936508</v>
      </c>
      <c r="U7" s="33">
        <v>17067.897077582864</v>
      </c>
      <c r="V7" s="33">
        <v>0</v>
      </c>
      <c r="W7" s="33">
        <v>0</v>
      </c>
    </row>
    <row r="8" spans="1:23" x14ac:dyDescent="0.2">
      <c r="A8" s="27">
        <v>4619</v>
      </c>
      <c r="B8" s="27" t="s">
        <v>428</v>
      </c>
      <c r="C8" s="33">
        <v>937</v>
      </c>
      <c r="D8" s="33">
        <f>SUM(Table17[[#This Row],[Utbytte totalt]:[Renter ansvarlig lån totalt]])</f>
        <v>97163614.372866645</v>
      </c>
      <c r="E8" s="33">
        <f>SUM(Table17[[#This Row],[Utbytte per innbygger]:[Renter ansvarlig lån per innbygger]])</f>
        <v>103696.49346090358</v>
      </c>
      <c r="F8" s="54">
        <v>0</v>
      </c>
      <c r="G8" s="33">
        <v>51482807.894000001</v>
      </c>
      <c r="H8" s="33">
        <v>0</v>
      </c>
      <c r="I8" s="33">
        <v>423247.12493134302</v>
      </c>
      <c r="J8" s="33">
        <v>22533126</v>
      </c>
      <c r="K8" s="33">
        <v>12237460</v>
      </c>
      <c r="L8" s="33">
        <v>10486973.353935301</v>
      </c>
      <c r="M8" s="33">
        <v>0</v>
      </c>
      <c r="N8" s="33">
        <v>0</v>
      </c>
      <c r="O8" s="54">
        <v>0</v>
      </c>
      <c r="P8" s="33">
        <v>54944.298712913558</v>
      </c>
      <c r="Q8" s="33">
        <v>0</v>
      </c>
      <c r="R8" s="33">
        <v>451.70450899823163</v>
      </c>
      <c r="S8" s="33">
        <v>24048.16008537887</v>
      </c>
      <c r="T8" s="33">
        <v>13060.256136606189</v>
      </c>
      <c r="U8" s="33">
        <v>11192.074017006726</v>
      </c>
      <c r="V8" s="33">
        <v>0</v>
      </c>
      <c r="W8" s="33">
        <v>0</v>
      </c>
    </row>
    <row r="9" spans="1:23" x14ac:dyDescent="0.2">
      <c r="A9" s="27">
        <v>4224</v>
      </c>
      <c r="B9" s="27" t="s">
        <v>451</v>
      </c>
      <c r="C9" s="33">
        <v>912</v>
      </c>
      <c r="D9" s="33">
        <f>SUM(Table17[[#This Row],[Utbytte totalt]:[Renter ansvarlig lån totalt]])</f>
        <v>62457220.673676506</v>
      </c>
      <c r="E9" s="33">
        <f>SUM(Table17[[#This Row],[Utbytte per innbygger]:[Renter ansvarlig lån per innbygger]])</f>
        <v>68483.794598329507</v>
      </c>
      <c r="F9" s="54">
        <v>7761400</v>
      </c>
      <c r="G9" s="33">
        <v>20037350.074000001</v>
      </c>
      <c r="H9" s="33">
        <v>0</v>
      </c>
      <c r="I9" s="33">
        <v>421854.86465196358</v>
      </c>
      <c r="J9" s="33">
        <v>21697489</v>
      </c>
      <c r="K9" s="33">
        <v>6942583</v>
      </c>
      <c r="L9" s="33">
        <v>5596543.7350245453</v>
      </c>
      <c r="M9" s="33">
        <v>0</v>
      </c>
      <c r="N9" s="33">
        <v>0</v>
      </c>
      <c r="O9" s="54">
        <v>8510.3070175438588</v>
      </c>
      <c r="P9" s="33">
        <v>21970.778589912283</v>
      </c>
      <c r="Q9" s="33">
        <v>0</v>
      </c>
      <c r="R9" s="33">
        <v>462.56015860960918</v>
      </c>
      <c r="S9" s="33">
        <v>23791.106359649122</v>
      </c>
      <c r="T9" s="33">
        <v>7612.4813596491231</v>
      </c>
      <c r="U9" s="33">
        <v>6136.5611129655099</v>
      </c>
      <c r="V9" s="33">
        <v>0</v>
      </c>
      <c r="W9" s="33">
        <v>0</v>
      </c>
    </row>
    <row r="10" spans="1:23" x14ac:dyDescent="0.2">
      <c r="A10" s="27">
        <v>4221</v>
      </c>
      <c r="B10" s="27" t="s">
        <v>446</v>
      </c>
      <c r="C10" s="33">
        <v>1169</v>
      </c>
      <c r="D10" s="33">
        <f>SUM(Table17[[#This Row],[Utbytte totalt]:[Renter ansvarlig lån totalt]])</f>
        <v>79384885.589039654</v>
      </c>
      <c r="E10" s="33">
        <f>SUM(Table17[[#This Row],[Utbytte per innbygger]:[Renter ansvarlig lån per innbygger]])</f>
        <v>67908.370905936405</v>
      </c>
      <c r="F10" s="54">
        <v>8523949.9999999981</v>
      </c>
      <c r="G10" s="33">
        <v>27482685.811000001</v>
      </c>
      <c r="H10" s="33">
        <v>0</v>
      </c>
      <c r="I10" s="33">
        <v>357810.89180051046</v>
      </c>
      <c r="J10" s="33">
        <v>23669988</v>
      </c>
      <c r="K10" s="33">
        <v>13372627</v>
      </c>
      <c r="L10" s="33">
        <v>5977823.8862391487</v>
      </c>
      <c r="M10" s="33">
        <v>0</v>
      </c>
      <c r="N10" s="33">
        <v>0</v>
      </c>
      <c r="O10" s="54">
        <v>7291.6595380667222</v>
      </c>
      <c r="P10" s="33">
        <v>23509.568700598804</v>
      </c>
      <c r="Q10" s="33">
        <v>0</v>
      </c>
      <c r="R10" s="33">
        <v>306.08288434603116</v>
      </c>
      <c r="S10" s="33">
        <v>20248.065012831481</v>
      </c>
      <c r="T10" s="33">
        <v>11439.372968349016</v>
      </c>
      <c r="U10" s="33">
        <v>5113.6218017443534</v>
      </c>
      <c r="V10" s="33">
        <v>0</v>
      </c>
      <c r="W10" s="33">
        <v>0</v>
      </c>
    </row>
    <row r="11" spans="1:23" x14ac:dyDescent="0.2">
      <c r="A11" s="27">
        <v>4641</v>
      </c>
      <c r="B11" s="27" t="s">
        <v>426</v>
      </c>
      <c r="C11" s="33">
        <v>1766</v>
      </c>
      <c r="D11" s="33">
        <f>SUM(Table17[[#This Row],[Utbytte totalt]:[Renter ansvarlig lån totalt]])</f>
        <v>113567228.57821709</v>
      </c>
      <c r="E11" s="33">
        <f>SUM(Table17[[#This Row],[Utbytte per innbygger]:[Renter ansvarlig lån per innbygger]])</f>
        <v>64307.603951425306</v>
      </c>
      <c r="F11" s="54">
        <v>0</v>
      </c>
      <c r="G11" s="33">
        <v>45197799.255000003</v>
      </c>
      <c r="H11" s="33">
        <v>0</v>
      </c>
      <c r="I11" s="33">
        <v>762958.63309992093</v>
      </c>
      <c r="J11" s="33">
        <v>37807682</v>
      </c>
      <c r="K11" s="33">
        <v>17388996</v>
      </c>
      <c r="L11" s="33">
        <v>12409792.690117158</v>
      </c>
      <c r="M11" s="33">
        <v>0</v>
      </c>
      <c r="N11" s="33">
        <v>0</v>
      </c>
      <c r="O11" s="54">
        <v>0</v>
      </c>
      <c r="P11" s="33">
        <v>25593.317811438279</v>
      </c>
      <c r="Q11" s="33">
        <v>0</v>
      </c>
      <c r="R11" s="33">
        <v>432.0264060588454</v>
      </c>
      <c r="S11" s="33">
        <v>21408.653454133637</v>
      </c>
      <c r="T11" s="33">
        <v>9846.5436013590042</v>
      </c>
      <c r="U11" s="33">
        <v>7027.0626784355372</v>
      </c>
      <c r="V11" s="33">
        <v>0</v>
      </c>
      <c r="W11" s="33">
        <v>0</v>
      </c>
    </row>
    <row r="12" spans="1:23" x14ac:dyDescent="0.2">
      <c r="A12" s="27">
        <v>1134</v>
      </c>
      <c r="B12" s="27" t="s">
        <v>421</v>
      </c>
      <c r="C12" s="33">
        <v>3784</v>
      </c>
      <c r="D12" s="33">
        <f>SUM(Table17[[#This Row],[Utbytte totalt]:[Renter ansvarlig lån totalt]])</f>
        <v>229889638.42425457</v>
      </c>
      <c r="E12" s="33">
        <f>SUM(Table17[[#This Row],[Utbytte per innbygger]:[Renter ansvarlig lån per innbygger]])</f>
        <v>60753.075693513369</v>
      </c>
      <c r="F12" s="54">
        <v>9183900</v>
      </c>
      <c r="G12" s="33">
        <v>101133985.36500001</v>
      </c>
      <c r="H12" s="33">
        <v>0</v>
      </c>
      <c r="I12" s="33">
        <v>959267.33249241905</v>
      </c>
      <c r="J12" s="33">
        <v>75018591</v>
      </c>
      <c r="K12" s="33">
        <v>27274914</v>
      </c>
      <c r="L12" s="33">
        <v>16318980.726762146</v>
      </c>
      <c r="M12" s="33">
        <v>0</v>
      </c>
      <c r="N12" s="33">
        <v>0</v>
      </c>
      <c r="O12" s="54">
        <v>2427.0348837209303</v>
      </c>
      <c r="P12" s="33">
        <v>26726.740318446093</v>
      </c>
      <c r="Q12" s="33">
        <v>0</v>
      </c>
      <c r="R12" s="33">
        <v>253.50616609207691</v>
      </c>
      <c r="S12" s="33">
        <v>19825.209038054967</v>
      </c>
      <c r="T12" s="33">
        <v>7207.9582452431287</v>
      </c>
      <c r="U12" s="33">
        <v>4312.6270419561697</v>
      </c>
      <c r="V12" s="33">
        <v>0</v>
      </c>
      <c r="W12" s="33">
        <v>0</v>
      </c>
    </row>
    <row r="13" spans="1:23" x14ac:dyDescent="0.2">
      <c r="A13" s="27">
        <v>3825</v>
      </c>
      <c r="B13" s="27" t="s">
        <v>427</v>
      </c>
      <c r="C13" s="33">
        <v>3755</v>
      </c>
      <c r="D13" s="33">
        <f>SUM(Table17[[#This Row],[Utbytte totalt]:[Renter ansvarlig lån totalt]])</f>
        <v>194395865.89364862</v>
      </c>
      <c r="E13" s="33">
        <f>SUM(Table17[[#This Row],[Utbytte per innbygger]:[Renter ansvarlig lån per innbygger]])</f>
        <v>51769.87107687047</v>
      </c>
      <c r="F13" s="54">
        <v>6270000</v>
      </c>
      <c r="G13" s="33">
        <v>53825109.681000002</v>
      </c>
      <c r="H13" s="33">
        <v>0</v>
      </c>
      <c r="I13" s="33">
        <v>1796015.7603994489</v>
      </c>
      <c r="J13" s="33">
        <v>87426246</v>
      </c>
      <c r="K13" s="33">
        <v>28792491</v>
      </c>
      <c r="L13" s="33">
        <v>16286003.452249154</v>
      </c>
      <c r="M13" s="33">
        <v>0</v>
      </c>
      <c r="N13" s="33">
        <v>0</v>
      </c>
      <c r="O13" s="54">
        <v>1669.7736351531291</v>
      </c>
      <c r="P13" s="33">
        <v>14334.250247936086</v>
      </c>
      <c r="Q13" s="33">
        <v>0</v>
      </c>
      <c r="R13" s="33">
        <v>478.29980303580533</v>
      </c>
      <c r="S13" s="33">
        <v>23282.622103861519</v>
      </c>
      <c r="T13" s="33">
        <v>7667.7739014647141</v>
      </c>
      <c r="U13" s="33">
        <v>4337.1513854192153</v>
      </c>
      <c r="V13" s="33">
        <v>0</v>
      </c>
      <c r="W13" s="33">
        <v>0</v>
      </c>
    </row>
    <row r="14" spans="1:23" x14ac:dyDescent="0.2">
      <c r="A14" s="27">
        <v>5033</v>
      </c>
      <c r="B14" s="27" t="s">
        <v>459</v>
      </c>
      <c r="C14" s="33">
        <v>750</v>
      </c>
      <c r="D14" s="33">
        <f>SUM(Table17[[#This Row],[Utbytte totalt]:[Renter ansvarlig lån totalt]])</f>
        <v>38034025.164729699</v>
      </c>
      <c r="E14" s="33">
        <f>SUM(Table17[[#This Row],[Utbytte per innbygger]:[Renter ansvarlig lån per innbygger]])</f>
        <v>50712.033552972935</v>
      </c>
      <c r="F14" s="54">
        <v>324000</v>
      </c>
      <c r="G14" s="33">
        <v>17491121.550000001</v>
      </c>
      <c r="H14" s="33">
        <v>0</v>
      </c>
      <c r="I14" s="33">
        <v>382871.5768293399</v>
      </c>
      <c r="J14" s="33">
        <v>9364564</v>
      </c>
      <c r="K14" s="33">
        <v>5912073</v>
      </c>
      <c r="L14" s="33">
        <v>4559395.0379003584</v>
      </c>
      <c r="M14" s="33">
        <v>0</v>
      </c>
      <c r="N14" s="33">
        <v>0</v>
      </c>
      <c r="O14" s="54">
        <v>432</v>
      </c>
      <c r="P14" s="33">
        <v>23321.4954</v>
      </c>
      <c r="Q14" s="33">
        <v>0</v>
      </c>
      <c r="R14" s="33">
        <v>510.49543577245322</v>
      </c>
      <c r="S14" s="33">
        <v>12486.085333333333</v>
      </c>
      <c r="T14" s="33">
        <v>7882.7640000000001</v>
      </c>
      <c r="U14" s="33">
        <v>6079.1933838671448</v>
      </c>
      <c r="V14" s="33">
        <v>0</v>
      </c>
      <c r="W14" s="33">
        <v>0</v>
      </c>
    </row>
    <row r="15" spans="1:23" x14ac:dyDescent="0.2">
      <c r="A15" s="27">
        <v>3824</v>
      </c>
      <c r="B15" s="27" t="s">
        <v>434</v>
      </c>
      <c r="C15" s="33">
        <v>2140</v>
      </c>
      <c r="D15" s="33">
        <f>SUM(Table17[[#This Row],[Utbytte totalt]:[Renter ansvarlig lån totalt]])</f>
        <v>91001343.185150176</v>
      </c>
      <c r="E15" s="33">
        <f>SUM(Table17[[#This Row],[Utbytte per innbygger]:[Renter ansvarlig lån per innbygger]])</f>
        <v>42523.992142593532</v>
      </c>
      <c r="F15" s="54">
        <v>6270000</v>
      </c>
      <c r="G15" s="33">
        <v>38479968.107000001</v>
      </c>
      <c r="H15" s="33">
        <v>0</v>
      </c>
      <c r="I15" s="33">
        <v>545766.02951673174</v>
      </c>
      <c r="J15" s="33">
        <v>27869502</v>
      </c>
      <c r="K15" s="33">
        <v>8272209</v>
      </c>
      <c r="L15" s="33">
        <v>9563898.0486334413</v>
      </c>
      <c r="M15" s="33">
        <v>0</v>
      </c>
      <c r="N15" s="33">
        <v>0</v>
      </c>
      <c r="O15" s="54">
        <v>2929.9065420560746</v>
      </c>
      <c r="P15" s="33">
        <v>17981.293507943927</v>
      </c>
      <c r="Q15" s="33">
        <v>0</v>
      </c>
      <c r="R15" s="33">
        <v>255.03085491436062</v>
      </c>
      <c r="S15" s="33">
        <v>13023.131775700935</v>
      </c>
      <c r="T15" s="33">
        <v>3865.5182242990654</v>
      </c>
      <c r="U15" s="33">
        <v>4469.111237679178</v>
      </c>
      <c r="V15" s="33">
        <v>0</v>
      </c>
      <c r="W15" s="33">
        <v>0</v>
      </c>
    </row>
    <row r="16" spans="1:23" x14ac:dyDescent="0.2">
      <c r="A16" s="27">
        <v>3044</v>
      </c>
      <c r="B16" s="27" t="s">
        <v>440</v>
      </c>
      <c r="C16" s="33">
        <v>4504</v>
      </c>
      <c r="D16" s="33">
        <f>SUM(Table17[[#This Row],[Utbytte totalt]:[Renter ansvarlig lån totalt]])</f>
        <v>188753172.78704813</v>
      </c>
      <c r="E16" s="33">
        <f>SUM(Table17[[#This Row],[Utbytte per innbygger]:[Renter ansvarlig lån per innbygger]])</f>
        <v>41907.898043305533</v>
      </c>
      <c r="F16" s="54">
        <v>3282000</v>
      </c>
      <c r="G16" s="33">
        <v>27006649.327</v>
      </c>
      <c r="H16" s="33">
        <v>0</v>
      </c>
      <c r="I16" s="33">
        <v>2720476.5859073829</v>
      </c>
      <c r="J16" s="33">
        <v>127056534</v>
      </c>
      <c r="K16" s="33">
        <v>18420958</v>
      </c>
      <c r="L16" s="33">
        <v>10266554.874140739</v>
      </c>
      <c r="M16" s="33">
        <v>0</v>
      </c>
      <c r="N16" s="33">
        <v>0</v>
      </c>
      <c r="O16" s="54">
        <v>728.68561278863228</v>
      </c>
      <c r="P16" s="33">
        <v>5996.1477191385438</v>
      </c>
      <c r="Q16" s="33">
        <v>0</v>
      </c>
      <c r="R16" s="33">
        <v>604.01345157801575</v>
      </c>
      <c r="S16" s="33">
        <v>28209.710035523978</v>
      </c>
      <c r="T16" s="33">
        <v>4089.9107460035525</v>
      </c>
      <c r="U16" s="33">
        <v>2279.4304782728109</v>
      </c>
      <c r="V16" s="33">
        <v>0</v>
      </c>
      <c r="W16" s="33">
        <v>0</v>
      </c>
    </row>
    <row r="17" spans="1:23" x14ac:dyDescent="0.2">
      <c r="A17" s="27">
        <v>5043</v>
      </c>
      <c r="B17" s="27" t="s">
        <v>524</v>
      </c>
      <c r="C17" s="33">
        <v>441</v>
      </c>
      <c r="D17" s="33">
        <f>SUM(Table17[[#This Row],[Utbytte totalt]:[Renter ansvarlig lån totalt]])</f>
        <v>18286376.543330953</v>
      </c>
      <c r="E17" s="33">
        <f>SUM(Table17[[#This Row],[Utbytte per innbygger]:[Renter ansvarlig lån per innbygger]])</f>
        <v>41465.706447462486</v>
      </c>
      <c r="F17" s="54">
        <v>1919060</v>
      </c>
      <c r="G17" s="33">
        <v>4150224.057</v>
      </c>
      <c r="H17" s="33">
        <v>0</v>
      </c>
      <c r="I17" s="33">
        <v>140618.28821732121</v>
      </c>
      <c r="J17" s="33">
        <v>2429490</v>
      </c>
      <c r="K17" s="33">
        <v>9374183</v>
      </c>
      <c r="L17" s="33">
        <v>272801.19811363146</v>
      </c>
      <c r="M17" s="33">
        <v>0</v>
      </c>
      <c r="N17" s="33">
        <v>0</v>
      </c>
      <c r="O17" s="54">
        <v>4351.6099773242631</v>
      </c>
      <c r="P17" s="33">
        <v>9410.9389047619043</v>
      </c>
      <c r="Q17" s="33">
        <v>0</v>
      </c>
      <c r="R17" s="33">
        <v>318.86233155855149</v>
      </c>
      <c r="S17" s="33">
        <v>5509.0476190476193</v>
      </c>
      <c r="T17" s="33">
        <v>21256.650793650795</v>
      </c>
      <c r="U17" s="33">
        <v>618.59682111934569</v>
      </c>
      <c r="V17" s="33">
        <v>0</v>
      </c>
      <c r="W17" s="33">
        <v>0</v>
      </c>
    </row>
    <row r="18" spans="1:23" x14ac:dyDescent="0.2">
      <c r="A18" s="27">
        <v>3052</v>
      </c>
      <c r="B18" s="27" t="s">
        <v>752</v>
      </c>
      <c r="C18" s="33">
        <v>2455</v>
      </c>
      <c r="D18" s="33">
        <f>SUM(Table17[[#This Row],[Utbytte totalt]:[Renter ansvarlig lån totalt]])</f>
        <v>97906820.334415898</v>
      </c>
      <c r="E18" s="33">
        <f>SUM(Table17[[#This Row],[Utbytte per innbygger]:[Renter ansvarlig lån per innbygger]])</f>
        <v>39880.578547623591</v>
      </c>
      <c r="F18" s="54">
        <v>1690695</v>
      </c>
      <c r="G18" s="33">
        <v>28904321.550999999</v>
      </c>
      <c r="H18" s="33">
        <v>0</v>
      </c>
      <c r="I18" s="33">
        <v>881300.75684717146</v>
      </c>
      <c r="J18" s="33">
        <v>42667768</v>
      </c>
      <c r="K18" s="33">
        <v>13968636</v>
      </c>
      <c r="L18" s="33">
        <v>9794099.0265687257</v>
      </c>
      <c r="M18" s="33">
        <v>0</v>
      </c>
      <c r="N18" s="33">
        <v>0</v>
      </c>
      <c r="O18" s="54">
        <v>688.67413441955193</v>
      </c>
      <c r="P18" s="33">
        <v>11773.654399592668</v>
      </c>
      <c r="Q18" s="33">
        <v>0</v>
      </c>
      <c r="R18" s="33">
        <v>358.98197834915334</v>
      </c>
      <c r="S18" s="33">
        <v>17379.946232179227</v>
      </c>
      <c r="T18" s="33">
        <v>5689.872097759674</v>
      </c>
      <c r="U18" s="33">
        <v>3989.4497053233099</v>
      </c>
      <c r="V18" s="33">
        <v>0</v>
      </c>
      <c r="W18" s="33">
        <v>0</v>
      </c>
    </row>
    <row r="19" spans="1:23" x14ac:dyDescent="0.2">
      <c r="A19" s="27">
        <v>1133</v>
      </c>
      <c r="B19" s="27" t="s">
        <v>471</v>
      </c>
      <c r="C19" s="33">
        <v>2534</v>
      </c>
      <c r="D19" s="33">
        <f>SUM(Table17[[#This Row],[Utbytte totalt]:[Renter ansvarlig lån totalt]])</f>
        <v>100791454.9532097</v>
      </c>
      <c r="E19" s="33">
        <f>SUM(Table17[[#This Row],[Utbytte per innbygger]:[Renter ansvarlig lån per innbygger]])</f>
        <v>39775.633367486073</v>
      </c>
      <c r="F19" s="54">
        <v>6262200</v>
      </c>
      <c r="G19" s="33">
        <v>14029983.575999999</v>
      </c>
      <c r="H19" s="33">
        <v>0</v>
      </c>
      <c r="I19" s="33">
        <v>1012173.2231088367</v>
      </c>
      <c r="J19" s="33">
        <v>54975456</v>
      </c>
      <c r="K19" s="33">
        <v>15311604</v>
      </c>
      <c r="L19" s="33">
        <v>9200038.1541008651</v>
      </c>
      <c r="M19" s="33">
        <v>0</v>
      </c>
      <c r="N19" s="33">
        <v>0</v>
      </c>
      <c r="O19" s="54">
        <v>2471.2707182320441</v>
      </c>
      <c r="P19" s="33">
        <v>5536.6943867403315</v>
      </c>
      <c r="Q19" s="33">
        <v>0</v>
      </c>
      <c r="R19" s="33">
        <v>399.43694676749669</v>
      </c>
      <c r="S19" s="33">
        <v>21695.128650355171</v>
      </c>
      <c r="T19" s="33">
        <v>6042.46408839779</v>
      </c>
      <c r="U19" s="33">
        <v>3630.6385769932381</v>
      </c>
      <c r="V19" s="33">
        <v>0</v>
      </c>
      <c r="W19" s="33">
        <v>0</v>
      </c>
    </row>
    <row r="20" spans="1:23" x14ac:dyDescent="0.2">
      <c r="A20" s="27">
        <v>3454</v>
      </c>
      <c r="B20" s="27" t="s">
        <v>501</v>
      </c>
      <c r="C20" s="33">
        <v>1587</v>
      </c>
      <c r="D20" s="33">
        <f>SUM(Table17[[#This Row],[Utbytte totalt]:[Renter ansvarlig lån totalt]])</f>
        <v>61774495.952236779</v>
      </c>
      <c r="E20" s="33">
        <f>SUM(Table17[[#This Row],[Utbytte per innbygger]:[Renter ansvarlig lån per innbygger]])</f>
        <v>38925.328262279007</v>
      </c>
      <c r="F20" s="54">
        <v>0</v>
      </c>
      <c r="G20" s="33">
        <v>5431654.7460000003</v>
      </c>
      <c r="H20" s="33">
        <v>0</v>
      </c>
      <c r="I20" s="33">
        <v>662715.89298460295</v>
      </c>
      <c r="J20" s="33">
        <v>31545782</v>
      </c>
      <c r="K20" s="33">
        <v>23438644</v>
      </c>
      <c r="L20" s="33">
        <v>695699.31325217336</v>
      </c>
      <c r="M20" s="33">
        <v>0</v>
      </c>
      <c r="N20" s="33">
        <v>0</v>
      </c>
      <c r="O20" s="54">
        <v>0</v>
      </c>
      <c r="P20" s="33">
        <v>3422.5927826086959</v>
      </c>
      <c r="Q20" s="33">
        <v>0</v>
      </c>
      <c r="R20" s="33">
        <v>417.59035474770189</v>
      </c>
      <c r="S20" s="33">
        <v>19877.61940768746</v>
      </c>
      <c r="T20" s="33">
        <v>14769.151858853182</v>
      </c>
      <c r="U20" s="33">
        <v>438.37385838196178</v>
      </c>
      <c r="V20" s="33">
        <v>0</v>
      </c>
      <c r="W20" s="33">
        <v>0</v>
      </c>
    </row>
    <row r="21" spans="1:23" x14ac:dyDescent="0.2">
      <c r="A21" s="27">
        <v>3818</v>
      </c>
      <c r="B21" s="27" t="s">
        <v>424</v>
      </c>
      <c r="C21" s="33">
        <v>5512</v>
      </c>
      <c r="D21" s="33">
        <f>SUM(Table17[[#This Row],[Utbytte totalt]:[Renter ansvarlig lån totalt]])</f>
        <v>202821289.85389325</v>
      </c>
      <c r="E21" s="33">
        <f>SUM(Table17[[#This Row],[Utbytte per innbygger]:[Renter ansvarlig lån per innbygger]])</f>
        <v>36796.315285539415</v>
      </c>
      <c r="F21" s="54">
        <v>0</v>
      </c>
      <c r="G21" s="33">
        <v>81020456.593999997</v>
      </c>
      <c r="H21" s="33">
        <v>0</v>
      </c>
      <c r="I21" s="33">
        <v>2142688.5699649248</v>
      </c>
      <c r="J21" s="33">
        <v>94361297.967999995</v>
      </c>
      <c r="K21" s="33">
        <v>7552624</v>
      </c>
      <c r="L21" s="33">
        <v>17744222.721928328</v>
      </c>
      <c r="M21" s="33">
        <v>0</v>
      </c>
      <c r="N21" s="33">
        <v>0</v>
      </c>
      <c r="O21" s="54">
        <v>0</v>
      </c>
      <c r="P21" s="33">
        <v>14698.921733309144</v>
      </c>
      <c r="Q21" s="33">
        <v>0</v>
      </c>
      <c r="R21" s="33">
        <v>388.73159832455093</v>
      </c>
      <c r="S21" s="33">
        <v>17119.248542815672</v>
      </c>
      <c r="T21" s="33">
        <v>1370.2148040638606</v>
      </c>
      <c r="U21" s="33">
        <v>3219.1986070261842</v>
      </c>
      <c r="V21" s="33">
        <v>0</v>
      </c>
      <c r="W21" s="33">
        <v>0</v>
      </c>
    </row>
    <row r="22" spans="1:23" x14ac:dyDescent="0.2">
      <c r="A22" s="27">
        <v>1845</v>
      </c>
      <c r="B22" s="27" t="s">
        <v>443</v>
      </c>
      <c r="C22" s="33">
        <v>1869</v>
      </c>
      <c r="D22" s="33">
        <f>SUM(Table17[[#This Row],[Utbytte totalt]:[Renter ansvarlig lån totalt]])</f>
        <v>67670930.142789871</v>
      </c>
      <c r="E22" s="33">
        <f>SUM(Table17[[#This Row],[Utbytte per innbygger]:[Renter ansvarlig lån per innbygger]])</f>
        <v>36207.025223536577</v>
      </c>
      <c r="F22" s="54">
        <v>850061.5</v>
      </c>
      <c r="G22" s="33">
        <v>31306424.631999999</v>
      </c>
      <c r="H22" s="33">
        <v>0</v>
      </c>
      <c r="I22" s="33">
        <v>796372.87980502751</v>
      </c>
      <c r="J22" s="33">
        <v>24653677.828000002</v>
      </c>
      <c r="K22" s="33">
        <v>7584518</v>
      </c>
      <c r="L22" s="33">
        <v>2479875.3029848337</v>
      </c>
      <c r="M22" s="33">
        <v>0</v>
      </c>
      <c r="N22" s="33">
        <v>0</v>
      </c>
      <c r="O22" s="54">
        <v>454.82156233279829</v>
      </c>
      <c r="P22" s="33">
        <v>16750.360958801499</v>
      </c>
      <c r="Q22" s="33">
        <v>0</v>
      </c>
      <c r="R22" s="33">
        <v>426.09570883094034</v>
      </c>
      <c r="S22" s="33">
        <v>13190.83885928304</v>
      </c>
      <c r="T22" s="33">
        <v>4058.0620652755483</v>
      </c>
      <c r="U22" s="33">
        <v>1326.8460690127522</v>
      </c>
      <c r="V22" s="33">
        <v>0</v>
      </c>
      <c r="W22" s="33">
        <v>0</v>
      </c>
    </row>
    <row r="23" spans="1:23" x14ac:dyDescent="0.2">
      <c r="A23" s="27">
        <v>4618</v>
      </c>
      <c r="B23" s="27" t="s">
        <v>423</v>
      </c>
      <c r="C23" s="33">
        <v>10881</v>
      </c>
      <c r="D23" s="33">
        <f>SUM(Table17[[#This Row],[Utbytte totalt]:[Renter ansvarlig lån totalt]])</f>
        <v>366438300.294357</v>
      </c>
      <c r="E23" s="33">
        <f>SUM(Table17[[#This Row],[Utbytte per innbygger]:[Renter ansvarlig lån per innbygger]])</f>
        <v>33676.895532980147</v>
      </c>
      <c r="F23" s="54">
        <v>0</v>
      </c>
      <c r="G23" s="33">
        <v>87675069.545000002</v>
      </c>
      <c r="H23" s="33">
        <v>0</v>
      </c>
      <c r="I23" s="33">
        <v>2564543.4346168884</v>
      </c>
      <c r="J23" s="33">
        <v>226619435.26199999</v>
      </c>
      <c r="K23" s="33">
        <v>32823903</v>
      </c>
      <c r="L23" s="33">
        <v>16755349.052740097</v>
      </c>
      <c r="M23" s="33">
        <v>0</v>
      </c>
      <c r="N23" s="33">
        <v>0</v>
      </c>
      <c r="O23" s="54">
        <v>0</v>
      </c>
      <c r="P23" s="33">
        <v>8057.6297716202553</v>
      </c>
      <c r="Q23" s="33">
        <v>0</v>
      </c>
      <c r="R23" s="33">
        <v>235.69005005209891</v>
      </c>
      <c r="S23" s="33">
        <v>20827.077958092086</v>
      </c>
      <c r="T23" s="33">
        <v>3016.6255858836503</v>
      </c>
      <c r="U23" s="33">
        <v>1539.8721673320556</v>
      </c>
      <c r="V23" s="33">
        <v>0</v>
      </c>
      <c r="W23" s="33">
        <v>0</v>
      </c>
    </row>
    <row r="24" spans="1:23" x14ac:dyDescent="0.2">
      <c r="A24" s="27">
        <v>4634</v>
      </c>
      <c r="B24" s="27" t="s">
        <v>454</v>
      </c>
      <c r="C24" s="33">
        <v>1629</v>
      </c>
      <c r="D24" s="33">
        <f>SUM(Table17[[#This Row],[Utbytte totalt]:[Renter ansvarlig lån totalt]])</f>
        <v>54376638.140728779</v>
      </c>
      <c r="E24" s="33">
        <f>SUM(Table17[[#This Row],[Utbytte per innbygger]:[Renter ansvarlig lån per innbygger]])</f>
        <v>33380.379460238662</v>
      </c>
      <c r="F24" s="54">
        <v>952639.99999999988</v>
      </c>
      <c r="G24" s="33">
        <v>20913721.934</v>
      </c>
      <c r="H24" s="33">
        <v>0</v>
      </c>
      <c r="I24" s="33">
        <v>470583.97443024325</v>
      </c>
      <c r="J24" s="33">
        <v>24679137.999999996</v>
      </c>
      <c r="K24" s="33">
        <v>3199992</v>
      </c>
      <c r="L24" s="33">
        <v>4160562.2322985381</v>
      </c>
      <c r="M24" s="33">
        <v>0</v>
      </c>
      <c r="N24" s="33">
        <v>0</v>
      </c>
      <c r="O24" s="54">
        <v>584.80049109883362</v>
      </c>
      <c r="P24" s="33">
        <v>12838.380561080417</v>
      </c>
      <c r="Q24" s="33">
        <v>0</v>
      </c>
      <c r="R24" s="33">
        <v>288.87905121561892</v>
      </c>
      <c r="S24" s="33">
        <v>15149.869858809083</v>
      </c>
      <c r="T24" s="33">
        <v>1964.3904235727441</v>
      </c>
      <c r="U24" s="33">
        <v>2554.0590744619631</v>
      </c>
      <c r="V24" s="33">
        <v>0</v>
      </c>
      <c r="W24" s="33">
        <v>0</v>
      </c>
    </row>
    <row r="25" spans="1:23" x14ac:dyDescent="0.2">
      <c r="A25" s="27">
        <v>5044</v>
      </c>
      <c r="B25" s="27" t="s">
        <v>467</v>
      </c>
      <c r="C25" s="33">
        <v>818</v>
      </c>
      <c r="D25" s="33">
        <f>SUM(Table17[[#This Row],[Utbytte totalt]:[Renter ansvarlig lån totalt]])</f>
        <v>26586500.466592252</v>
      </c>
      <c r="E25" s="33">
        <f>SUM(Table17[[#This Row],[Utbytte per innbygger]:[Renter ansvarlig lån per innbygger]])</f>
        <v>32501.834311237468</v>
      </c>
      <c r="F25" s="54">
        <v>3512990</v>
      </c>
      <c r="G25" s="33">
        <v>12406014.929</v>
      </c>
      <c r="H25" s="33">
        <v>0</v>
      </c>
      <c r="I25" s="33">
        <v>250606.85028829519</v>
      </c>
      <c r="J25" s="33">
        <v>4858980</v>
      </c>
      <c r="K25" s="33">
        <v>3128095</v>
      </c>
      <c r="L25" s="33">
        <v>2429813.6873039566</v>
      </c>
      <c r="M25" s="33">
        <v>0</v>
      </c>
      <c r="N25" s="33">
        <v>0</v>
      </c>
      <c r="O25" s="54">
        <v>4294.6088019559902</v>
      </c>
      <c r="P25" s="33">
        <v>15166.277419315404</v>
      </c>
      <c r="Q25" s="33">
        <v>0</v>
      </c>
      <c r="R25" s="33">
        <v>306.3653426507276</v>
      </c>
      <c r="S25" s="33">
        <v>5940.0733496332514</v>
      </c>
      <c r="T25" s="33">
        <v>3824.0770171149143</v>
      </c>
      <c r="U25" s="33">
        <v>2970.4323805671843</v>
      </c>
      <c r="V25" s="33">
        <v>0</v>
      </c>
      <c r="W25" s="33">
        <v>0</v>
      </c>
    </row>
    <row r="26" spans="1:23" x14ac:dyDescent="0.2">
      <c r="A26" s="27">
        <v>3823</v>
      </c>
      <c r="B26" s="27" t="s">
        <v>491</v>
      </c>
      <c r="C26" s="33">
        <v>1198</v>
      </c>
      <c r="D26" s="33">
        <f>SUM(Table17[[#This Row],[Utbytte totalt]:[Renter ansvarlig lån totalt]])</f>
        <v>38483687.383174263</v>
      </c>
      <c r="E26" s="33">
        <f>SUM(Table17[[#This Row],[Utbytte per innbygger]:[Renter ansvarlig lån per innbygger]])</f>
        <v>32123.278283117081</v>
      </c>
      <c r="F26" s="54">
        <v>6270000</v>
      </c>
      <c r="G26" s="33">
        <v>7878535.2029999997</v>
      </c>
      <c r="H26" s="33">
        <v>0</v>
      </c>
      <c r="I26" s="33">
        <v>310474.04230161023</v>
      </c>
      <c r="J26" s="33">
        <v>16734427</v>
      </c>
      <c r="K26" s="33">
        <v>6706789</v>
      </c>
      <c r="L26" s="33">
        <v>583462.13787265122</v>
      </c>
      <c r="M26" s="33">
        <v>0</v>
      </c>
      <c r="N26" s="33">
        <v>0</v>
      </c>
      <c r="O26" s="54">
        <v>5233.7228714524208</v>
      </c>
      <c r="P26" s="33">
        <v>6576.4066803005007</v>
      </c>
      <c r="Q26" s="33">
        <v>0</v>
      </c>
      <c r="R26" s="33">
        <v>259.16030242204528</v>
      </c>
      <c r="S26" s="33">
        <v>13968.636894824707</v>
      </c>
      <c r="T26" s="33">
        <v>5598.3213689482473</v>
      </c>
      <c r="U26" s="33">
        <v>487.03016516915795</v>
      </c>
      <c r="V26" s="33">
        <v>0</v>
      </c>
      <c r="W26" s="33">
        <v>0</v>
      </c>
    </row>
    <row r="27" spans="1:23" x14ac:dyDescent="0.2">
      <c r="A27" s="27">
        <v>4220</v>
      </c>
      <c r="B27" s="27" t="s">
        <v>512</v>
      </c>
      <c r="C27" s="33">
        <v>1134</v>
      </c>
      <c r="D27" s="33">
        <f>SUM(Table17[[#This Row],[Utbytte totalt]:[Renter ansvarlig lån totalt]])</f>
        <v>36131269.544442974</v>
      </c>
      <c r="E27" s="33">
        <f>SUM(Table17[[#This Row],[Utbytte per innbygger]:[Renter ansvarlig lån per innbygger]])</f>
        <v>31861.789721731016</v>
      </c>
      <c r="F27" s="54">
        <v>8388049.9999999991</v>
      </c>
      <c r="G27" s="33">
        <v>5929979.2930000005</v>
      </c>
      <c r="H27" s="33">
        <v>0</v>
      </c>
      <c r="I27" s="33">
        <v>275667.53531712474</v>
      </c>
      <c r="J27" s="33">
        <v>17834954.183999997</v>
      </c>
      <c r="K27" s="33">
        <v>3235982</v>
      </c>
      <c r="L27" s="33">
        <v>466636.532125853</v>
      </c>
      <c r="M27" s="33">
        <v>0</v>
      </c>
      <c r="N27" s="33">
        <v>0</v>
      </c>
      <c r="O27" s="54">
        <v>7396.8694885361547</v>
      </c>
      <c r="P27" s="33">
        <v>5229.2586358024701</v>
      </c>
      <c r="Q27" s="33">
        <v>0</v>
      </c>
      <c r="R27" s="33">
        <v>243.09306465354916</v>
      </c>
      <c r="S27" s="33">
        <v>15727.472825396822</v>
      </c>
      <c r="T27" s="33">
        <v>2853.5996472663142</v>
      </c>
      <c r="U27" s="33">
        <v>411.4960600757081</v>
      </c>
      <c r="V27" s="33">
        <v>0</v>
      </c>
      <c r="W27" s="33">
        <v>0</v>
      </c>
    </row>
    <row r="28" spans="1:23" x14ac:dyDescent="0.2">
      <c r="A28" s="27">
        <v>4642</v>
      </c>
      <c r="B28" s="27" t="s">
        <v>449</v>
      </c>
      <c r="C28" s="33">
        <v>2117</v>
      </c>
      <c r="D28" s="33">
        <f>SUM(Table17[[#This Row],[Utbytte totalt]:[Renter ansvarlig lån totalt]])</f>
        <v>64224765.61640285</v>
      </c>
      <c r="E28" s="33">
        <f>SUM(Table17[[#This Row],[Utbytte per innbygger]:[Renter ansvarlig lån per innbygger]])</f>
        <v>30337.631372887503</v>
      </c>
      <c r="F28" s="54">
        <v>0</v>
      </c>
      <c r="G28" s="33">
        <v>19397051.366</v>
      </c>
      <c r="H28" s="33">
        <v>0</v>
      </c>
      <c r="I28" s="33">
        <v>622340.34488259966</v>
      </c>
      <c r="J28" s="33">
        <v>31180292</v>
      </c>
      <c r="K28" s="33">
        <v>7833082</v>
      </c>
      <c r="L28" s="33">
        <v>5191999.9055202454</v>
      </c>
      <c r="M28" s="33">
        <v>0</v>
      </c>
      <c r="N28" s="33">
        <v>0</v>
      </c>
      <c r="O28" s="54">
        <v>0</v>
      </c>
      <c r="P28" s="33">
        <v>9162.5183589985827</v>
      </c>
      <c r="Q28" s="33">
        <v>0</v>
      </c>
      <c r="R28" s="33">
        <v>293.97276565073201</v>
      </c>
      <c r="S28" s="33">
        <v>14728.527161076996</v>
      </c>
      <c r="T28" s="33">
        <v>3700.0859707132736</v>
      </c>
      <c r="U28" s="33">
        <v>2452.5271164479195</v>
      </c>
      <c r="V28" s="33">
        <v>0</v>
      </c>
      <c r="W28" s="33">
        <v>0</v>
      </c>
    </row>
    <row r="29" spans="1:23" x14ac:dyDescent="0.2">
      <c r="A29" s="27">
        <v>4620</v>
      </c>
      <c r="B29" s="27" t="s">
        <v>499</v>
      </c>
      <c r="C29" s="33">
        <v>1051</v>
      </c>
      <c r="D29" s="33">
        <f>SUM(Table17[[#This Row],[Utbytte totalt]:[Renter ansvarlig lån totalt]])</f>
        <v>30813870.929246642</v>
      </c>
      <c r="E29" s="33">
        <f>SUM(Table17[[#This Row],[Utbytte per innbygger]:[Renter ansvarlig lån per innbygger]])</f>
        <v>29318.621245715171</v>
      </c>
      <c r="F29" s="54">
        <v>0</v>
      </c>
      <c r="G29" s="33">
        <v>6746416.4809999997</v>
      </c>
      <c r="H29" s="33">
        <v>0</v>
      </c>
      <c r="I29" s="33">
        <v>310474.04230161023</v>
      </c>
      <c r="J29" s="33">
        <v>15148320</v>
      </c>
      <c r="K29" s="33">
        <v>6654160</v>
      </c>
      <c r="L29" s="33">
        <v>1954500.4059450328</v>
      </c>
      <c r="M29" s="33">
        <v>0</v>
      </c>
      <c r="N29" s="33">
        <v>0</v>
      </c>
      <c r="O29" s="54">
        <v>0</v>
      </c>
      <c r="P29" s="33">
        <v>6419.0451769743095</v>
      </c>
      <c r="Q29" s="33">
        <v>0</v>
      </c>
      <c r="R29" s="33">
        <v>295.40822293207441</v>
      </c>
      <c r="S29" s="33">
        <v>14413.244529019981</v>
      </c>
      <c r="T29" s="33">
        <v>6331.2654614652711</v>
      </c>
      <c r="U29" s="33">
        <v>1859.6578553235327</v>
      </c>
      <c r="V29" s="33">
        <v>0</v>
      </c>
      <c r="W29" s="33">
        <v>0</v>
      </c>
    </row>
    <row r="30" spans="1:23" x14ac:dyDescent="0.2">
      <c r="A30" s="27">
        <v>4638</v>
      </c>
      <c r="B30" s="27" t="s">
        <v>448</v>
      </c>
      <c r="C30" s="33">
        <v>3965</v>
      </c>
      <c r="D30" s="33">
        <f>SUM(Table17[[#This Row],[Utbytte totalt]:[Renter ansvarlig lån totalt]])</f>
        <v>113015850.82802936</v>
      </c>
      <c r="E30" s="33">
        <f>SUM(Table17[[#This Row],[Utbytte per innbygger]:[Renter ansvarlig lån per innbygger]])</f>
        <v>28503.367169742589</v>
      </c>
      <c r="F30" s="54">
        <v>1062560</v>
      </c>
      <c r="G30" s="33">
        <v>27545641.900000002</v>
      </c>
      <c r="H30" s="33">
        <v>0</v>
      </c>
      <c r="I30" s="33">
        <v>1016350.0039469735</v>
      </c>
      <c r="J30" s="33">
        <v>69043833.429999992</v>
      </c>
      <c r="K30" s="33">
        <v>9553705</v>
      </c>
      <c r="L30" s="33">
        <v>4793760.4940823913</v>
      </c>
      <c r="M30" s="33">
        <v>0</v>
      </c>
      <c r="N30" s="33">
        <v>0</v>
      </c>
      <c r="O30" s="54">
        <v>267.98486759142497</v>
      </c>
      <c r="P30" s="33">
        <v>6947.1984615384617</v>
      </c>
      <c r="Q30" s="33">
        <v>0</v>
      </c>
      <c r="R30" s="33">
        <v>256.33039191600847</v>
      </c>
      <c r="S30" s="33">
        <v>17413.324950819671</v>
      </c>
      <c r="T30" s="33">
        <v>2409.5094577553596</v>
      </c>
      <c r="U30" s="33">
        <v>1209.0190401216623</v>
      </c>
      <c r="V30" s="33">
        <v>0</v>
      </c>
      <c r="W30" s="33">
        <v>0</v>
      </c>
    </row>
    <row r="31" spans="1:23" x14ac:dyDescent="0.2">
      <c r="A31" s="27">
        <v>4644</v>
      </c>
      <c r="B31" s="27" t="s">
        <v>425</v>
      </c>
      <c r="C31" s="33">
        <v>5246</v>
      </c>
      <c r="D31" s="33">
        <f>SUM(Table17[[#This Row],[Utbytte totalt]:[Renter ansvarlig lån totalt]])</f>
        <v>142562264.21503571</v>
      </c>
      <c r="E31" s="33">
        <f>SUM(Table17[[#This Row],[Utbytte per innbygger]:[Renter ansvarlig lån per innbygger]])</f>
        <v>27175.422076827243</v>
      </c>
      <c r="F31" s="54">
        <v>7746086.2399999993</v>
      </c>
      <c r="G31" s="33">
        <v>57273207.075000003</v>
      </c>
      <c r="H31" s="33">
        <v>0</v>
      </c>
      <c r="I31" s="33">
        <v>1027488.0861820104</v>
      </c>
      <c r="J31" s="33">
        <v>54155243.999999993</v>
      </c>
      <c r="K31" s="33">
        <v>17156057</v>
      </c>
      <c r="L31" s="33">
        <v>5204181.8138537109</v>
      </c>
      <c r="M31" s="33">
        <v>0</v>
      </c>
      <c r="N31" s="33">
        <v>0</v>
      </c>
      <c r="O31" s="54">
        <v>1476.5700038124285</v>
      </c>
      <c r="P31" s="33">
        <v>10917.500395539459</v>
      </c>
      <c r="Q31" s="33">
        <v>0</v>
      </c>
      <c r="R31" s="33">
        <v>195.86124403012016</v>
      </c>
      <c r="S31" s="33">
        <v>10323.149828440715</v>
      </c>
      <c r="T31" s="33">
        <v>3270.3120472741134</v>
      </c>
      <c r="U31" s="33">
        <v>992.02855773040619</v>
      </c>
      <c r="V31" s="33">
        <v>0</v>
      </c>
      <c r="W31" s="33">
        <v>0</v>
      </c>
    </row>
    <row r="32" spans="1:23" x14ac:dyDescent="0.2">
      <c r="A32" s="27">
        <v>4639</v>
      </c>
      <c r="B32" s="27" t="s">
        <v>458</v>
      </c>
      <c r="C32" s="33">
        <v>2560</v>
      </c>
      <c r="D32" s="33">
        <f>SUM(Table17[[#This Row],[Utbytte totalt]:[Renter ansvarlig lån totalt]])</f>
        <v>65859399.241381153</v>
      </c>
      <c r="E32" s="33">
        <f>SUM(Table17[[#This Row],[Utbytte per innbygger]:[Renter ansvarlig lån per innbygger]])</f>
        <v>25726.327828664511</v>
      </c>
      <c r="F32" s="54">
        <v>7915600</v>
      </c>
      <c r="G32" s="33">
        <v>14499165.842</v>
      </c>
      <c r="H32" s="33">
        <v>0</v>
      </c>
      <c r="I32" s="33">
        <v>524882.12532604055</v>
      </c>
      <c r="J32" s="33">
        <v>32000826</v>
      </c>
      <c r="K32" s="33">
        <v>7585660</v>
      </c>
      <c r="L32" s="33">
        <v>3333265.2740551084</v>
      </c>
      <c r="M32" s="33">
        <v>0</v>
      </c>
      <c r="N32" s="33">
        <v>0</v>
      </c>
      <c r="O32" s="54">
        <v>3092.03125</v>
      </c>
      <c r="P32" s="33">
        <v>5663.7366570312497</v>
      </c>
      <c r="Q32" s="33">
        <v>0</v>
      </c>
      <c r="R32" s="33">
        <v>205.03208020548459</v>
      </c>
      <c r="S32" s="33">
        <v>12500.32265625</v>
      </c>
      <c r="T32" s="33">
        <v>2963.1484375</v>
      </c>
      <c r="U32" s="33">
        <v>1302.0567476777767</v>
      </c>
      <c r="V32" s="33">
        <v>0</v>
      </c>
      <c r="W32" s="33">
        <v>0</v>
      </c>
    </row>
    <row r="33" spans="1:23" x14ac:dyDescent="0.2">
      <c r="A33" s="27">
        <v>1135</v>
      </c>
      <c r="B33" s="27" t="s">
        <v>444</v>
      </c>
      <c r="C33" s="33">
        <v>4525</v>
      </c>
      <c r="D33" s="33">
        <f>SUM(Table17[[#This Row],[Utbytte totalt]:[Renter ansvarlig lån totalt]])</f>
        <v>112603175.49256909</v>
      </c>
      <c r="E33" s="33">
        <f>SUM(Table17[[#This Row],[Utbytte per innbygger]:[Renter ansvarlig lån per innbygger]])</f>
        <v>24884.679666866094</v>
      </c>
      <c r="F33" s="54">
        <v>660000</v>
      </c>
      <c r="G33" s="33">
        <v>19920195.057</v>
      </c>
      <c r="H33" s="33">
        <v>0</v>
      </c>
      <c r="I33" s="33">
        <v>949521.5105367637</v>
      </c>
      <c r="J33" s="33">
        <v>78526203.254000008</v>
      </c>
      <c r="K33" s="33">
        <v>7401189</v>
      </c>
      <c r="L33" s="33">
        <v>5146066.6710323095</v>
      </c>
      <c r="M33" s="33">
        <v>0</v>
      </c>
      <c r="N33" s="33">
        <v>0</v>
      </c>
      <c r="O33" s="54">
        <v>145.85635359116023</v>
      </c>
      <c r="P33" s="33">
        <v>4402.2530512707181</v>
      </c>
      <c r="Q33" s="33">
        <v>0</v>
      </c>
      <c r="R33" s="33">
        <v>209.83900785342846</v>
      </c>
      <c r="S33" s="33">
        <v>17353.857072707186</v>
      </c>
      <c r="T33" s="33">
        <v>1635.6218784530386</v>
      </c>
      <c r="U33" s="33">
        <v>1137.2523029905656</v>
      </c>
      <c r="V33" s="33">
        <v>0</v>
      </c>
      <c r="W33" s="33">
        <v>0</v>
      </c>
    </row>
    <row r="34" spans="1:23" x14ac:dyDescent="0.2">
      <c r="A34" s="27">
        <v>3433</v>
      </c>
      <c r="B34" s="27" t="s">
        <v>465</v>
      </c>
      <c r="C34" s="33">
        <v>2151</v>
      </c>
      <c r="D34" s="33">
        <f>SUM(Table17[[#This Row],[Utbytte totalt]:[Renter ansvarlig lån totalt]])</f>
        <v>47647751.909488164</v>
      </c>
      <c r="E34" s="33">
        <f>SUM(Table17[[#This Row],[Utbytte per innbygger]:[Renter ansvarlig lån per innbygger]])</f>
        <v>22151.442077865257</v>
      </c>
      <c r="F34" s="54">
        <v>4641000</v>
      </c>
      <c r="G34" s="33">
        <v>15934766.834000001</v>
      </c>
      <c r="H34" s="33">
        <v>0</v>
      </c>
      <c r="I34" s="33">
        <v>562473.15286928485</v>
      </c>
      <c r="J34" s="33">
        <v>17143904</v>
      </c>
      <c r="K34" s="33">
        <v>8230169</v>
      </c>
      <c r="L34" s="33">
        <v>1135438.9226188809</v>
      </c>
      <c r="M34" s="33">
        <v>0</v>
      </c>
      <c r="N34" s="33">
        <v>0</v>
      </c>
      <c r="O34" s="54">
        <v>2157.6011157601115</v>
      </c>
      <c r="P34" s="33">
        <v>7408.0738419339841</v>
      </c>
      <c r="Q34" s="33">
        <v>0</v>
      </c>
      <c r="R34" s="33">
        <v>261.49379491831002</v>
      </c>
      <c r="S34" s="33">
        <v>7970.2017666201764</v>
      </c>
      <c r="T34" s="33">
        <v>3826.205950720595</v>
      </c>
      <c r="U34" s="33">
        <v>527.86560791207853</v>
      </c>
      <c r="V34" s="33">
        <v>0</v>
      </c>
      <c r="W34" s="33">
        <v>0</v>
      </c>
    </row>
    <row r="35" spans="1:23" x14ac:dyDescent="0.2">
      <c r="A35" s="27">
        <v>4227</v>
      </c>
      <c r="B35" s="27" t="s">
        <v>455</v>
      </c>
      <c r="C35" s="33">
        <v>5883</v>
      </c>
      <c r="D35" s="33">
        <f>SUM(Table17[[#This Row],[Utbytte totalt]:[Renter ansvarlig lån totalt]])</f>
        <v>129404144.23891014</v>
      </c>
      <c r="E35" s="33">
        <f>SUM(Table17[[#This Row],[Utbytte per innbygger]:[Renter ansvarlig lån per innbygger]])</f>
        <v>21996.284929272504</v>
      </c>
      <c r="F35" s="54">
        <v>17561300</v>
      </c>
      <c r="G35" s="33">
        <v>19777617.166999999</v>
      </c>
      <c r="H35" s="33">
        <v>0</v>
      </c>
      <c r="I35" s="33">
        <v>1141653.4290911227</v>
      </c>
      <c r="J35" s="33">
        <v>80508182.974999994</v>
      </c>
      <c r="K35" s="33">
        <v>7716201</v>
      </c>
      <c r="L35" s="33">
        <v>2699189.6678190231</v>
      </c>
      <c r="M35" s="33">
        <v>0</v>
      </c>
      <c r="N35" s="33">
        <v>0</v>
      </c>
      <c r="O35" s="54">
        <v>2985.0926398096208</v>
      </c>
      <c r="P35" s="33">
        <v>3361.825117627061</v>
      </c>
      <c r="Q35" s="33">
        <v>0</v>
      </c>
      <c r="R35" s="33">
        <v>194.05973637448966</v>
      </c>
      <c r="S35" s="33">
        <v>13684.885768315484</v>
      </c>
      <c r="T35" s="33">
        <v>1311.6098929117798</v>
      </c>
      <c r="U35" s="33">
        <v>458.8117742340682</v>
      </c>
      <c r="V35" s="33">
        <v>0</v>
      </c>
      <c r="W35" s="33">
        <v>0</v>
      </c>
    </row>
    <row r="36" spans="1:23" x14ac:dyDescent="0.2">
      <c r="A36" s="27">
        <v>3043</v>
      </c>
      <c r="B36" s="27" t="s">
        <v>456</v>
      </c>
      <c r="C36" s="33">
        <v>4650</v>
      </c>
      <c r="D36" s="33">
        <f>SUM(Table17[[#This Row],[Utbytte totalt]:[Renter ansvarlig lån totalt]])</f>
        <v>98950154.445369691</v>
      </c>
      <c r="E36" s="33">
        <f>SUM(Table17[[#This Row],[Utbytte per innbygger]:[Renter ansvarlig lån per innbygger]])</f>
        <v>21279.603106531111</v>
      </c>
      <c r="F36" s="54">
        <v>288000</v>
      </c>
      <c r="G36" s="33">
        <v>21001951.984999999</v>
      </c>
      <c r="H36" s="33">
        <v>0</v>
      </c>
      <c r="I36" s="33">
        <v>1584392.1979337775</v>
      </c>
      <c r="J36" s="33">
        <v>63669903.791999988</v>
      </c>
      <c r="K36" s="33">
        <v>7429840</v>
      </c>
      <c r="L36" s="33">
        <v>4976066.4704359174</v>
      </c>
      <c r="M36" s="33">
        <v>0</v>
      </c>
      <c r="N36" s="33">
        <v>0</v>
      </c>
      <c r="O36" s="54">
        <v>61.935483870967744</v>
      </c>
      <c r="P36" s="33">
        <v>4516.5488139784948</v>
      </c>
      <c r="Q36" s="33">
        <v>0</v>
      </c>
      <c r="R36" s="33">
        <v>340.72950493199517</v>
      </c>
      <c r="S36" s="33">
        <v>13692.452428387094</v>
      </c>
      <c r="T36" s="33">
        <v>1597.8150537634408</v>
      </c>
      <c r="U36" s="33">
        <v>1070.1218215991221</v>
      </c>
      <c r="V36" s="33">
        <v>0</v>
      </c>
      <c r="W36" s="33">
        <v>0</v>
      </c>
    </row>
    <row r="37" spans="1:23" x14ac:dyDescent="0.2">
      <c r="A37" s="27">
        <v>1832</v>
      </c>
      <c r="B37" s="27" t="s">
        <v>429</v>
      </c>
      <c r="C37" s="33">
        <v>4420</v>
      </c>
      <c r="D37" s="33">
        <f>SUM(Table17[[#This Row],[Utbytte totalt]:[Renter ansvarlig lån totalt]])</f>
        <v>93747444.13848497</v>
      </c>
      <c r="E37" s="33">
        <f>SUM(Table17[[#This Row],[Utbytte per innbygger]:[Renter ansvarlig lån per innbygger]])</f>
        <v>21209.828990607461</v>
      </c>
      <c r="F37" s="54">
        <v>7307971.9400000004</v>
      </c>
      <c r="G37" s="33">
        <v>51877527.086000003</v>
      </c>
      <c r="H37" s="33">
        <v>0</v>
      </c>
      <c r="I37" s="33">
        <v>991289.31891814549</v>
      </c>
      <c r="J37" s="33">
        <v>19065712</v>
      </c>
      <c r="K37" s="33">
        <v>11727644</v>
      </c>
      <c r="L37" s="33">
        <v>2777299.793566823</v>
      </c>
      <c r="M37" s="33">
        <v>0</v>
      </c>
      <c r="N37" s="33">
        <v>0</v>
      </c>
      <c r="O37" s="54">
        <v>1653.3873167420816</v>
      </c>
      <c r="P37" s="33">
        <v>11736.997078280543</v>
      </c>
      <c r="Q37" s="33">
        <v>0</v>
      </c>
      <c r="R37" s="33">
        <v>224.27360156519129</v>
      </c>
      <c r="S37" s="33">
        <v>4313.5095022624437</v>
      </c>
      <c r="T37" s="33">
        <v>2653.3131221719459</v>
      </c>
      <c r="U37" s="33">
        <v>628.34836958525409</v>
      </c>
      <c r="V37" s="33">
        <v>0</v>
      </c>
      <c r="W37" s="33">
        <v>0</v>
      </c>
    </row>
    <row r="38" spans="1:23" x14ac:dyDescent="0.2">
      <c r="A38" s="27">
        <v>3822</v>
      </c>
      <c r="B38" s="27" t="s">
        <v>487</v>
      </c>
      <c r="C38" s="33">
        <v>1414</v>
      </c>
      <c r="D38" s="33">
        <f>SUM(Table17[[#This Row],[Utbytte totalt]:[Renter ansvarlig lån totalt]])</f>
        <v>29475593.401423432</v>
      </c>
      <c r="E38" s="33">
        <f>SUM(Table17[[#This Row],[Utbytte per innbygger]:[Renter ansvarlig lån per innbygger]])</f>
        <v>20845.539887852497</v>
      </c>
      <c r="F38" s="54">
        <v>1650000</v>
      </c>
      <c r="G38" s="33">
        <v>7373425.108</v>
      </c>
      <c r="H38" s="33">
        <v>0</v>
      </c>
      <c r="I38" s="33">
        <v>508175.00197348749</v>
      </c>
      <c r="J38" s="33">
        <v>17334639.356999997</v>
      </c>
      <c r="K38" s="33">
        <v>1613560</v>
      </c>
      <c r="L38" s="33">
        <v>995793.93444994837</v>
      </c>
      <c r="M38" s="33">
        <v>0</v>
      </c>
      <c r="N38" s="33">
        <v>0</v>
      </c>
      <c r="O38" s="54">
        <v>1166.9024045261669</v>
      </c>
      <c r="P38" s="33">
        <v>5214.5863564356432</v>
      </c>
      <c r="Q38" s="33">
        <v>0</v>
      </c>
      <c r="R38" s="33">
        <v>359.38826165027405</v>
      </c>
      <c r="S38" s="33">
        <v>12259.292331683166</v>
      </c>
      <c r="T38" s="33">
        <v>1141.1315417256012</v>
      </c>
      <c r="U38" s="33">
        <v>704.23899183164667</v>
      </c>
      <c r="V38" s="33">
        <v>0</v>
      </c>
      <c r="W38" s="33">
        <v>0</v>
      </c>
    </row>
    <row r="39" spans="1:23" x14ac:dyDescent="0.2">
      <c r="A39" s="27">
        <v>4643</v>
      </c>
      <c r="B39" s="27" t="s">
        <v>436</v>
      </c>
      <c r="C39" s="33">
        <v>5204</v>
      </c>
      <c r="D39" s="33">
        <f>SUM(Table17[[#This Row],[Utbytte totalt]:[Renter ansvarlig lån totalt]])</f>
        <v>107785513.58449328</v>
      </c>
      <c r="E39" s="33">
        <f>SUM(Table17[[#This Row],[Utbytte per innbygger]:[Renter ansvarlig lån per innbygger]])</f>
        <v>20712.051034683565</v>
      </c>
      <c r="F39" s="54">
        <v>0</v>
      </c>
      <c r="G39" s="33">
        <v>21372811.155999999</v>
      </c>
      <c r="H39" s="33">
        <v>0</v>
      </c>
      <c r="I39" s="33">
        <v>995466.09975628369</v>
      </c>
      <c r="J39" s="33">
        <v>69614483.268000007</v>
      </c>
      <c r="K39" s="33">
        <v>6154658</v>
      </c>
      <c r="L39" s="33">
        <v>9648095.060736984</v>
      </c>
      <c r="M39" s="33">
        <v>0</v>
      </c>
      <c r="N39" s="33">
        <v>0</v>
      </c>
      <c r="O39" s="54">
        <v>0</v>
      </c>
      <c r="P39" s="33">
        <v>4106.9967632590315</v>
      </c>
      <c r="Q39" s="33">
        <v>0</v>
      </c>
      <c r="R39" s="33">
        <v>191.28864330443577</v>
      </c>
      <c r="S39" s="33">
        <v>13377.110543428133</v>
      </c>
      <c r="T39" s="33">
        <v>1182.6783243658724</v>
      </c>
      <c r="U39" s="33">
        <v>1853.9767603260923</v>
      </c>
      <c r="V39" s="33">
        <v>0</v>
      </c>
      <c r="W39" s="33">
        <v>0</v>
      </c>
    </row>
    <row r="40" spans="1:23" x14ac:dyDescent="0.2">
      <c r="A40" s="27">
        <v>3819</v>
      </c>
      <c r="B40" s="27" t="s">
        <v>488</v>
      </c>
      <c r="C40" s="33">
        <v>1562</v>
      </c>
      <c r="D40" s="33">
        <f>SUM(Table17[[#This Row],[Utbytte totalt]:[Renter ansvarlig lån totalt]])</f>
        <v>32345770.869327247</v>
      </c>
      <c r="E40" s="33">
        <f>SUM(Table17[[#This Row],[Utbytte per innbygger]:[Renter ansvarlig lån per innbygger]])</f>
        <v>20707.919890734469</v>
      </c>
      <c r="F40" s="54">
        <v>0</v>
      </c>
      <c r="G40" s="33">
        <v>6808231.199</v>
      </c>
      <c r="H40" s="33">
        <v>0</v>
      </c>
      <c r="I40" s="33">
        <v>452484.59079831076</v>
      </c>
      <c r="J40" s="33">
        <v>21633860</v>
      </c>
      <c r="K40" s="33">
        <v>1544048</v>
      </c>
      <c r="L40" s="33">
        <v>1907147.0795289353</v>
      </c>
      <c r="M40" s="33">
        <v>0</v>
      </c>
      <c r="N40" s="33">
        <v>0</v>
      </c>
      <c r="O40" s="54">
        <v>0</v>
      </c>
      <c r="P40" s="33">
        <v>4358.6627394366196</v>
      </c>
      <c r="Q40" s="33">
        <v>0</v>
      </c>
      <c r="R40" s="33">
        <v>289.68283661863683</v>
      </c>
      <c r="S40" s="33">
        <v>13850.102432778489</v>
      </c>
      <c r="T40" s="33">
        <v>988.50704225352115</v>
      </c>
      <c r="U40" s="33">
        <v>1220.9648396472057</v>
      </c>
      <c r="V40" s="33">
        <v>0</v>
      </c>
      <c r="W40" s="33">
        <v>0</v>
      </c>
    </row>
    <row r="41" spans="1:23" x14ac:dyDescent="0.2">
      <c r="A41" s="27">
        <v>1839</v>
      </c>
      <c r="B41" s="27" t="s">
        <v>483</v>
      </c>
      <c r="C41" s="33">
        <v>1012</v>
      </c>
      <c r="D41" s="33">
        <f>SUM(Table17[[#This Row],[Utbytte totalt]:[Renter ansvarlig lån totalt]])</f>
        <v>20580515.410373494</v>
      </c>
      <c r="E41" s="33">
        <f>SUM(Table17[[#This Row],[Utbytte per innbygger]:[Renter ansvarlig lån per innbygger]])</f>
        <v>20336.477678234682</v>
      </c>
      <c r="F41" s="54">
        <v>0</v>
      </c>
      <c r="G41" s="33">
        <v>11297948.207</v>
      </c>
      <c r="H41" s="33">
        <v>0</v>
      </c>
      <c r="I41" s="33">
        <v>265921.71336146881</v>
      </c>
      <c r="J41" s="33">
        <v>4581324</v>
      </c>
      <c r="K41" s="33">
        <v>3862413</v>
      </c>
      <c r="L41" s="33">
        <v>572908.49001202732</v>
      </c>
      <c r="M41" s="33">
        <v>0</v>
      </c>
      <c r="N41" s="33">
        <v>0</v>
      </c>
      <c r="O41" s="54">
        <v>0</v>
      </c>
      <c r="P41" s="33">
        <v>11163.980441699605</v>
      </c>
      <c r="Q41" s="33">
        <v>0</v>
      </c>
      <c r="R41" s="33">
        <v>262.76849146390197</v>
      </c>
      <c r="S41" s="33">
        <v>4527</v>
      </c>
      <c r="T41" s="33">
        <v>3816.6136363636365</v>
      </c>
      <c r="U41" s="33">
        <v>566.11510870753693</v>
      </c>
      <c r="V41" s="33">
        <v>0</v>
      </c>
      <c r="W41" s="33">
        <v>0</v>
      </c>
    </row>
    <row r="42" spans="1:23" x14ac:dyDescent="0.2">
      <c r="A42" s="27">
        <v>4628</v>
      </c>
      <c r="B42" s="27" t="s">
        <v>447</v>
      </c>
      <c r="C42" s="33">
        <v>3867</v>
      </c>
      <c r="D42" s="33">
        <f>SUM(Table17[[#This Row],[Utbytte totalt]:[Renter ansvarlig lån totalt]])</f>
        <v>78195460.958879709</v>
      </c>
      <c r="E42" s="33">
        <f>SUM(Table17[[#This Row],[Utbytte per innbygger]:[Renter ansvarlig lån per innbygger]])</f>
        <v>20221.220832397132</v>
      </c>
      <c r="F42" s="54">
        <v>3407520</v>
      </c>
      <c r="G42" s="33">
        <v>24508569.561000001</v>
      </c>
      <c r="H42" s="33">
        <v>0</v>
      </c>
      <c r="I42" s="33">
        <v>719798.56443915912</v>
      </c>
      <c r="J42" s="33">
        <v>44480516.959999993</v>
      </c>
      <c r="K42" s="33">
        <v>3301809</v>
      </c>
      <c r="L42" s="33">
        <v>1777246.8734405637</v>
      </c>
      <c r="M42" s="33">
        <v>0</v>
      </c>
      <c r="N42" s="33">
        <v>0</v>
      </c>
      <c r="O42" s="54">
        <v>881.1792086889061</v>
      </c>
      <c r="P42" s="33">
        <v>6337.8767936384793</v>
      </c>
      <c r="Q42" s="33">
        <v>0</v>
      </c>
      <c r="R42" s="33">
        <v>186.1387547036874</v>
      </c>
      <c r="S42" s="33">
        <v>11502.590369795706</v>
      </c>
      <c r="T42" s="33">
        <v>853.84251357641585</v>
      </c>
      <c r="U42" s="33">
        <v>459.5931919939394</v>
      </c>
      <c r="V42" s="33">
        <v>0</v>
      </c>
      <c r="W42" s="33">
        <v>0</v>
      </c>
    </row>
    <row r="43" spans="1:23" x14ac:dyDescent="0.2">
      <c r="A43" s="27">
        <v>1826</v>
      </c>
      <c r="B43" s="27" t="s">
        <v>537</v>
      </c>
      <c r="C43" s="33">
        <v>1273</v>
      </c>
      <c r="D43" s="33">
        <f>SUM(Table17[[#This Row],[Utbytte totalt]:[Renter ansvarlig lån totalt]])</f>
        <v>25654953.013653204</v>
      </c>
      <c r="E43" s="33">
        <f>SUM(Table17[[#This Row],[Utbytte per innbygger]:[Renter ansvarlig lån per innbygger]])</f>
        <v>20153.144551180834</v>
      </c>
      <c r="F43" s="54">
        <v>2572581.7400000002</v>
      </c>
      <c r="G43" s="33">
        <v>2336522.4890000001</v>
      </c>
      <c r="H43" s="33">
        <v>0</v>
      </c>
      <c r="I43" s="33">
        <v>366164.45347678696</v>
      </c>
      <c r="J43" s="33">
        <v>9417166</v>
      </c>
      <c r="K43" s="33">
        <v>10513244</v>
      </c>
      <c r="L43" s="33">
        <v>449274.33117641509</v>
      </c>
      <c r="M43" s="33">
        <v>0</v>
      </c>
      <c r="N43" s="33">
        <v>0</v>
      </c>
      <c r="O43" s="54">
        <v>2020.8811783189319</v>
      </c>
      <c r="P43" s="33">
        <v>1835.4457886881382</v>
      </c>
      <c r="Q43" s="33">
        <v>0</v>
      </c>
      <c r="R43" s="33">
        <v>287.63900508781381</v>
      </c>
      <c r="S43" s="33">
        <v>7397.6166535742341</v>
      </c>
      <c r="T43" s="33">
        <v>8258.6362922230946</v>
      </c>
      <c r="U43" s="33">
        <v>352.92563328862144</v>
      </c>
      <c r="V43" s="33">
        <v>0</v>
      </c>
      <c r="W43" s="33">
        <v>0</v>
      </c>
    </row>
    <row r="44" spans="1:23" x14ac:dyDescent="0.2">
      <c r="A44" s="27">
        <v>4218</v>
      </c>
      <c r="B44" s="27" t="s">
        <v>497</v>
      </c>
      <c r="C44" s="33">
        <v>1323</v>
      </c>
      <c r="D44" s="33">
        <f>SUM(Table17[[#This Row],[Utbytte totalt]:[Renter ansvarlig lån totalt]])</f>
        <v>25267782.977649316</v>
      </c>
      <c r="E44" s="33">
        <f>SUM(Table17[[#This Row],[Utbytte per innbygger]:[Renter ansvarlig lån per innbygger]])</f>
        <v>19098.85334667371</v>
      </c>
      <c r="F44" s="54">
        <v>8033200</v>
      </c>
      <c r="G44" s="33">
        <v>6964671.2590000005</v>
      </c>
      <c r="H44" s="33">
        <v>0</v>
      </c>
      <c r="I44" s="33">
        <v>203270.00078939501</v>
      </c>
      <c r="J44" s="33">
        <v>9306123.0240000002</v>
      </c>
      <c r="K44" s="33">
        <v>176559</v>
      </c>
      <c r="L44" s="33">
        <v>583959.69385991991</v>
      </c>
      <c r="M44" s="33">
        <v>0</v>
      </c>
      <c r="N44" s="33">
        <v>0</v>
      </c>
      <c r="O44" s="54">
        <v>6071.9576719576717</v>
      </c>
      <c r="P44" s="33">
        <v>5264.3017830687832</v>
      </c>
      <c r="Q44" s="33">
        <v>0</v>
      </c>
      <c r="R44" s="33">
        <v>153.64323566847696</v>
      </c>
      <c r="S44" s="33">
        <v>7034.1065941043089</v>
      </c>
      <c r="T44" s="33">
        <v>133.45351473922904</v>
      </c>
      <c r="U44" s="33">
        <v>441.39054713523802</v>
      </c>
      <c r="V44" s="33">
        <v>0</v>
      </c>
      <c r="W44" s="33">
        <v>0</v>
      </c>
    </row>
    <row r="45" spans="1:23" x14ac:dyDescent="0.2">
      <c r="A45" s="27">
        <v>4648</v>
      </c>
      <c r="B45" s="27" t="s">
        <v>450</v>
      </c>
      <c r="C45" s="33">
        <v>3521</v>
      </c>
      <c r="D45" s="33">
        <f>SUM(Table17[[#This Row],[Utbytte totalt]:[Renter ansvarlig lån totalt]])</f>
        <v>65271397.563459381</v>
      </c>
      <c r="E45" s="33">
        <f>SUM(Table17[[#This Row],[Utbytte per innbygger]:[Renter ansvarlig lån per innbygger]])</f>
        <v>18537.744266816069</v>
      </c>
      <c r="F45" s="54">
        <v>0</v>
      </c>
      <c r="G45" s="33">
        <v>25386612.517000001</v>
      </c>
      <c r="H45" s="33">
        <v>3528000</v>
      </c>
      <c r="I45" s="33">
        <v>769919.93449681741</v>
      </c>
      <c r="J45" s="33">
        <v>26509583.528000001</v>
      </c>
      <c r="K45" s="33">
        <v>5983726</v>
      </c>
      <c r="L45" s="33">
        <v>3093555.5839625597</v>
      </c>
      <c r="M45" s="33">
        <v>0</v>
      </c>
      <c r="N45" s="33">
        <v>0</v>
      </c>
      <c r="O45" s="54">
        <v>0</v>
      </c>
      <c r="P45" s="33">
        <v>7210.0575168986088</v>
      </c>
      <c r="Q45" s="33">
        <v>1001.9880715705765</v>
      </c>
      <c r="R45" s="33">
        <v>218.66513334189645</v>
      </c>
      <c r="S45" s="33">
        <v>7528.9927656915652</v>
      </c>
      <c r="T45" s="33">
        <v>1699.4393638170975</v>
      </c>
      <c r="U45" s="33">
        <v>878.60141549632488</v>
      </c>
      <c r="V45" s="33">
        <v>0</v>
      </c>
      <c r="W45" s="33">
        <v>0</v>
      </c>
    </row>
    <row r="46" spans="1:23" x14ac:dyDescent="0.2">
      <c r="A46" s="27">
        <v>1837</v>
      </c>
      <c r="B46" s="27" t="s">
        <v>438</v>
      </c>
      <c r="C46" s="33">
        <v>6214</v>
      </c>
      <c r="D46" s="33">
        <f>SUM(Table17[[#This Row],[Utbytte totalt]:[Renter ansvarlig lån totalt]])</f>
        <v>104900894.55239949</v>
      </c>
      <c r="E46" s="33">
        <f>SUM(Table17[[#This Row],[Utbytte per innbygger]:[Renter ansvarlig lån per innbygger]])</f>
        <v>16881.379876472398</v>
      </c>
      <c r="F46" s="54">
        <v>0</v>
      </c>
      <c r="G46" s="33">
        <v>40382092.954000004</v>
      </c>
      <c r="H46" s="33">
        <v>0</v>
      </c>
      <c r="I46" s="33">
        <v>1591353.4993306748</v>
      </c>
      <c r="J46" s="33">
        <v>39885122.434</v>
      </c>
      <c r="K46" s="33">
        <v>21361466</v>
      </c>
      <c r="L46" s="33">
        <v>1680859.6650688052</v>
      </c>
      <c r="M46" s="33">
        <v>0</v>
      </c>
      <c r="N46" s="33">
        <v>0</v>
      </c>
      <c r="O46" s="54">
        <v>0</v>
      </c>
      <c r="P46" s="33">
        <v>6498.5666163501774</v>
      </c>
      <c r="Q46" s="33">
        <v>0</v>
      </c>
      <c r="R46" s="33">
        <v>256.09164778414464</v>
      </c>
      <c r="S46" s="33">
        <v>6418.5906717090438</v>
      </c>
      <c r="T46" s="33">
        <v>3437.6353395558417</v>
      </c>
      <c r="U46" s="33">
        <v>270.49560107319041</v>
      </c>
      <c r="V46" s="33">
        <v>0</v>
      </c>
      <c r="W46" s="33">
        <v>0</v>
      </c>
    </row>
    <row r="47" spans="1:23" x14ac:dyDescent="0.2">
      <c r="A47" s="27">
        <v>1578</v>
      </c>
      <c r="B47" s="27" t="s">
        <v>466</v>
      </c>
      <c r="C47" s="33">
        <v>2491</v>
      </c>
      <c r="D47" s="33">
        <f>SUM(Table17[[#This Row],[Utbytte totalt]:[Renter ansvarlig lån totalt]])</f>
        <v>40137328.418088689</v>
      </c>
      <c r="E47" s="33">
        <f>SUM(Table17[[#This Row],[Utbytte per innbygger]:[Renter ansvarlig lån per innbygger]])</f>
        <v>16112.937943833278</v>
      </c>
      <c r="F47" s="54">
        <v>2992500.0000000005</v>
      </c>
      <c r="G47" s="33">
        <v>14558834.794</v>
      </c>
      <c r="H47" s="33">
        <v>0</v>
      </c>
      <c r="I47" s="33">
        <v>689168.83829281188</v>
      </c>
      <c r="J47" s="33">
        <v>17378752</v>
      </c>
      <c r="K47" s="33">
        <v>3427329</v>
      </c>
      <c r="L47" s="33">
        <v>1090743.7857958823</v>
      </c>
      <c r="M47" s="33">
        <v>0</v>
      </c>
      <c r="N47" s="33">
        <v>0</v>
      </c>
      <c r="O47" s="54">
        <v>1201.3247691690085</v>
      </c>
      <c r="P47" s="33">
        <v>5844.5743853873946</v>
      </c>
      <c r="Q47" s="33">
        <v>0</v>
      </c>
      <c r="R47" s="33">
        <v>276.66352400353747</v>
      </c>
      <c r="S47" s="33">
        <v>6976.6166198313931</v>
      </c>
      <c r="T47" s="33">
        <v>1375.8847852268166</v>
      </c>
      <c r="U47" s="33">
        <v>437.87386021512742</v>
      </c>
      <c r="V47" s="33">
        <v>0</v>
      </c>
      <c r="W47" s="33">
        <v>0</v>
      </c>
    </row>
    <row r="48" spans="1:23" x14ac:dyDescent="0.2">
      <c r="A48" s="27">
        <v>1811</v>
      </c>
      <c r="B48" s="27" t="s">
        <v>479</v>
      </c>
      <c r="C48" s="33">
        <v>1406</v>
      </c>
      <c r="D48" s="33">
        <f>SUM(Table17[[#This Row],[Utbytte totalt]:[Renter ansvarlig lån totalt]])</f>
        <v>22312767.652274381</v>
      </c>
      <c r="E48" s="33">
        <f>SUM(Table17[[#This Row],[Utbytte per innbygger]:[Renter ansvarlig lån per innbygger]])</f>
        <v>15869.67827331037</v>
      </c>
      <c r="F48" s="54">
        <v>0</v>
      </c>
      <c r="G48" s="33">
        <v>11245621.422</v>
      </c>
      <c r="H48" s="33">
        <v>0</v>
      </c>
      <c r="I48" s="33">
        <v>389832.87822623696</v>
      </c>
      <c r="J48" s="33">
        <v>7288470</v>
      </c>
      <c r="K48" s="33">
        <v>2969511</v>
      </c>
      <c r="L48" s="33">
        <v>419332.35204814374</v>
      </c>
      <c r="M48" s="33">
        <v>0</v>
      </c>
      <c r="N48" s="33">
        <v>0</v>
      </c>
      <c r="O48" s="54">
        <v>0</v>
      </c>
      <c r="P48" s="33">
        <v>7998.3082660028449</v>
      </c>
      <c r="Q48" s="33">
        <v>0</v>
      </c>
      <c r="R48" s="33">
        <v>277.2637825222169</v>
      </c>
      <c r="S48" s="33">
        <v>5183.8335704125175</v>
      </c>
      <c r="T48" s="33">
        <v>2112.0277382645804</v>
      </c>
      <c r="U48" s="33">
        <v>298.24491610821036</v>
      </c>
      <c r="V48" s="33">
        <v>0</v>
      </c>
      <c r="W48" s="33">
        <v>0</v>
      </c>
    </row>
    <row r="49" spans="1:23" x14ac:dyDescent="0.2">
      <c r="A49" s="27">
        <v>4217</v>
      </c>
      <c r="B49" s="27" t="s">
        <v>503</v>
      </c>
      <c r="C49" s="33">
        <v>1801</v>
      </c>
      <c r="D49" s="33">
        <f>SUM(Table17[[#This Row],[Utbytte totalt]:[Renter ansvarlig lån totalt]])</f>
        <v>26551576.629482009</v>
      </c>
      <c r="E49" s="33">
        <f>SUM(Table17[[#This Row],[Utbytte per innbygger]:[Renter ansvarlig lån per innbygger]])</f>
        <v>14742.685524420882</v>
      </c>
      <c r="F49" s="54">
        <v>9195900</v>
      </c>
      <c r="G49" s="33">
        <v>4916018.9400000004</v>
      </c>
      <c r="H49" s="33">
        <v>0</v>
      </c>
      <c r="I49" s="33">
        <v>356418.63152113097</v>
      </c>
      <c r="J49" s="33">
        <v>10459398.648999998</v>
      </c>
      <c r="K49" s="33">
        <v>1011912</v>
      </c>
      <c r="L49" s="33">
        <v>611928.40896087885</v>
      </c>
      <c r="M49" s="33">
        <v>0</v>
      </c>
      <c r="N49" s="33">
        <v>0</v>
      </c>
      <c r="O49" s="54">
        <v>5105.9966685174904</v>
      </c>
      <c r="P49" s="33">
        <v>2729.6051860077737</v>
      </c>
      <c r="Q49" s="33">
        <v>0</v>
      </c>
      <c r="R49" s="33">
        <v>197.90040617497556</v>
      </c>
      <c r="S49" s="33">
        <v>5807.5506102165455</v>
      </c>
      <c r="T49" s="33">
        <v>561.86118822876176</v>
      </c>
      <c r="U49" s="33">
        <v>339.77146527533529</v>
      </c>
      <c r="V49" s="33">
        <v>0</v>
      </c>
      <c r="W49" s="33">
        <v>0</v>
      </c>
    </row>
    <row r="50" spans="1:23" x14ac:dyDescent="0.2">
      <c r="A50" s="27">
        <v>3436</v>
      </c>
      <c r="B50" s="27" t="s">
        <v>441</v>
      </c>
      <c r="C50" s="33">
        <v>5628</v>
      </c>
      <c r="D50" s="33">
        <f>SUM(Table17[[#This Row],[Utbytte totalt]:[Renter ansvarlig lån totalt]])</f>
        <v>81249885.883603275</v>
      </c>
      <c r="E50" s="33">
        <f>SUM(Table17[[#This Row],[Utbytte per innbygger]:[Renter ansvarlig lån per innbygger]])</f>
        <v>14436.72457064735</v>
      </c>
      <c r="F50" s="54">
        <v>5418000</v>
      </c>
      <c r="G50" s="33">
        <v>22997378.866</v>
      </c>
      <c r="H50" s="33">
        <v>0</v>
      </c>
      <c r="I50" s="33">
        <v>1489718.498935977</v>
      </c>
      <c r="J50" s="33">
        <v>47379678.369999997</v>
      </c>
      <c r="K50" s="33">
        <v>1686547</v>
      </c>
      <c r="L50" s="33">
        <v>2278563.1486673057</v>
      </c>
      <c r="M50" s="33">
        <v>0</v>
      </c>
      <c r="N50" s="33">
        <v>0</v>
      </c>
      <c r="O50" s="54">
        <v>962.68656716417911</v>
      </c>
      <c r="P50" s="33">
        <v>4086.2435796019899</v>
      </c>
      <c r="Q50" s="33">
        <v>0</v>
      </c>
      <c r="R50" s="33">
        <v>264.69767216346429</v>
      </c>
      <c r="S50" s="33">
        <v>8418.5640316275767</v>
      </c>
      <c r="T50" s="33">
        <v>299.67075337597726</v>
      </c>
      <c r="U50" s="33">
        <v>404.86196671416235</v>
      </c>
      <c r="V50" s="33">
        <v>0</v>
      </c>
      <c r="W50" s="33">
        <v>0</v>
      </c>
    </row>
    <row r="51" spans="1:23" x14ac:dyDescent="0.2">
      <c r="A51" s="27">
        <v>4617</v>
      </c>
      <c r="B51" s="27" t="s">
        <v>430</v>
      </c>
      <c r="C51" s="33">
        <v>13017</v>
      </c>
      <c r="D51" s="33">
        <f>SUM(Table17[[#This Row],[Utbytte totalt]:[Renter ansvarlig lån totalt]])</f>
        <v>183240317.74625224</v>
      </c>
      <c r="E51" s="33">
        <f>SUM(Table17[[#This Row],[Utbytte per innbygger]:[Renter ansvarlig lån per innbygger]])</f>
        <v>14077.000671909982</v>
      </c>
      <c r="F51" s="54">
        <v>8317279.9999999991</v>
      </c>
      <c r="G51" s="33">
        <v>53180206.744000003</v>
      </c>
      <c r="H51" s="33">
        <v>0</v>
      </c>
      <c r="I51" s="33">
        <v>2577073.7771313014</v>
      </c>
      <c r="J51" s="33">
        <v>102184610.77599999</v>
      </c>
      <c r="K51" s="33">
        <v>10171289</v>
      </c>
      <c r="L51" s="33">
        <v>6809857.4491209388</v>
      </c>
      <c r="M51" s="33">
        <v>0</v>
      </c>
      <c r="N51" s="33">
        <v>0</v>
      </c>
      <c r="O51" s="54">
        <v>638.9552124145348</v>
      </c>
      <c r="P51" s="33">
        <v>4085.4426322501345</v>
      </c>
      <c r="Q51" s="33">
        <v>0</v>
      </c>
      <c r="R51" s="33">
        <v>197.97755067460255</v>
      </c>
      <c r="S51" s="33">
        <v>7850.0891738495811</v>
      </c>
      <c r="T51" s="33">
        <v>781.38503495429052</v>
      </c>
      <c r="U51" s="33">
        <v>523.15106776683865</v>
      </c>
      <c r="V51" s="33">
        <v>0</v>
      </c>
      <c r="W51" s="33">
        <v>0</v>
      </c>
    </row>
    <row r="52" spans="1:23" x14ac:dyDescent="0.2">
      <c r="A52" s="27">
        <v>5034</v>
      </c>
      <c r="B52" s="27" t="s">
        <v>475</v>
      </c>
      <c r="C52" s="33">
        <v>2399</v>
      </c>
      <c r="D52" s="33">
        <f>SUM(Table17[[#This Row],[Utbytte totalt]:[Renter ansvarlig lån totalt]])</f>
        <v>33187560.997282233</v>
      </c>
      <c r="E52" s="33">
        <f>SUM(Table17[[#This Row],[Utbytte per innbygger]:[Renter ansvarlig lån per innbygger]])</f>
        <v>13833.914546595344</v>
      </c>
      <c r="F52" s="54">
        <v>3679519.9999999995</v>
      </c>
      <c r="G52" s="33">
        <v>10877293.749</v>
      </c>
      <c r="H52" s="33">
        <v>0</v>
      </c>
      <c r="I52" s="33">
        <v>694737.87941032951</v>
      </c>
      <c r="J52" s="33">
        <v>13632662.196</v>
      </c>
      <c r="K52" s="33">
        <v>3371394</v>
      </c>
      <c r="L52" s="33">
        <v>931953.17287190259</v>
      </c>
      <c r="M52" s="33">
        <v>0</v>
      </c>
      <c r="N52" s="33">
        <v>0</v>
      </c>
      <c r="O52" s="54">
        <v>1533.7724051688201</v>
      </c>
      <c r="P52" s="33">
        <v>4534.0949349729053</v>
      </c>
      <c r="Q52" s="33">
        <v>0</v>
      </c>
      <c r="R52" s="33">
        <v>289.5947809130177</v>
      </c>
      <c r="S52" s="33">
        <v>5682.6436832013342</v>
      </c>
      <c r="T52" s="33">
        <v>1405.3330554397667</v>
      </c>
      <c r="U52" s="33">
        <v>388.47568689950089</v>
      </c>
      <c r="V52" s="33">
        <v>0</v>
      </c>
      <c r="W52" s="33">
        <v>0</v>
      </c>
    </row>
    <row r="53" spans="1:23" x14ac:dyDescent="0.2">
      <c r="A53" s="27">
        <v>5058</v>
      </c>
      <c r="B53" s="27" t="s">
        <v>560</v>
      </c>
      <c r="C53" s="33">
        <v>4252</v>
      </c>
      <c r="D53" s="33">
        <f>SUM(Table17[[#This Row],[Utbytte totalt]:[Renter ansvarlig lån totalt]])</f>
        <v>57573095.253640264</v>
      </c>
      <c r="E53" s="33">
        <f>SUM(Table17[[#This Row],[Utbytte per innbygger]:[Renter ansvarlig lån per innbygger]])</f>
        <v>13540.238770846719</v>
      </c>
      <c r="F53" s="54">
        <v>10072000</v>
      </c>
      <c r="G53" s="33">
        <v>825853</v>
      </c>
      <c r="H53" s="33">
        <v>43001000</v>
      </c>
      <c r="I53" s="33">
        <v>1074824.9356809105</v>
      </c>
      <c r="J53" s="33">
        <v>1319552.2</v>
      </c>
      <c r="K53" s="33">
        <v>208558</v>
      </c>
      <c r="L53" s="33">
        <v>1071307.1179593503</v>
      </c>
      <c r="M53" s="33">
        <v>0</v>
      </c>
      <c r="N53" s="33">
        <v>0</v>
      </c>
      <c r="O53" s="54">
        <v>2368.7676387582314</v>
      </c>
      <c r="P53" s="33">
        <v>194.22695202257762</v>
      </c>
      <c r="Q53" s="33">
        <v>10113.123236124176</v>
      </c>
      <c r="R53" s="33">
        <v>252.78102908770236</v>
      </c>
      <c r="S53" s="33">
        <v>310.33682972718719</v>
      </c>
      <c r="T53" s="33">
        <v>49.04938852304798</v>
      </c>
      <c r="U53" s="33">
        <v>251.95369660379831</v>
      </c>
      <c r="V53" s="33">
        <v>0</v>
      </c>
      <c r="W53" s="33">
        <v>0</v>
      </c>
    </row>
    <row r="54" spans="1:23" x14ac:dyDescent="0.2">
      <c r="A54" s="27">
        <v>3042</v>
      </c>
      <c r="B54" s="27" t="s">
        <v>496</v>
      </c>
      <c r="C54" s="33">
        <v>2611</v>
      </c>
      <c r="D54" s="33">
        <f>SUM(Table17[[#This Row],[Utbytte totalt]:[Renter ansvarlig lån totalt]])</f>
        <v>34137455.085330419</v>
      </c>
      <c r="E54" s="33">
        <f>SUM(Table17[[#This Row],[Utbytte per innbygger]:[Renter ansvarlig lån per innbygger]])</f>
        <v>13074.475329502267</v>
      </c>
      <c r="F54" s="54">
        <v>116699.99999999999</v>
      </c>
      <c r="G54" s="33">
        <v>4996176.892</v>
      </c>
      <c r="H54" s="33">
        <v>0</v>
      </c>
      <c r="I54" s="33">
        <v>1414536.4438494886</v>
      </c>
      <c r="J54" s="33">
        <v>22343961.353999998</v>
      </c>
      <c r="K54" s="33">
        <v>3083546</v>
      </c>
      <c r="L54" s="33">
        <v>2182534.3954809308</v>
      </c>
      <c r="M54" s="33">
        <v>0</v>
      </c>
      <c r="N54" s="33">
        <v>0</v>
      </c>
      <c r="O54" s="54">
        <v>44.695518958253537</v>
      </c>
      <c r="P54" s="33">
        <v>1913.5108739946381</v>
      </c>
      <c r="Q54" s="33">
        <v>0</v>
      </c>
      <c r="R54" s="33">
        <v>541.76041510895777</v>
      </c>
      <c r="S54" s="33">
        <v>8557.6259494446567</v>
      </c>
      <c r="T54" s="33">
        <v>1180.9827652240522</v>
      </c>
      <c r="U54" s="33">
        <v>835.89980677170843</v>
      </c>
      <c r="V54" s="33">
        <v>0</v>
      </c>
      <c r="W54" s="33">
        <v>0</v>
      </c>
    </row>
    <row r="55" spans="1:23" x14ac:dyDescent="0.2">
      <c r="A55" s="27">
        <v>3432</v>
      </c>
      <c r="B55" s="27" t="s">
        <v>573</v>
      </c>
      <c r="C55" s="33">
        <v>1986</v>
      </c>
      <c r="D55" s="33">
        <f>SUM(Table17[[#This Row],[Utbytte totalt]:[Renter ansvarlig lån totalt]])</f>
        <v>25961611.843191538</v>
      </c>
      <c r="E55" s="33">
        <f>SUM(Table17[[#This Row],[Utbytte per innbygger]:[Renter ansvarlig lån per innbygger]])</f>
        <v>13072.31210634015</v>
      </c>
      <c r="F55" s="54">
        <v>6000000</v>
      </c>
      <c r="G55" s="33">
        <v>594434.96</v>
      </c>
      <c r="H55" s="33">
        <v>0</v>
      </c>
      <c r="I55" s="33">
        <v>828394.8662307536</v>
      </c>
      <c r="J55" s="33">
        <v>11944369.280000001</v>
      </c>
      <c r="K55" s="33">
        <v>6034586</v>
      </c>
      <c r="L55" s="33">
        <v>559826.7369607836</v>
      </c>
      <c r="M55" s="33">
        <v>0</v>
      </c>
      <c r="N55" s="33">
        <v>0</v>
      </c>
      <c r="O55" s="54">
        <v>3021.1480362537764</v>
      </c>
      <c r="P55" s="33">
        <v>299.31266868076534</v>
      </c>
      <c r="Q55" s="33">
        <v>0</v>
      </c>
      <c r="R55" s="33">
        <v>417.11725389262517</v>
      </c>
      <c r="S55" s="33">
        <v>6014.2846324269894</v>
      </c>
      <c r="T55" s="33">
        <v>3038.5629405840887</v>
      </c>
      <c r="U55" s="33">
        <v>281.88657450190516</v>
      </c>
      <c r="V55" s="33">
        <v>0</v>
      </c>
      <c r="W55" s="33">
        <v>0</v>
      </c>
    </row>
    <row r="56" spans="1:23" x14ac:dyDescent="0.2">
      <c r="A56" s="27">
        <v>3424</v>
      </c>
      <c r="B56" s="27" t="s">
        <v>468</v>
      </c>
      <c r="C56" s="33">
        <v>1722</v>
      </c>
      <c r="D56" s="33">
        <f>SUM(Table17[[#This Row],[Utbytte totalt]:[Renter ansvarlig lån totalt]])</f>
        <v>21969623.854841392</v>
      </c>
      <c r="E56" s="33">
        <f>SUM(Table17[[#This Row],[Utbytte per innbygger]:[Renter ansvarlig lån per innbygger]])</f>
        <v>12758.202006295814</v>
      </c>
      <c r="F56" s="54">
        <v>0</v>
      </c>
      <c r="G56" s="33">
        <v>13042179.814999999</v>
      </c>
      <c r="H56" s="33">
        <v>0</v>
      </c>
      <c r="I56" s="33">
        <v>481722.05666527851</v>
      </c>
      <c r="J56" s="33">
        <v>6552608.9179999996</v>
      </c>
      <c r="K56" s="33">
        <v>1194279</v>
      </c>
      <c r="L56" s="33">
        <v>698834.06517611444</v>
      </c>
      <c r="M56" s="33">
        <v>0</v>
      </c>
      <c r="N56" s="33">
        <v>0</v>
      </c>
      <c r="O56" s="54">
        <v>0</v>
      </c>
      <c r="P56" s="33">
        <v>7573.8558739837399</v>
      </c>
      <c r="Q56" s="33">
        <v>0</v>
      </c>
      <c r="R56" s="33">
        <v>279.74567750596896</v>
      </c>
      <c r="S56" s="33">
        <v>3805.2316596980254</v>
      </c>
      <c r="T56" s="33">
        <v>693.54181184668994</v>
      </c>
      <c r="U56" s="33">
        <v>405.82698326139052</v>
      </c>
      <c r="V56" s="33">
        <v>0</v>
      </c>
      <c r="W56" s="33">
        <v>0</v>
      </c>
    </row>
    <row r="57" spans="1:23" x14ac:dyDescent="0.2">
      <c r="A57" s="27">
        <v>3820</v>
      </c>
      <c r="B57" s="27" t="s">
        <v>495</v>
      </c>
      <c r="C57" s="33">
        <v>2889</v>
      </c>
      <c r="D57" s="33">
        <f>SUM(Table17[[#This Row],[Utbytte totalt]:[Renter ansvarlig lån totalt]])</f>
        <v>36837844.574485175</v>
      </c>
      <c r="E57" s="33">
        <f>SUM(Table17[[#This Row],[Utbytte per innbygger]:[Renter ansvarlig lån per innbygger]])</f>
        <v>12751.07115766188</v>
      </c>
      <c r="F57" s="54">
        <v>6270000</v>
      </c>
      <c r="G57" s="33">
        <v>6441469.7690000003</v>
      </c>
      <c r="H57" s="33">
        <v>0</v>
      </c>
      <c r="I57" s="33">
        <v>735113.42751233268</v>
      </c>
      <c r="J57" s="33">
        <v>20256928.439999998</v>
      </c>
      <c r="K57" s="33">
        <v>2193566</v>
      </c>
      <c r="L57" s="33">
        <v>940766.93797284365</v>
      </c>
      <c r="M57" s="33">
        <v>0</v>
      </c>
      <c r="N57" s="33">
        <v>0</v>
      </c>
      <c r="O57" s="54">
        <v>2170.3011422637592</v>
      </c>
      <c r="P57" s="33">
        <v>2229.6537795084805</v>
      </c>
      <c r="Q57" s="33">
        <v>0</v>
      </c>
      <c r="R57" s="33">
        <v>254.45255365605146</v>
      </c>
      <c r="S57" s="33">
        <v>7011.7440083073716</v>
      </c>
      <c r="T57" s="33">
        <v>759.28210453444103</v>
      </c>
      <c r="U57" s="33">
        <v>325.63756939177694</v>
      </c>
      <c r="V57" s="33">
        <v>0</v>
      </c>
      <c r="W57" s="33">
        <v>0</v>
      </c>
    </row>
    <row r="58" spans="1:23" x14ac:dyDescent="0.2">
      <c r="A58" s="27">
        <v>1875</v>
      </c>
      <c r="B58" s="27" t="s">
        <v>505</v>
      </c>
      <c r="C58" s="33">
        <v>2708</v>
      </c>
      <c r="D58" s="33">
        <f>SUM(Table17[[#This Row],[Utbytte totalt]:[Renter ansvarlig lån totalt]])</f>
        <v>32577306.146492094</v>
      </c>
      <c r="E58" s="33">
        <f>SUM(Table17[[#This Row],[Utbytte per innbygger]:[Renter ansvarlig lån per innbygger]])</f>
        <v>12030.024426326474</v>
      </c>
      <c r="F58" s="54">
        <v>3379968</v>
      </c>
      <c r="G58" s="33">
        <v>6540935.1840000004</v>
      </c>
      <c r="H58" s="33">
        <v>0</v>
      </c>
      <c r="I58" s="33">
        <v>1059510.072607737</v>
      </c>
      <c r="J58" s="33">
        <v>15297827.528000001</v>
      </c>
      <c r="K58" s="33">
        <v>5282935</v>
      </c>
      <c r="L58" s="33">
        <v>1016130.3618843555</v>
      </c>
      <c r="M58" s="33">
        <v>0</v>
      </c>
      <c r="N58" s="33">
        <v>0</v>
      </c>
      <c r="O58" s="54">
        <v>1248.1418020679469</v>
      </c>
      <c r="P58" s="33">
        <v>2415.4118109305764</v>
      </c>
      <c r="Q58" s="33">
        <v>0</v>
      </c>
      <c r="R58" s="33">
        <v>391.25187319340364</v>
      </c>
      <c r="S58" s="33">
        <v>5649.123902511079</v>
      </c>
      <c r="T58" s="33">
        <v>1950.8622599704579</v>
      </c>
      <c r="U58" s="33">
        <v>375.23277765301162</v>
      </c>
      <c r="V58" s="33">
        <v>0</v>
      </c>
      <c r="W58" s="33">
        <v>0</v>
      </c>
    </row>
    <row r="59" spans="1:23" x14ac:dyDescent="0.2">
      <c r="A59" s="27">
        <v>3434</v>
      </c>
      <c r="B59" s="27" t="s">
        <v>532</v>
      </c>
      <c r="C59" s="33">
        <v>2211</v>
      </c>
      <c r="D59" s="33">
        <f>SUM(Table17[[#This Row],[Utbytte totalt]:[Renter ansvarlig lån totalt]])</f>
        <v>26008495.696611129</v>
      </c>
      <c r="E59" s="33">
        <f>SUM(Table17[[#This Row],[Utbytte per innbygger]:[Renter ansvarlig lån per innbygger]])</f>
        <v>11763.227361651347</v>
      </c>
      <c r="F59" s="54">
        <v>6000000</v>
      </c>
      <c r="G59" s="33">
        <v>2527520.4360000002</v>
      </c>
      <c r="H59" s="33">
        <v>0</v>
      </c>
      <c r="I59" s="33">
        <v>556904.11175176711</v>
      </c>
      <c r="J59" s="33">
        <v>11421568.276000001</v>
      </c>
      <c r="K59" s="33">
        <v>4858892</v>
      </c>
      <c r="L59" s="33">
        <v>643610.87285935879</v>
      </c>
      <c r="M59" s="33">
        <v>0</v>
      </c>
      <c r="N59" s="33">
        <v>0</v>
      </c>
      <c r="O59" s="54">
        <v>2713.7042062415198</v>
      </c>
      <c r="P59" s="33">
        <v>1143.1571397557668</v>
      </c>
      <c r="Q59" s="33">
        <v>0</v>
      </c>
      <c r="R59" s="33">
        <v>251.87883842232796</v>
      </c>
      <c r="S59" s="33">
        <v>5165.792978742651</v>
      </c>
      <c r="T59" s="33">
        <v>2197.5992763455451</v>
      </c>
      <c r="U59" s="33">
        <v>291.09492214353634</v>
      </c>
      <c r="V59" s="33">
        <v>0</v>
      </c>
      <c r="W59" s="33">
        <v>0</v>
      </c>
    </row>
    <row r="60" spans="1:23" x14ac:dyDescent="0.2">
      <c r="A60" s="27">
        <v>5416</v>
      </c>
      <c r="B60" s="27" t="s">
        <v>460</v>
      </c>
      <c r="C60" s="33">
        <v>3993</v>
      </c>
      <c r="D60" s="33">
        <f>SUM(Table17[[#This Row],[Utbytte totalt]:[Renter ansvarlig lån totalt]])</f>
        <v>45228549.974531516</v>
      </c>
      <c r="E60" s="33">
        <f>SUM(Table17[[#This Row],[Utbytte per innbygger]:[Renter ansvarlig lån per innbygger]])</f>
        <v>11326.959673060734</v>
      </c>
      <c r="F60" s="54">
        <v>0</v>
      </c>
      <c r="G60" s="33">
        <v>17250829.778000001</v>
      </c>
      <c r="H60" s="33">
        <v>0</v>
      </c>
      <c r="I60" s="33">
        <v>1134692.1276942256</v>
      </c>
      <c r="J60" s="33">
        <v>19320230</v>
      </c>
      <c r="K60" s="33">
        <v>4832332</v>
      </c>
      <c r="L60" s="33">
        <v>2690466.068837285</v>
      </c>
      <c r="M60" s="33">
        <v>0</v>
      </c>
      <c r="N60" s="33">
        <v>0</v>
      </c>
      <c r="O60" s="54">
        <v>0</v>
      </c>
      <c r="P60" s="33">
        <v>4320.2679133483598</v>
      </c>
      <c r="Q60" s="33">
        <v>0</v>
      </c>
      <c r="R60" s="33">
        <v>284.17033000105829</v>
      </c>
      <c r="S60" s="33">
        <v>4838.5249186075634</v>
      </c>
      <c r="T60" s="33">
        <v>1210.2008514901077</v>
      </c>
      <c r="U60" s="33">
        <v>673.79565961364517</v>
      </c>
      <c r="V60" s="33">
        <v>0</v>
      </c>
      <c r="W60" s="33">
        <v>0</v>
      </c>
    </row>
    <row r="61" spans="1:23" x14ac:dyDescent="0.2">
      <c r="A61" s="27">
        <v>5438</v>
      </c>
      <c r="B61" s="27" t="s">
        <v>535</v>
      </c>
      <c r="C61" s="33">
        <v>1221</v>
      </c>
      <c r="D61" s="33">
        <f>SUM(Table17[[#This Row],[Utbytte totalt]:[Renter ansvarlig lån totalt]])</f>
        <v>13623729.614484601</v>
      </c>
      <c r="E61" s="33">
        <f>SUM(Table17[[#This Row],[Utbytte per innbygger]:[Renter ansvarlig lån per innbygger]])</f>
        <v>11157.845712108601</v>
      </c>
      <c r="F61" s="54">
        <v>0</v>
      </c>
      <c r="G61" s="33">
        <v>3893253</v>
      </c>
      <c r="H61" s="33">
        <v>2737000</v>
      </c>
      <c r="I61" s="33">
        <v>1124946.3057385697</v>
      </c>
      <c r="J61" s="33">
        <v>4577529.3679999989</v>
      </c>
      <c r="K61" s="33">
        <v>876601</v>
      </c>
      <c r="L61" s="33">
        <v>414399.9407460317</v>
      </c>
      <c r="M61" s="33">
        <v>0</v>
      </c>
      <c r="N61" s="33">
        <v>0</v>
      </c>
      <c r="O61" s="54">
        <v>0</v>
      </c>
      <c r="P61" s="33">
        <v>3188.5773955773957</v>
      </c>
      <c r="Q61" s="33">
        <v>2241.6052416052416</v>
      </c>
      <c r="R61" s="33">
        <v>921.33194573183437</v>
      </c>
      <c r="S61" s="33">
        <v>3749.0003013923006</v>
      </c>
      <c r="T61" s="33">
        <v>717.93693693693695</v>
      </c>
      <c r="U61" s="33">
        <v>339.39389086489081</v>
      </c>
      <c r="V61" s="33">
        <v>0</v>
      </c>
      <c r="W61" s="33">
        <v>0</v>
      </c>
    </row>
    <row r="62" spans="1:23" x14ac:dyDescent="0.2">
      <c r="A62" s="27">
        <v>1836</v>
      </c>
      <c r="B62" s="27" t="s">
        <v>477</v>
      </c>
      <c r="C62" s="33">
        <v>1153</v>
      </c>
      <c r="D62" s="33">
        <f>SUM(Table17[[#This Row],[Utbytte totalt]:[Renter ansvarlig lån totalt]])</f>
        <v>12841722.504153378</v>
      </c>
      <c r="E62" s="33">
        <f>SUM(Table17[[#This Row],[Utbytte per innbygger]:[Renter ansvarlig lån per innbygger]])</f>
        <v>11137.660454599634</v>
      </c>
      <c r="F62" s="54">
        <v>0</v>
      </c>
      <c r="G62" s="33">
        <v>10415538.672</v>
      </c>
      <c r="H62" s="33">
        <v>0</v>
      </c>
      <c r="I62" s="33">
        <v>552727.33091362892</v>
      </c>
      <c r="J62" s="33">
        <v>1391334.2159999998</v>
      </c>
      <c r="K62" s="33">
        <v>125726</v>
      </c>
      <c r="L62" s="33">
        <v>356396.28523974866</v>
      </c>
      <c r="M62" s="33">
        <v>0</v>
      </c>
      <c r="N62" s="33">
        <v>0</v>
      </c>
      <c r="O62" s="54">
        <v>0</v>
      </c>
      <c r="P62" s="33">
        <v>9033.4246938421511</v>
      </c>
      <c r="Q62" s="33">
        <v>0</v>
      </c>
      <c r="R62" s="33">
        <v>479.38190018528093</v>
      </c>
      <c r="S62" s="33">
        <v>1206.7079063313095</v>
      </c>
      <c r="T62" s="33">
        <v>109.04249783174328</v>
      </c>
      <c r="U62" s="33">
        <v>309.10345640914886</v>
      </c>
      <c r="V62" s="33">
        <v>0</v>
      </c>
      <c r="W62" s="33">
        <v>0</v>
      </c>
    </row>
    <row r="63" spans="1:23" x14ac:dyDescent="0.2">
      <c r="A63" s="27">
        <v>1838</v>
      </c>
      <c r="B63" s="27" t="s">
        <v>750</v>
      </c>
      <c r="C63" s="33">
        <v>1894</v>
      </c>
      <c r="D63" s="33">
        <f>SUM(Table17[[#This Row],[Utbytte totalt]:[Renter ansvarlig lån totalt]])</f>
        <v>20477487.487320639</v>
      </c>
      <c r="E63" s="33">
        <f>SUM(Table17[[#This Row],[Utbytte per innbygger]:[Renter ansvarlig lån per innbygger]])</f>
        <v>10811.767416747962</v>
      </c>
      <c r="F63" s="54">
        <v>0</v>
      </c>
      <c r="G63" s="33">
        <v>7545594.8399999999</v>
      </c>
      <c r="H63" s="33">
        <v>0</v>
      </c>
      <c r="I63" s="33">
        <v>900792.40075848333</v>
      </c>
      <c r="J63" s="33">
        <v>8928167.5079999994</v>
      </c>
      <c r="K63" s="33">
        <v>2366359</v>
      </c>
      <c r="L63" s="33">
        <v>736573.73856215924</v>
      </c>
      <c r="M63" s="33">
        <v>0</v>
      </c>
      <c r="N63" s="33">
        <v>0</v>
      </c>
      <c r="O63" s="54">
        <v>0</v>
      </c>
      <c r="P63" s="33">
        <v>3983.9465892291446</v>
      </c>
      <c r="Q63" s="33">
        <v>0</v>
      </c>
      <c r="R63" s="33">
        <v>475.60316829909362</v>
      </c>
      <c r="S63" s="33">
        <v>4713.9215987328398</v>
      </c>
      <c r="T63" s="33">
        <v>1249.3975712777192</v>
      </c>
      <c r="U63" s="33">
        <v>388.8984892091654</v>
      </c>
      <c r="V63" s="33">
        <v>0</v>
      </c>
      <c r="W63" s="33">
        <v>0</v>
      </c>
    </row>
    <row r="64" spans="1:23" x14ac:dyDescent="0.2">
      <c r="A64" s="27">
        <v>3051</v>
      </c>
      <c r="B64" s="27" t="s">
        <v>514</v>
      </c>
      <c r="C64" s="33">
        <v>1370</v>
      </c>
      <c r="D64" s="33">
        <f>SUM(Table17[[#This Row],[Utbytte totalt]:[Renter ansvarlig lån totalt]])</f>
        <v>14413447.651748046</v>
      </c>
      <c r="E64" s="33">
        <f>SUM(Table17[[#This Row],[Utbytte per innbygger]:[Renter ansvarlig lån per innbygger]])</f>
        <v>10520.764709305142</v>
      </c>
      <c r="F64" s="54">
        <v>189000</v>
      </c>
      <c r="G64" s="33">
        <v>5454262.6809999999</v>
      </c>
      <c r="H64" s="33">
        <v>0</v>
      </c>
      <c r="I64" s="33">
        <v>508175.00197348749</v>
      </c>
      <c r="J64" s="33">
        <v>6823434.8299999991</v>
      </c>
      <c r="K64" s="33">
        <v>61430</v>
      </c>
      <c r="L64" s="33">
        <v>1377145.1387745589</v>
      </c>
      <c r="M64" s="33">
        <v>0</v>
      </c>
      <c r="N64" s="33">
        <v>0</v>
      </c>
      <c r="O64" s="54">
        <v>137.95620437956205</v>
      </c>
      <c r="P64" s="33">
        <v>3981.2136357664231</v>
      </c>
      <c r="Q64" s="33">
        <v>0</v>
      </c>
      <c r="R64" s="33">
        <v>370.93065837480839</v>
      </c>
      <c r="S64" s="33">
        <v>4980.6093649635031</v>
      </c>
      <c r="T64" s="33">
        <v>44.839416058394164</v>
      </c>
      <c r="U64" s="33">
        <v>1005.2154297624518</v>
      </c>
      <c r="V64" s="33">
        <v>0</v>
      </c>
      <c r="W64" s="33">
        <v>0</v>
      </c>
    </row>
    <row r="65" spans="1:23" x14ac:dyDescent="0.2">
      <c r="A65" s="27">
        <v>5429</v>
      </c>
      <c r="B65" s="27" t="s">
        <v>542</v>
      </c>
      <c r="C65" s="33">
        <v>1159</v>
      </c>
      <c r="D65" s="33">
        <f>SUM(Table17[[#This Row],[Utbytte totalt]:[Renter ansvarlig lån totalt]])</f>
        <v>11971160.89934958</v>
      </c>
      <c r="E65" s="33">
        <f>SUM(Table17[[#This Row],[Utbytte per innbygger]:[Renter ansvarlig lån per innbygger]])</f>
        <v>10328.870491242089</v>
      </c>
      <c r="F65" s="54">
        <v>999960</v>
      </c>
      <c r="G65" s="33">
        <v>2917765.41</v>
      </c>
      <c r="H65" s="33">
        <v>0</v>
      </c>
      <c r="I65" s="33">
        <v>388440.61794685759</v>
      </c>
      <c r="J65" s="33">
        <v>6249434.9719999991</v>
      </c>
      <c r="K65" s="33">
        <v>1052569</v>
      </c>
      <c r="L65" s="33">
        <v>362990.89940272272</v>
      </c>
      <c r="M65" s="33">
        <v>0</v>
      </c>
      <c r="N65" s="33">
        <v>0</v>
      </c>
      <c r="O65" s="54">
        <v>862.77825711820537</v>
      </c>
      <c r="P65" s="33">
        <v>2517.4852545297672</v>
      </c>
      <c r="Q65" s="33">
        <v>0</v>
      </c>
      <c r="R65" s="33">
        <v>335.15152540712472</v>
      </c>
      <c r="S65" s="33">
        <v>5392.092296807592</v>
      </c>
      <c r="T65" s="33">
        <v>908.16997411561692</v>
      </c>
      <c r="U65" s="33">
        <v>313.19318326378146</v>
      </c>
      <c r="V65" s="33">
        <v>0</v>
      </c>
      <c r="W65" s="33">
        <v>0</v>
      </c>
    </row>
    <row r="66" spans="1:23" x14ac:dyDescent="0.2">
      <c r="A66" s="27">
        <v>3422</v>
      </c>
      <c r="B66" s="27" t="s">
        <v>490</v>
      </c>
      <c r="C66" s="33">
        <v>4195</v>
      </c>
      <c r="D66" s="33">
        <f>SUM(Table17[[#This Row],[Utbytte totalt]:[Renter ansvarlig lån totalt]])</f>
        <v>41413691.889190808</v>
      </c>
      <c r="E66" s="33">
        <f>SUM(Table17[[#This Row],[Utbytte per innbygger]:[Renter ansvarlig lån per innbygger]])</f>
        <v>9872.1553967081782</v>
      </c>
      <c r="F66" s="54">
        <v>0</v>
      </c>
      <c r="G66" s="33">
        <v>8524964.966</v>
      </c>
      <c r="H66" s="33">
        <v>7812000</v>
      </c>
      <c r="I66" s="33">
        <v>1300371.1009403763</v>
      </c>
      <c r="J66" s="33">
        <v>19135013.893999998</v>
      </c>
      <c r="K66" s="33">
        <v>3303191</v>
      </c>
      <c r="L66" s="33">
        <v>1338150.928250432</v>
      </c>
      <c r="M66" s="33">
        <v>0</v>
      </c>
      <c r="N66" s="33">
        <v>0</v>
      </c>
      <c r="O66" s="54">
        <v>0</v>
      </c>
      <c r="P66" s="33">
        <v>2032.1728166865316</v>
      </c>
      <c r="Q66" s="33">
        <v>1862.2169249106078</v>
      </c>
      <c r="R66" s="33">
        <v>309.98119211927923</v>
      </c>
      <c r="S66" s="33">
        <v>4561.3859103694867</v>
      </c>
      <c r="T66" s="33">
        <v>787.41144219308705</v>
      </c>
      <c r="U66" s="33">
        <v>318.98711042918524</v>
      </c>
      <c r="V66" s="33">
        <v>0</v>
      </c>
      <c r="W66" s="33">
        <v>0</v>
      </c>
    </row>
    <row r="67" spans="1:23" x14ac:dyDescent="0.2">
      <c r="A67" s="27">
        <v>5425</v>
      </c>
      <c r="B67" s="27" t="s">
        <v>507</v>
      </c>
      <c r="C67" s="33">
        <v>1836</v>
      </c>
      <c r="D67" s="33">
        <f>SUM(Table17[[#This Row],[Utbytte totalt]:[Renter ansvarlig lån totalt]])</f>
        <v>17785199.709729865</v>
      </c>
      <c r="E67" s="33">
        <f>SUM(Table17[[#This Row],[Utbytte per innbygger]:[Renter ansvarlig lån per innbygger]])</f>
        <v>9686.927946475962</v>
      </c>
      <c r="F67" s="54">
        <v>0</v>
      </c>
      <c r="G67" s="33">
        <v>6371771</v>
      </c>
      <c r="H67" s="33">
        <v>0</v>
      </c>
      <c r="I67" s="33">
        <v>544373.76923735242</v>
      </c>
      <c r="J67" s="33">
        <v>7614021.6600000001</v>
      </c>
      <c r="K67" s="33">
        <v>2587498</v>
      </c>
      <c r="L67" s="33">
        <v>667535.28049251437</v>
      </c>
      <c r="M67" s="33">
        <v>0</v>
      </c>
      <c r="N67" s="33">
        <v>0</v>
      </c>
      <c r="O67" s="54">
        <v>0</v>
      </c>
      <c r="P67" s="33">
        <v>3470.4635076252725</v>
      </c>
      <c r="Q67" s="33">
        <v>0</v>
      </c>
      <c r="R67" s="33">
        <v>296.49987431228345</v>
      </c>
      <c r="S67" s="33">
        <v>4147.070620915033</v>
      </c>
      <c r="T67" s="33">
        <v>1409.3126361655773</v>
      </c>
      <c r="U67" s="33">
        <v>363.58130745779653</v>
      </c>
      <c r="V67" s="33">
        <v>0</v>
      </c>
      <c r="W67" s="33">
        <v>0</v>
      </c>
    </row>
    <row r="68" spans="1:23" x14ac:dyDescent="0.2">
      <c r="A68" s="27">
        <v>1563</v>
      </c>
      <c r="B68" s="27" t="s">
        <v>437</v>
      </c>
      <c r="C68" s="33">
        <v>6932</v>
      </c>
      <c r="D68" s="33">
        <f>SUM(Table17[[#This Row],[Utbytte totalt]:[Renter ansvarlig lån totalt]])</f>
        <v>62660642.661353096</v>
      </c>
      <c r="E68" s="33">
        <f>SUM(Table17[[#This Row],[Utbytte per innbygger]:[Renter ansvarlig lån per innbygger]])</f>
        <v>9039.3310244306231</v>
      </c>
      <c r="F68" s="54">
        <v>0</v>
      </c>
      <c r="G68" s="33">
        <v>33916766.233000003</v>
      </c>
      <c r="H68" s="33">
        <v>0</v>
      </c>
      <c r="I68" s="33">
        <v>1225189.0458538877</v>
      </c>
      <c r="J68" s="33">
        <v>19448584.848000001</v>
      </c>
      <c r="K68" s="33">
        <v>3655471</v>
      </c>
      <c r="L68" s="33">
        <v>4414631.5344991982</v>
      </c>
      <c r="M68" s="33">
        <v>0</v>
      </c>
      <c r="N68" s="33">
        <v>0</v>
      </c>
      <c r="O68" s="54">
        <v>0</v>
      </c>
      <c r="P68" s="33">
        <v>4892.7822032602426</v>
      </c>
      <c r="Q68" s="33">
        <v>0</v>
      </c>
      <c r="R68" s="33">
        <v>176.74394775734098</v>
      </c>
      <c r="S68" s="33">
        <v>2805.6238961338722</v>
      </c>
      <c r="T68" s="33">
        <v>527.33280438545876</v>
      </c>
      <c r="U68" s="33">
        <v>636.84817289371006</v>
      </c>
      <c r="V68" s="33">
        <v>0</v>
      </c>
      <c r="W68" s="33">
        <v>0</v>
      </c>
    </row>
    <row r="69" spans="1:23" x14ac:dyDescent="0.2">
      <c r="A69" s="27">
        <v>5042</v>
      </c>
      <c r="B69" s="27" t="s">
        <v>531</v>
      </c>
      <c r="C69" s="33">
        <v>1309</v>
      </c>
      <c r="D69" s="33">
        <f>SUM(Table17[[#This Row],[Utbytte totalt]:[Renter ansvarlig lån totalt]])</f>
        <v>11609244.414002288</v>
      </c>
      <c r="E69" s="33">
        <f>SUM(Table17[[#This Row],[Utbytte per innbygger]:[Renter ansvarlig lån per innbygger]])</f>
        <v>8868.7887043562168</v>
      </c>
      <c r="F69" s="54">
        <v>1665300.0000000002</v>
      </c>
      <c r="G69" s="33">
        <v>2831171.4270000001</v>
      </c>
      <c r="H69" s="33">
        <v>0</v>
      </c>
      <c r="I69" s="33">
        <v>338319.2478891986</v>
      </c>
      <c r="J69" s="33">
        <v>3094684.3620000002</v>
      </c>
      <c r="K69" s="33">
        <v>3260867</v>
      </c>
      <c r="L69" s="33">
        <v>418902.37711308897</v>
      </c>
      <c r="M69" s="33">
        <v>0</v>
      </c>
      <c r="N69" s="33">
        <v>0</v>
      </c>
      <c r="O69" s="54">
        <v>1272.1925133689842</v>
      </c>
      <c r="P69" s="33">
        <v>2162.850593582888</v>
      </c>
      <c r="Q69" s="33">
        <v>0</v>
      </c>
      <c r="R69" s="33">
        <v>258.45626271138167</v>
      </c>
      <c r="S69" s="33">
        <v>2364.1591764705886</v>
      </c>
      <c r="T69" s="33">
        <v>2491.113063407181</v>
      </c>
      <c r="U69" s="33">
        <v>320.01709481519401</v>
      </c>
      <c r="V69" s="33">
        <v>0</v>
      </c>
      <c r="W69" s="33">
        <v>0</v>
      </c>
    </row>
    <row r="70" spans="1:23" x14ac:dyDescent="0.2">
      <c r="A70" s="27">
        <v>4623</v>
      </c>
      <c r="B70" s="27" t="s">
        <v>509</v>
      </c>
      <c r="C70" s="33">
        <v>2501</v>
      </c>
      <c r="D70" s="33">
        <f>SUM(Table17[[#This Row],[Utbytte totalt]:[Renter ansvarlig lån totalt]])</f>
        <v>22047490.102569684</v>
      </c>
      <c r="E70" s="33">
        <f>SUM(Table17[[#This Row],[Utbytte per innbygger]:[Renter ansvarlig lån per innbygger]])</f>
        <v>8815.469853086639</v>
      </c>
      <c r="F70" s="54">
        <v>0</v>
      </c>
      <c r="G70" s="33">
        <v>5536685.1189999999</v>
      </c>
      <c r="H70" s="33">
        <v>0</v>
      </c>
      <c r="I70" s="33">
        <v>473368.49498900201</v>
      </c>
      <c r="J70" s="33">
        <v>14088631.897999996</v>
      </c>
      <c r="K70" s="33">
        <v>1107123</v>
      </c>
      <c r="L70" s="33">
        <v>841681.59058068693</v>
      </c>
      <c r="M70" s="33">
        <v>0</v>
      </c>
      <c r="N70" s="33">
        <v>0</v>
      </c>
      <c r="O70" s="54">
        <v>0</v>
      </c>
      <c r="P70" s="33">
        <v>2213.7885321871249</v>
      </c>
      <c r="Q70" s="33">
        <v>0</v>
      </c>
      <c r="R70" s="33">
        <v>189.27168931987285</v>
      </c>
      <c r="S70" s="33">
        <v>5633.1994794082357</v>
      </c>
      <c r="T70" s="33">
        <v>442.67213114754099</v>
      </c>
      <c r="U70" s="33">
        <v>336.53802102386521</v>
      </c>
      <c r="V70" s="33">
        <v>0</v>
      </c>
      <c r="W70" s="33">
        <v>0</v>
      </c>
    </row>
    <row r="71" spans="1:23" x14ac:dyDescent="0.2">
      <c r="A71" s="27">
        <v>4622</v>
      </c>
      <c r="B71" s="27" t="s">
        <v>473</v>
      </c>
      <c r="C71" s="33">
        <v>8497</v>
      </c>
      <c r="D71" s="33">
        <f>SUM(Table17[[#This Row],[Utbytte totalt]:[Renter ansvarlig lån totalt]])</f>
        <v>74179849.938555568</v>
      </c>
      <c r="E71" s="33">
        <f>SUM(Table17[[#This Row],[Utbytte per innbygger]:[Renter ansvarlig lån per innbygger]])</f>
        <v>8730.1223889085049</v>
      </c>
      <c r="F71" s="54">
        <v>17244000</v>
      </c>
      <c r="G71" s="33">
        <v>9281189.8619999997</v>
      </c>
      <c r="H71" s="33">
        <v>0</v>
      </c>
      <c r="I71" s="33">
        <v>2105097.5424216809</v>
      </c>
      <c r="J71" s="33">
        <v>38435327.391999997</v>
      </c>
      <c r="K71" s="33">
        <v>4712327</v>
      </c>
      <c r="L71" s="33">
        <v>2401908.1421338916</v>
      </c>
      <c r="M71" s="33">
        <v>0</v>
      </c>
      <c r="N71" s="33">
        <v>0</v>
      </c>
      <c r="O71" s="54">
        <v>2029.4221489937624</v>
      </c>
      <c r="P71" s="33">
        <v>1092.2902038366483</v>
      </c>
      <c r="Q71" s="33">
        <v>0</v>
      </c>
      <c r="R71" s="33">
        <v>247.74597415813591</v>
      </c>
      <c r="S71" s="33">
        <v>4523.3997166058607</v>
      </c>
      <c r="T71" s="33">
        <v>554.58714840531957</v>
      </c>
      <c r="U71" s="33">
        <v>282.67719690877857</v>
      </c>
      <c r="V71" s="33">
        <v>0</v>
      </c>
      <c r="W71" s="33">
        <v>0</v>
      </c>
    </row>
    <row r="72" spans="1:23" x14ac:dyDescent="0.2">
      <c r="A72" s="27">
        <v>5032</v>
      </c>
      <c r="B72" s="27" t="s">
        <v>493</v>
      </c>
      <c r="C72" s="33">
        <v>4090</v>
      </c>
      <c r="D72" s="33">
        <f>SUM(Table17[[#This Row],[Utbytte totalt]:[Renter ansvarlig lån totalt]])</f>
        <v>35511296.941880025</v>
      </c>
      <c r="E72" s="33">
        <f>SUM(Table17[[#This Row],[Utbytte per innbygger]:[Renter ansvarlig lån per innbygger]])</f>
        <v>8682.4686899462158</v>
      </c>
      <c r="F72" s="54">
        <v>10864000</v>
      </c>
      <c r="G72" s="33">
        <v>8965696.8590000011</v>
      </c>
      <c r="H72" s="33">
        <v>0</v>
      </c>
      <c r="I72" s="33">
        <v>838140.68818640953</v>
      </c>
      <c r="J72" s="33">
        <v>10531758.560000001</v>
      </c>
      <c r="K72" s="33">
        <v>3116012</v>
      </c>
      <c r="L72" s="33">
        <v>1195688.8346936107</v>
      </c>
      <c r="M72" s="33">
        <v>0</v>
      </c>
      <c r="N72" s="33">
        <v>0</v>
      </c>
      <c r="O72" s="54">
        <v>2656.2347188264057</v>
      </c>
      <c r="P72" s="33">
        <v>2192.1019215158926</v>
      </c>
      <c r="Q72" s="33">
        <v>0</v>
      </c>
      <c r="R72" s="33">
        <v>204.92437363970893</v>
      </c>
      <c r="S72" s="33">
        <v>2575.0020929095358</v>
      </c>
      <c r="T72" s="33">
        <v>761.86112469437649</v>
      </c>
      <c r="U72" s="33">
        <v>292.34445836029602</v>
      </c>
      <c r="V72" s="33">
        <v>0</v>
      </c>
      <c r="W72" s="33">
        <v>0</v>
      </c>
    </row>
    <row r="73" spans="1:23" x14ac:dyDescent="0.2">
      <c r="A73" s="27">
        <v>3453</v>
      </c>
      <c r="B73" s="27" t="s">
        <v>550</v>
      </c>
      <c r="C73" s="33">
        <v>3252</v>
      </c>
      <c r="D73" s="33">
        <f>SUM(Table17[[#This Row],[Utbytte totalt]:[Renter ansvarlig lån totalt]])</f>
        <v>27507521.312767662</v>
      </c>
      <c r="E73" s="33">
        <f>SUM(Table17[[#This Row],[Utbytte per innbygger]:[Renter ansvarlig lån per innbygger]])</f>
        <v>8458.6473901499576</v>
      </c>
      <c r="F73" s="54">
        <v>1274320.5900000001</v>
      </c>
      <c r="G73" s="33">
        <v>819821.31700000004</v>
      </c>
      <c r="H73" s="33">
        <v>0</v>
      </c>
      <c r="I73" s="33">
        <v>1272525.8953527878</v>
      </c>
      <c r="J73" s="33">
        <v>19038416.789999999</v>
      </c>
      <c r="K73" s="33">
        <v>4013996</v>
      </c>
      <c r="L73" s="33">
        <v>1088440.7204148769</v>
      </c>
      <c r="M73" s="33">
        <v>0</v>
      </c>
      <c r="N73" s="33">
        <v>0</v>
      </c>
      <c r="O73" s="54">
        <v>391.85750000000002</v>
      </c>
      <c r="P73" s="33">
        <v>252.09757595325954</v>
      </c>
      <c r="Q73" s="33">
        <v>0</v>
      </c>
      <c r="R73" s="33">
        <v>391.30562587724103</v>
      </c>
      <c r="S73" s="33">
        <v>5854.3717066420659</v>
      </c>
      <c r="T73" s="33">
        <v>1234.3161131611316</v>
      </c>
      <c r="U73" s="33">
        <v>334.69886851625984</v>
      </c>
      <c r="V73" s="33">
        <v>0</v>
      </c>
      <c r="W73" s="33">
        <v>0</v>
      </c>
    </row>
    <row r="74" spans="1:23" x14ac:dyDescent="0.2">
      <c r="A74" s="27">
        <v>5022</v>
      </c>
      <c r="B74" s="27" t="s">
        <v>486</v>
      </c>
      <c r="C74" s="33">
        <v>2443</v>
      </c>
      <c r="D74" s="33">
        <f>SUM(Table17[[#This Row],[Utbytte totalt]:[Renter ansvarlig lån totalt]])</f>
        <v>20326033.35134197</v>
      </c>
      <c r="E74" s="33">
        <f>SUM(Table17[[#This Row],[Utbytte per innbygger]:[Renter ansvarlig lån per innbygger]])</f>
        <v>8320.1118916667892</v>
      </c>
      <c r="F74" s="54">
        <v>291485.92000000004</v>
      </c>
      <c r="G74" s="33">
        <v>9681450.9260000009</v>
      </c>
      <c r="H74" s="33">
        <v>0</v>
      </c>
      <c r="I74" s="33">
        <v>669677.19438150001</v>
      </c>
      <c r="J74" s="33">
        <v>6352344.8399999999</v>
      </c>
      <c r="K74" s="33">
        <v>2419238</v>
      </c>
      <c r="L74" s="33">
        <v>911836.47096046805</v>
      </c>
      <c r="M74" s="33">
        <v>0</v>
      </c>
      <c r="N74" s="33">
        <v>0</v>
      </c>
      <c r="O74" s="54">
        <v>119.31474416700779</v>
      </c>
      <c r="P74" s="33">
        <v>3962.9352951289402</v>
      </c>
      <c r="Q74" s="33">
        <v>0</v>
      </c>
      <c r="R74" s="33">
        <v>274.12083273905034</v>
      </c>
      <c r="S74" s="33">
        <v>2600.223020875972</v>
      </c>
      <c r="T74" s="33">
        <v>990.27343430208759</v>
      </c>
      <c r="U74" s="33">
        <v>373.24456445373232</v>
      </c>
      <c r="V74" s="33">
        <v>0</v>
      </c>
      <c r="W74" s="33">
        <v>0</v>
      </c>
    </row>
    <row r="75" spans="1:23" x14ac:dyDescent="0.2">
      <c r="A75" s="27">
        <v>3040</v>
      </c>
      <c r="B75" s="27" t="s">
        <v>463</v>
      </c>
      <c r="C75" s="33">
        <v>3273</v>
      </c>
      <c r="D75" s="33">
        <f>SUM(Table17[[#This Row],[Utbytte totalt]:[Renter ansvarlig lån totalt]])</f>
        <v>26675773.424764648</v>
      </c>
      <c r="E75" s="33">
        <f>SUM(Table17[[#This Row],[Utbytte per innbygger]:[Renter ansvarlig lån per innbygger]])</f>
        <v>8150.2515810463319</v>
      </c>
      <c r="F75" s="54">
        <v>216000</v>
      </c>
      <c r="G75" s="33">
        <v>16676693.397</v>
      </c>
      <c r="H75" s="33">
        <v>0</v>
      </c>
      <c r="I75" s="33">
        <v>1596922.5404481925</v>
      </c>
      <c r="J75" s="33">
        <v>3957119.8919999995</v>
      </c>
      <c r="K75" s="33">
        <v>2757792</v>
      </c>
      <c r="L75" s="33">
        <v>1471245.5953164548</v>
      </c>
      <c r="M75" s="33">
        <v>0</v>
      </c>
      <c r="N75" s="33">
        <v>0</v>
      </c>
      <c r="O75" s="54">
        <v>65.994500458295136</v>
      </c>
      <c r="P75" s="33">
        <v>5095.2317131072414</v>
      </c>
      <c r="Q75" s="33">
        <v>0</v>
      </c>
      <c r="R75" s="33">
        <v>487.9078950345837</v>
      </c>
      <c r="S75" s="33">
        <v>1209.0192153987166</v>
      </c>
      <c r="T75" s="33">
        <v>842.58845096241976</v>
      </c>
      <c r="U75" s="33">
        <v>449.50980608507632</v>
      </c>
      <c r="V75" s="33">
        <v>0</v>
      </c>
      <c r="W75" s="33">
        <v>0</v>
      </c>
    </row>
    <row r="76" spans="1:23" x14ac:dyDescent="0.2">
      <c r="A76" s="27">
        <v>3041</v>
      </c>
      <c r="B76" s="27" t="s">
        <v>492</v>
      </c>
      <c r="C76" s="33">
        <v>4667</v>
      </c>
      <c r="D76" s="33">
        <f>SUM(Table17[[#This Row],[Utbytte totalt]:[Renter ansvarlig lån totalt]])</f>
        <v>37321742.770828143</v>
      </c>
      <c r="E76" s="33">
        <f>SUM(Table17[[#This Row],[Utbytte per innbygger]:[Renter ansvarlig lån per innbygger]])</f>
        <v>7996.945097670482</v>
      </c>
      <c r="F76" s="54">
        <v>270300</v>
      </c>
      <c r="G76" s="33">
        <v>8049693.3930000002</v>
      </c>
      <c r="H76" s="33">
        <v>0</v>
      </c>
      <c r="I76" s="33">
        <v>1716656.9244748224</v>
      </c>
      <c r="J76" s="33">
        <v>21325741.777999997</v>
      </c>
      <c r="K76" s="33">
        <v>2072097</v>
      </c>
      <c r="L76" s="33">
        <v>3887253.6753533185</v>
      </c>
      <c r="M76" s="33">
        <v>0</v>
      </c>
      <c r="N76" s="33">
        <v>0</v>
      </c>
      <c r="O76" s="54">
        <v>57.917291622027001</v>
      </c>
      <c r="P76" s="33">
        <v>1724.8110977073065</v>
      </c>
      <c r="Q76" s="33">
        <v>0</v>
      </c>
      <c r="R76" s="33">
        <v>367.82878176019335</v>
      </c>
      <c r="S76" s="33">
        <v>4569.4754184701087</v>
      </c>
      <c r="T76" s="33">
        <v>443.98907220912793</v>
      </c>
      <c r="U76" s="33">
        <v>832.92343590171811</v>
      </c>
      <c r="V76" s="33">
        <v>0</v>
      </c>
      <c r="W76" s="33">
        <v>0</v>
      </c>
    </row>
    <row r="77" spans="1:23" x14ac:dyDescent="0.2">
      <c r="A77" s="27">
        <v>1818</v>
      </c>
      <c r="B77" s="27" t="s">
        <v>777</v>
      </c>
      <c r="C77" s="33">
        <v>1825</v>
      </c>
      <c r="D77" s="33">
        <f>SUM(Table17[[#This Row],[Utbytte totalt]:[Renter ansvarlig lån totalt]])</f>
        <v>14501418.969382938</v>
      </c>
      <c r="E77" s="33">
        <f>SUM(Table17[[#This Row],[Utbytte per innbygger]:[Renter ansvarlig lån per innbygger]])</f>
        <v>7945.9829969221582</v>
      </c>
      <c r="F77" s="54">
        <v>11355047.83</v>
      </c>
      <c r="G77" s="33">
        <v>0</v>
      </c>
      <c r="H77" s="33">
        <v>0</v>
      </c>
      <c r="I77" s="33">
        <v>1712480.1436366839</v>
      </c>
      <c r="J77" s="33">
        <v>0</v>
      </c>
      <c r="K77" s="33">
        <v>0</v>
      </c>
      <c r="L77" s="33">
        <v>1433890.9957462549</v>
      </c>
      <c r="M77" s="33">
        <v>0</v>
      </c>
      <c r="N77" s="33">
        <v>0</v>
      </c>
      <c r="O77" s="54">
        <v>6221.9440164383559</v>
      </c>
      <c r="P77" s="33">
        <v>0</v>
      </c>
      <c r="Q77" s="33">
        <v>0</v>
      </c>
      <c r="R77" s="33">
        <v>938.3452841844844</v>
      </c>
      <c r="S77" s="33">
        <v>0</v>
      </c>
      <c r="T77" s="33">
        <v>0</v>
      </c>
      <c r="U77" s="33">
        <v>785.69369629931782</v>
      </c>
      <c r="V77" s="33">
        <v>0</v>
      </c>
      <c r="W77" s="33">
        <v>0</v>
      </c>
    </row>
    <row r="78" spans="1:23" x14ac:dyDescent="0.2">
      <c r="A78" s="27">
        <v>3452</v>
      </c>
      <c r="B78" s="27" t="s">
        <v>530</v>
      </c>
      <c r="C78" s="33">
        <v>2111</v>
      </c>
      <c r="D78" s="33">
        <f>SUM(Table17[[#This Row],[Utbytte totalt]:[Renter ansvarlig lån totalt]])</f>
        <v>16099776.95181318</v>
      </c>
      <c r="E78" s="33">
        <f>SUM(Table17[[#This Row],[Utbytte per innbygger]:[Renter ansvarlig lån per innbygger]])</f>
        <v>7626.6115356765413</v>
      </c>
      <c r="F78" s="54">
        <v>1274320.5900000001</v>
      </c>
      <c r="G78" s="33">
        <v>3766480.571</v>
      </c>
      <c r="H78" s="33">
        <v>0</v>
      </c>
      <c r="I78" s="33">
        <v>774096.7153349563</v>
      </c>
      <c r="J78" s="33">
        <v>8296793.5380000006</v>
      </c>
      <c r="K78" s="33">
        <v>1094510</v>
      </c>
      <c r="L78" s="33">
        <v>893575.53747822344</v>
      </c>
      <c r="M78" s="33">
        <v>0</v>
      </c>
      <c r="N78" s="33">
        <v>0</v>
      </c>
      <c r="O78" s="54">
        <v>603.65731406916154</v>
      </c>
      <c r="P78" s="33">
        <v>1784.2162818569398</v>
      </c>
      <c r="Q78" s="33">
        <v>0</v>
      </c>
      <c r="R78" s="33">
        <v>366.69669130031087</v>
      </c>
      <c r="S78" s="33">
        <v>3930.266953102795</v>
      </c>
      <c r="T78" s="33">
        <v>518.47939365229752</v>
      </c>
      <c r="U78" s="33">
        <v>423.29490169503714</v>
      </c>
      <c r="V78" s="33">
        <v>0</v>
      </c>
      <c r="W78" s="33">
        <v>0</v>
      </c>
    </row>
    <row r="79" spans="1:23" x14ac:dyDescent="0.2">
      <c r="A79" s="27">
        <v>3821</v>
      </c>
      <c r="B79" s="27" t="s">
        <v>534</v>
      </c>
      <c r="C79" s="33">
        <v>2452</v>
      </c>
      <c r="D79" s="33">
        <f>SUM(Table17[[#This Row],[Utbytte totalt]:[Renter ansvarlig lån totalt]])</f>
        <v>18446536.149851091</v>
      </c>
      <c r="E79" s="33">
        <f>SUM(Table17[[#This Row],[Utbytte per innbygger]:[Renter ansvarlig lån per innbygger]])</f>
        <v>7523.0571573617844</v>
      </c>
      <c r="F79" s="54">
        <v>6270000</v>
      </c>
      <c r="G79" s="33">
        <v>2133794.6910000001</v>
      </c>
      <c r="H79" s="33">
        <v>0</v>
      </c>
      <c r="I79" s="33">
        <v>654362.33130832633</v>
      </c>
      <c r="J79" s="33">
        <v>7143373.3139999993</v>
      </c>
      <c r="K79" s="33">
        <v>1582723</v>
      </c>
      <c r="L79" s="33">
        <v>662282.81354276836</v>
      </c>
      <c r="M79" s="33">
        <v>0</v>
      </c>
      <c r="N79" s="33">
        <v>0</v>
      </c>
      <c r="O79" s="54">
        <v>2557.0962479608484</v>
      </c>
      <c r="P79" s="33">
        <v>870.22621982055466</v>
      </c>
      <c r="Q79" s="33">
        <v>0</v>
      </c>
      <c r="R79" s="33">
        <v>266.8688137472783</v>
      </c>
      <c r="S79" s="33">
        <v>2913.2843858075039</v>
      </c>
      <c r="T79" s="33">
        <v>645.48246329526921</v>
      </c>
      <c r="U79" s="33">
        <v>270.09902673032968</v>
      </c>
      <c r="V79" s="33">
        <v>0</v>
      </c>
      <c r="W79" s="33">
        <v>0</v>
      </c>
    </row>
    <row r="80" spans="1:23" x14ac:dyDescent="0.2">
      <c r="A80" s="27">
        <v>5440</v>
      </c>
      <c r="B80" s="27" t="s">
        <v>702</v>
      </c>
      <c r="C80" s="33">
        <v>906</v>
      </c>
      <c r="D80" s="33">
        <f>SUM(Table17[[#This Row],[Utbytte totalt]:[Renter ansvarlig lån totalt]])</f>
        <v>6527352.6712910607</v>
      </c>
      <c r="E80" s="33">
        <f>SUM(Table17[[#This Row],[Utbytte per innbygger]:[Renter ansvarlig lån per innbygger]])</f>
        <v>7204.583522396314</v>
      </c>
      <c r="F80" s="54">
        <v>2343750</v>
      </c>
      <c r="G80" s="33">
        <v>0</v>
      </c>
      <c r="H80" s="33">
        <v>3150000</v>
      </c>
      <c r="I80" s="33">
        <v>314650.82313974848</v>
      </c>
      <c r="J80" s="33">
        <v>374974.42799999996</v>
      </c>
      <c r="K80" s="33">
        <v>117636</v>
      </c>
      <c r="L80" s="33">
        <v>226341.4201513119</v>
      </c>
      <c r="M80" s="33">
        <v>0</v>
      </c>
      <c r="N80" s="33">
        <v>0</v>
      </c>
      <c r="O80" s="54">
        <v>2586.9205298013244</v>
      </c>
      <c r="P80" s="33">
        <v>0</v>
      </c>
      <c r="Q80" s="33">
        <v>3476.8211920529802</v>
      </c>
      <c r="R80" s="33">
        <v>347.29671428228306</v>
      </c>
      <c r="S80" s="33">
        <v>413.87905960264897</v>
      </c>
      <c r="T80" s="33">
        <v>129.84105960264901</v>
      </c>
      <c r="U80" s="33">
        <v>249.82496705442816</v>
      </c>
      <c r="V80" s="33">
        <v>0</v>
      </c>
      <c r="W80" s="33">
        <v>0</v>
      </c>
    </row>
    <row r="81" spans="1:23" x14ac:dyDescent="0.2">
      <c r="A81" s="27">
        <v>3448</v>
      </c>
      <c r="B81" s="27" t="s">
        <v>481</v>
      </c>
      <c r="C81" s="33">
        <v>6577</v>
      </c>
      <c r="D81" s="33">
        <f>SUM(Table17[[#This Row],[Utbytte totalt]:[Renter ansvarlig lån totalt]])</f>
        <v>47017128.865012527</v>
      </c>
      <c r="E81" s="33">
        <f>SUM(Table17[[#This Row],[Utbytte per innbygger]:[Renter ansvarlig lån per innbygger]])</f>
        <v>7148.7196084860161</v>
      </c>
      <c r="F81" s="54">
        <v>4150020.7499999995</v>
      </c>
      <c r="G81" s="33">
        <v>11626267.086000001</v>
      </c>
      <c r="H81" s="33">
        <v>0</v>
      </c>
      <c r="I81" s="33">
        <v>1438204.8685989387</v>
      </c>
      <c r="J81" s="33">
        <v>25196292.515999995</v>
      </c>
      <c r="K81" s="33">
        <v>2664822</v>
      </c>
      <c r="L81" s="33">
        <v>1941521.6444135904</v>
      </c>
      <c r="M81" s="33">
        <v>0</v>
      </c>
      <c r="N81" s="33">
        <v>0</v>
      </c>
      <c r="O81" s="54">
        <v>630.98992701839734</v>
      </c>
      <c r="P81" s="33">
        <v>1767.7158409609247</v>
      </c>
      <c r="Q81" s="33">
        <v>0</v>
      </c>
      <c r="R81" s="33">
        <v>218.67186689964097</v>
      </c>
      <c r="S81" s="33">
        <v>3830.9704296791842</v>
      </c>
      <c r="T81" s="33">
        <v>405.17287517105063</v>
      </c>
      <c r="U81" s="33">
        <v>295.19866875681777</v>
      </c>
      <c r="V81" s="33">
        <v>0</v>
      </c>
      <c r="W81" s="33">
        <v>0</v>
      </c>
    </row>
    <row r="82" spans="1:23" x14ac:dyDescent="0.2">
      <c r="A82" s="27">
        <v>3438</v>
      </c>
      <c r="B82" s="27" t="s">
        <v>485</v>
      </c>
      <c r="C82" s="33">
        <v>3064</v>
      </c>
      <c r="D82" s="33">
        <f>SUM(Table17[[#This Row],[Utbytte totalt]:[Renter ansvarlig lån totalt]])</f>
        <v>21663952.363848422</v>
      </c>
      <c r="E82" s="33">
        <f>SUM(Table17[[#This Row],[Utbytte per innbygger]:[Renter ansvarlig lån per innbygger]])</f>
        <v>7070.4805365040538</v>
      </c>
      <c r="F82" s="54">
        <v>5418000</v>
      </c>
      <c r="G82" s="33">
        <v>6797579.4740000004</v>
      </c>
      <c r="H82" s="33">
        <v>0</v>
      </c>
      <c r="I82" s="33">
        <v>984328.0175212482</v>
      </c>
      <c r="J82" s="33">
        <v>7056329.9419999979</v>
      </c>
      <c r="K82" s="33">
        <v>358548</v>
      </c>
      <c r="L82" s="33">
        <v>1049166.930327177</v>
      </c>
      <c r="M82" s="33">
        <v>0</v>
      </c>
      <c r="N82" s="33">
        <v>0</v>
      </c>
      <c r="O82" s="54">
        <v>1768.2767624020887</v>
      </c>
      <c r="P82" s="33">
        <v>2218.5311599216711</v>
      </c>
      <c r="Q82" s="33">
        <v>0</v>
      </c>
      <c r="R82" s="33">
        <v>321.25588039205229</v>
      </c>
      <c r="S82" s="33">
        <v>2302.9797460835503</v>
      </c>
      <c r="T82" s="33">
        <v>117.01958224543081</v>
      </c>
      <c r="U82" s="33">
        <v>342.41740545926143</v>
      </c>
      <c r="V82" s="33">
        <v>0</v>
      </c>
      <c r="W82" s="33">
        <v>0</v>
      </c>
    </row>
    <row r="83" spans="1:23" x14ac:dyDescent="0.2">
      <c r="A83" s="27">
        <v>5045</v>
      </c>
      <c r="B83" s="27" t="s">
        <v>504</v>
      </c>
      <c r="C83" s="33">
        <v>2287</v>
      </c>
      <c r="D83" s="33">
        <f>SUM(Table17[[#This Row],[Utbytte totalt]:[Renter ansvarlig lån totalt]])</f>
        <v>15534262.9643702</v>
      </c>
      <c r="E83" s="33">
        <f>SUM(Table17[[#This Row],[Utbytte per innbygger]:[Renter ansvarlig lån per innbygger]])</f>
        <v>6792.4193110494971</v>
      </c>
      <c r="F83" s="54">
        <v>3140280</v>
      </c>
      <c r="G83" s="33">
        <v>6556246.1859999998</v>
      </c>
      <c r="H83" s="33">
        <v>0</v>
      </c>
      <c r="I83" s="33">
        <v>634870.68739701447</v>
      </c>
      <c r="J83" s="33">
        <v>3782403.1760000004</v>
      </c>
      <c r="K83" s="33">
        <v>586074</v>
      </c>
      <c r="L83" s="33">
        <v>834388.91497318447</v>
      </c>
      <c r="M83" s="33">
        <v>0</v>
      </c>
      <c r="N83" s="33">
        <v>0</v>
      </c>
      <c r="O83" s="54">
        <v>1373.1001311762134</v>
      </c>
      <c r="P83" s="33">
        <v>2866.7451622212507</v>
      </c>
      <c r="Q83" s="33">
        <v>0</v>
      </c>
      <c r="R83" s="33">
        <v>277.59977586227131</v>
      </c>
      <c r="S83" s="33">
        <v>1653.8710870135551</v>
      </c>
      <c r="T83" s="33">
        <v>256.26322693484917</v>
      </c>
      <c r="U83" s="33">
        <v>364.83992784135745</v>
      </c>
      <c r="V83" s="33">
        <v>0</v>
      </c>
      <c r="W83" s="33">
        <v>0</v>
      </c>
    </row>
    <row r="84" spans="1:23" x14ac:dyDescent="0.2">
      <c r="A84" s="27">
        <v>1841</v>
      </c>
      <c r="B84" s="27" t="s">
        <v>457</v>
      </c>
      <c r="C84" s="33">
        <v>9603</v>
      </c>
      <c r="D84" s="33">
        <f>SUM(Table17[[#This Row],[Utbytte totalt]:[Renter ansvarlig lån totalt]])</f>
        <v>63145865.940198213</v>
      </c>
      <c r="E84" s="33">
        <f>SUM(Table17[[#This Row],[Utbytte per innbygger]:[Renter ansvarlig lån per innbygger]])</f>
        <v>6575.6394814326995</v>
      </c>
      <c r="F84" s="54">
        <v>12916347.5</v>
      </c>
      <c r="G84" s="33">
        <v>20444102.182</v>
      </c>
      <c r="H84" s="33">
        <v>0</v>
      </c>
      <c r="I84" s="33">
        <v>2199771.2414194802</v>
      </c>
      <c r="J84" s="33">
        <v>18901038.853999998</v>
      </c>
      <c r="K84" s="33">
        <v>5709642</v>
      </c>
      <c r="L84" s="33">
        <v>2974964.1627787352</v>
      </c>
      <c r="M84" s="33">
        <v>0</v>
      </c>
      <c r="N84" s="33">
        <v>0</v>
      </c>
      <c r="O84" s="54">
        <v>1345.0325419139851</v>
      </c>
      <c r="P84" s="33">
        <v>2128.9286870769552</v>
      </c>
      <c r="Q84" s="33">
        <v>0</v>
      </c>
      <c r="R84" s="33">
        <v>229.0712528813371</v>
      </c>
      <c r="S84" s="33">
        <v>1968.2431379777152</v>
      </c>
      <c r="T84" s="33">
        <v>594.56857232114965</v>
      </c>
      <c r="U84" s="33">
        <v>309.79528926155734</v>
      </c>
      <c r="V84" s="33">
        <v>0</v>
      </c>
      <c r="W84" s="33">
        <v>0</v>
      </c>
    </row>
    <row r="85" spans="1:23" x14ac:dyDescent="0.2">
      <c r="A85" s="27">
        <v>1566</v>
      </c>
      <c r="B85" s="27" t="s">
        <v>472</v>
      </c>
      <c r="C85" s="33">
        <v>5849</v>
      </c>
      <c r="D85" s="33">
        <f>SUM(Table17[[#This Row],[Utbytte totalt]:[Renter ansvarlig lån totalt]])</f>
        <v>38409237.426451787</v>
      </c>
      <c r="E85" s="33">
        <f>SUM(Table17[[#This Row],[Utbytte per innbygger]:[Renter ansvarlig lån per innbygger]])</f>
        <v>6566.8041419818419</v>
      </c>
      <c r="F85" s="54">
        <v>0</v>
      </c>
      <c r="G85" s="33">
        <v>11349409.302000001</v>
      </c>
      <c r="H85" s="33">
        <v>0</v>
      </c>
      <c r="I85" s="33">
        <v>1137476.6482529845</v>
      </c>
      <c r="J85" s="33">
        <v>18296508.628000002</v>
      </c>
      <c r="K85" s="33">
        <v>5831498</v>
      </c>
      <c r="L85" s="33">
        <v>1794344.8481988013</v>
      </c>
      <c r="M85" s="33">
        <v>0</v>
      </c>
      <c r="N85" s="33">
        <v>0</v>
      </c>
      <c r="O85" s="54">
        <v>0</v>
      </c>
      <c r="P85" s="33">
        <v>1940.4016587450849</v>
      </c>
      <c r="Q85" s="33">
        <v>0</v>
      </c>
      <c r="R85" s="33">
        <v>194.47369605966568</v>
      </c>
      <c r="S85" s="33">
        <v>3128.1430377842371</v>
      </c>
      <c r="T85" s="33">
        <v>997.00769362284154</v>
      </c>
      <c r="U85" s="33">
        <v>306.7780557700122</v>
      </c>
      <c r="V85" s="33">
        <v>0</v>
      </c>
      <c r="W85" s="33">
        <v>0</v>
      </c>
    </row>
    <row r="86" spans="1:23" x14ac:dyDescent="0.2">
      <c r="A86" s="27">
        <v>1114</v>
      </c>
      <c r="B86" s="27" t="s">
        <v>580</v>
      </c>
      <c r="C86" s="33">
        <v>2789</v>
      </c>
      <c r="D86" s="33">
        <f>SUM(Table17[[#This Row],[Utbytte totalt]:[Renter ansvarlig lån totalt]])</f>
        <v>18290552.427472465</v>
      </c>
      <c r="E86" s="33">
        <f>SUM(Table17[[#This Row],[Utbytte per innbygger]:[Renter ansvarlig lån per innbygger]])</f>
        <v>6558.1041331919905</v>
      </c>
      <c r="F86" s="54">
        <v>5549600</v>
      </c>
      <c r="G86" s="33">
        <v>283584</v>
      </c>
      <c r="H86" s="33">
        <v>10878000</v>
      </c>
      <c r="I86" s="33">
        <v>600064.18041252904</v>
      </c>
      <c r="J86" s="33">
        <v>142528.95999999999</v>
      </c>
      <c r="K86" s="33">
        <v>77443</v>
      </c>
      <c r="L86" s="33">
        <v>759332.28705993295</v>
      </c>
      <c r="M86" s="33">
        <v>0</v>
      </c>
      <c r="N86" s="33">
        <v>0</v>
      </c>
      <c r="O86" s="54">
        <v>1989.817138759412</v>
      </c>
      <c r="P86" s="33">
        <v>101.67945500179276</v>
      </c>
      <c r="Q86" s="33">
        <v>3900.3226963069201</v>
      </c>
      <c r="R86" s="33">
        <v>215.15388326013948</v>
      </c>
      <c r="S86" s="33">
        <v>51.103965579060592</v>
      </c>
      <c r="T86" s="33">
        <v>27.767300107565436</v>
      </c>
      <c r="U86" s="33">
        <v>272.25969417710036</v>
      </c>
      <c r="V86" s="33">
        <v>0</v>
      </c>
      <c r="W86" s="33">
        <v>0</v>
      </c>
    </row>
    <row r="87" spans="1:23" x14ac:dyDescent="0.2">
      <c r="A87" s="27">
        <v>5061</v>
      </c>
      <c r="B87" s="27" t="s">
        <v>517</v>
      </c>
      <c r="C87" s="33">
        <v>1980</v>
      </c>
      <c r="D87" s="33">
        <f>SUM(Table17[[#This Row],[Utbytte totalt]:[Renter ansvarlig lån totalt]])</f>
        <v>12675835.15582066</v>
      </c>
      <c r="E87" s="33">
        <f>SUM(Table17[[#This Row],[Utbytte per innbygger]:[Renter ansvarlig lån per innbygger]])</f>
        <v>6401.9369473841716</v>
      </c>
      <c r="F87" s="54">
        <v>0</v>
      </c>
      <c r="G87" s="33">
        <v>4274988.9069999997</v>
      </c>
      <c r="H87" s="33">
        <v>0</v>
      </c>
      <c r="I87" s="33">
        <v>430208.42632824014</v>
      </c>
      <c r="J87" s="33">
        <v>5657458.9640000015</v>
      </c>
      <c r="K87" s="33">
        <v>1651957</v>
      </c>
      <c r="L87" s="33">
        <v>661221.85849241912</v>
      </c>
      <c r="M87" s="33">
        <v>0</v>
      </c>
      <c r="N87" s="33">
        <v>0</v>
      </c>
      <c r="O87" s="54">
        <v>0</v>
      </c>
      <c r="P87" s="33">
        <v>2159.0853065656565</v>
      </c>
      <c r="Q87" s="33">
        <v>0</v>
      </c>
      <c r="R87" s="33">
        <v>217.27698299406069</v>
      </c>
      <c r="S87" s="33">
        <v>2857.3025070707076</v>
      </c>
      <c r="T87" s="33">
        <v>834.32171717171718</v>
      </c>
      <c r="U87" s="33">
        <v>333.95043358202986</v>
      </c>
      <c r="V87" s="33">
        <v>0</v>
      </c>
      <c r="W87" s="33">
        <v>0</v>
      </c>
    </row>
    <row r="88" spans="1:23" x14ac:dyDescent="0.2">
      <c r="A88" s="27">
        <v>1151</v>
      </c>
      <c r="B88" s="27" t="s">
        <v>710</v>
      </c>
      <c r="C88" s="33">
        <v>188</v>
      </c>
      <c r="D88" s="33">
        <f>SUM(Table17[[#This Row],[Utbytte totalt]:[Renter ansvarlig lån totalt]])</f>
        <v>1200524.6378967939</v>
      </c>
      <c r="E88" s="33">
        <f>SUM(Table17[[#This Row],[Utbytte per innbygger]:[Renter ansvarlig lån per innbygger]])</f>
        <v>6385.7693505148609</v>
      </c>
      <c r="F88" s="54">
        <v>1039500</v>
      </c>
      <c r="G88" s="33">
        <v>0</v>
      </c>
      <c r="H88" s="33">
        <v>84000</v>
      </c>
      <c r="I88" s="33">
        <v>45944.589219520785</v>
      </c>
      <c r="J88" s="33">
        <v>0</v>
      </c>
      <c r="K88" s="33">
        <v>0</v>
      </c>
      <c r="L88" s="33">
        <v>31080.048677273095</v>
      </c>
      <c r="M88" s="33">
        <v>0</v>
      </c>
      <c r="N88" s="33">
        <v>0</v>
      </c>
      <c r="O88" s="54">
        <v>5529.255319148936</v>
      </c>
      <c r="P88" s="33">
        <v>0</v>
      </c>
      <c r="Q88" s="33">
        <v>446.80851063829789</v>
      </c>
      <c r="R88" s="33">
        <v>244.38611286979142</v>
      </c>
      <c r="S88" s="33">
        <v>0</v>
      </c>
      <c r="T88" s="33">
        <v>0</v>
      </c>
      <c r="U88" s="33">
        <v>165.31940785783561</v>
      </c>
      <c r="V88" s="33">
        <v>0</v>
      </c>
      <c r="W88" s="33">
        <v>0</v>
      </c>
    </row>
    <row r="89" spans="1:23" x14ac:dyDescent="0.2">
      <c r="A89" s="27">
        <v>4226</v>
      </c>
      <c r="B89" s="27" t="s">
        <v>682</v>
      </c>
      <c r="C89" s="33">
        <v>1704</v>
      </c>
      <c r="D89" s="33">
        <f>SUM(Table17[[#This Row],[Utbytte totalt]:[Renter ansvarlig lån totalt]])</f>
        <v>10828524.133163484</v>
      </c>
      <c r="E89" s="33">
        <f>SUM(Table17[[#This Row],[Utbytte per innbygger]:[Renter ansvarlig lån per innbygger]])</f>
        <v>6354.7676837813869</v>
      </c>
      <c r="F89" s="54">
        <v>10260449.999999998</v>
      </c>
      <c r="G89" s="33">
        <v>0</v>
      </c>
      <c r="H89" s="33">
        <v>0</v>
      </c>
      <c r="I89" s="33">
        <v>0</v>
      </c>
      <c r="J89" s="33">
        <v>140620.09</v>
      </c>
      <c r="K89" s="33">
        <v>15259</v>
      </c>
      <c r="L89" s="33">
        <v>412195.04316348583</v>
      </c>
      <c r="M89" s="33">
        <v>0</v>
      </c>
      <c r="N89" s="33">
        <v>0</v>
      </c>
      <c r="O89" s="54">
        <v>6021.3908450704212</v>
      </c>
      <c r="P89" s="33">
        <v>0</v>
      </c>
      <c r="Q89" s="33">
        <v>0</v>
      </c>
      <c r="R89" s="33">
        <v>0</v>
      </c>
      <c r="S89" s="33">
        <v>82.523526995305161</v>
      </c>
      <c r="T89" s="33">
        <v>8.95481220657277</v>
      </c>
      <c r="U89" s="33">
        <v>241.89849950908791</v>
      </c>
      <c r="V89" s="33">
        <v>0</v>
      </c>
      <c r="W89" s="33">
        <v>0</v>
      </c>
    </row>
    <row r="90" spans="1:23" x14ac:dyDescent="0.2">
      <c r="A90" s="27">
        <v>4621</v>
      </c>
      <c r="B90" s="27" t="s">
        <v>445</v>
      </c>
      <c r="C90" s="33">
        <v>15875</v>
      </c>
      <c r="D90" s="33">
        <f>SUM(Table17[[#This Row],[Utbytte totalt]:[Renter ansvarlig lån totalt]])</f>
        <v>98811643.134643331</v>
      </c>
      <c r="E90" s="33">
        <f>SUM(Table17[[#This Row],[Utbytte per innbygger]:[Renter ansvarlig lån per innbygger]])</f>
        <v>6224.3554730483993</v>
      </c>
      <c r="F90" s="54">
        <v>16655520</v>
      </c>
      <c r="G90" s="33">
        <v>21812035.664999999</v>
      </c>
      <c r="H90" s="33">
        <v>0</v>
      </c>
      <c r="I90" s="33">
        <v>3601777.3427545535</v>
      </c>
      <c r="J90" s="33">
        <v>45528970.057999998</v>
      </c>
      <c r="K90" s="33">
        <v>6737353</v>
      </c>
      <c r="L90" s="33">
        <v>4475987.0688887835</v>
      </c>
      <c r="M90" s="33">
        <v>0</v>
      </c>
      <c r="N90" s="33">
        <v>0</v>
      </c>
      <c r="O90" s="54">
        <v>1049.1666141732283</v>
      </c>
      <c r="P90" s="33">
        <v>1373.9864985826771</v>
      </c>
      <c r="Q90" s="33">
        <v>0</v>
      </c>
      <c r="R90" s="33">
        <v>226.88361214201913</v>
      </c>
      <c r="S90" s="33">
        <v>2867.9666178267717</v>
      </c>
      <c r="T90" s="33">
        <v>424.40018897637793</v>
      </c>
      <c r="U90" s="33">
        <v>281.95194134732492</v>
      </c>
      <c r="V90" s="33">
        <v>0</v>
      </c>
      <c r="W90" s="33">
        <v>0</v>
      </c>
    </row>
    <row r="91" spans="1:23" x14ac:dyDescent="0.2">
      <c r="A91" s="27">
        <v>1825</v>
      </c>
      <c r="B91" s="27" t="s">
        <v>538</v>
      </c>
      <c r="C91" s="33">
        <v>1461</v>
      </c>
      <c r="D91" s="33">
        <f>SUM(Table17[[#This Row],[Utbytte totalt]:[Renter ansvarlig lån totalt]])</f>
        <v>8883768.061734613</v>
      </c>
      <c r="E91" s="33">
        <f>SUM(Table17[[#This Row],[Utbytte per innbygger]:[Renter ansvarlig lån per innbygger]])</f>
        <v>6080.6078451297835</v>
      </c>
      <c r="F91" s="54">
        <v>2572581.7400000002</v>
      </c>
      <c r="G91" s="33">
        <v>2317862.12</v>
      </c>
      <c r="H91" s="33">
        <v>0</v>
      </c>
      <c r="I91" s="33">
        <v>377302.53571182222</v>
      </c>
      <c r="J91" s="33">
        <v>2124299.7799999998</v>
      </c>
      <c r="K91" s="33">
        <v>1058731</v>
      </c>
      <c r="L91" s="33">
        <v>432990.88602279127</v>
      </c>
      <c r="M91" s="33">
        <v>0</v>
      </c>
      <c r="N91" s="33">
        <v>0</v>
      </c>
      <c r="O91" s="54">
        <v>1760.8362354551678</v>
      </c>
      <c r="P91" s="33">
        <v>1586.4901574264204</v>
      </c>
      <c r="Q91" s="33">
        <v>0</v>
      </c>
      <c r="R91" s="33">
        <v>258.24951109638755</v>
      </c>
      <c r="S91" s="33">
        <v>1454.0039561943872</v>
      </c>
      <c r="T91" s="33">
        <v>724.66187542778914</v>
      </c>
      <c r="U91" s="33">
        <v>296.36610952963127</v>
      </c>
      <c r="V91" s="33">
        <v>0</v>
      </c>
      <c r="W91" s="33">
        <v>0</v>
      </c>
    </row>
    <row r="92" spans="1:23" x14ac:dyDescent="0.2">
      <c r="A92" s="27">
        <v>3449</v>
      </c>
      <c r="B92" s="27" t="s">
        <v>498</v>
      </c>
      <c r="C92" s="33">
        <v>2889</v>
      </c>
      <c r="D92" s="33">
        <f>SUM(Table17[[#This Row],[Utbytte totalt]:[Renter ansvarlig lån totalt]])</f>
        <v>17512306.132877424</v>
      </c>
      <c r="E92" s="33">
        <f>SUM(Table17[[#This Row],[Utbytte per innbygger]:[Renter ansvarlig lån per innbygger]])</f>
        <v>6061.7189798814215</v>
      </c>
      <c r="F92" s="54">
        <v>0</v>
      </c>
      <c r="G92" s="33">
        <v>6199098.7520000003</v>
      </c>
      <c r="H92" s="33">
        <v>0</v>
      </c>
      <c r="I92" s="33">
        <v>774096.7153349563</v>
      </c>
      <c r="J92" s="33">
        <v>8695699.1180000007</v>
      </c>
      <c r="K92" s="33">
        <v>917169</v>
      </c>
      <c r="L92" s="33">
        <v>926242.54754246771</v>
      </c>
      <c r="M92" s="33">
        <v>0</v>
      </c>
      <c r="N92" s="33">
        <v>0</v>
      </c>
      <c r="O92" s="54">
        <v>0</v>
      </c>
      <c r="P92" s="33">
        <v>2145.7593464866736</v>
      </c>
      <c r="Q92" s="33">
        <v>0</v>
      </c>
      <c r="R92" s="33">
        <v>267.94624968326627</v>
      </c>
      <c r="S92" s="33">
        <v>3009.9339280027693</v>
      </c>
      <c r="T92" s="33">
        <v>317.46936656282452</v>
      </c>
      <c r="U92" s="33">
        <v>320.61008914588706</v>
      </c>
      <c r="V92" s="33">
        <v>0</v>
      </c>
      <c r="W92" s="33">
        <v>0</v>
      </c>
    </row>
    <row r="93" spans="1:23" x14ac:dyDescent="0.2">
      <c r="A93" s="27">
        <v>3428</v>
      </c>
      <c r="B93" s="27" t="s">
        <v>502</v>
      </c>
      <c r="C93" s="33">
        <v>2445</v>
      </c>
      <c r="D93" s="33">
        <f>SUM(Table17[[#This Row],[Utbytte totalt]:[Renter ansvarlig lån totalt]])</f>
        <v>14767490.709717268</v>
      </c>
      <c r="E93" s="33">
        <f>SUM(Table17[[#This Row],[Utbytte per innbygger]:[Renter ansvarlig lån per innbygger]])</f>
        <v>6039.8735009068587</v>
      </c>
      <c r="F93" s="54">
        <v>0</v>
      </c>
      <c r="G93" s="33">
        <v>5098997.7989999996</v>
      </c>
      <c r="H93" s="33">
        <v>0</v>
      </c>
      <c r="I93" s="33">
        <v>662715.89298460283</v>
      </c>
      <c r="J93" s="33">
        <v>7484884.7639999995</v>
      </c>
      <c r="K93" s="33">
        <v>772357</v>
      </c>
      <c r="L93" s="33">
        <v>748535.25373266637</v>
      </c>
      <c r="M93" s="33">
        <v>0</v>
      </c>
      <c r="N93" s="33">
        <v>0</v>
      </c>
      <c r="O93" s="54">
        <v>0</v>
      </c>
      <c r="P93" s="33">
        <v>2085.4796723926379</v>
      </c>
      <c r="Q93" s="33">
        <v>0</v>
      </c>
      <c r="R93" s="33">
        <v>271.04944498347766</v>
      </c>
      <c r="S93" s="33">
        <v>3061.3025619631899</v>
      </c>
      <c r="T93" s="33">
        <v>315.89243353783229</v>
      </c>
      <c r="U93" s="33">
        <v>306.1493880297204</v>
      </c>
      <c r="V93" s="33">
        <v>0</v>
      </c>
      <c r="W93" s="33">
        <v>0</v>
      </c>
    </row>
    <row r="94" spans="1:23" x14ac:dyDescent="0.2">
      <c r="A94" s="27">
        <v>5426</v>
      </c>
      <c r="B94" s="27" t="s">
        <v>593</v>
      </c>
      <c r="C94" s="33">
        <v>2012</v>
      </c>
      <c r="D94" s="33">
        <f>SUM(Table17[[#This Row],[Utbytte totalt]:[Renter ansvarlig lån totalt]])</f>
        <v>12075429.14921559</v>
      </c>
      <c r="E94" s="33">
        <f>SUM(Table17[[#This Row],[Utbytte per innbygger]:[Renter ansvarlig lån per innbygger]])</f>
        <v>6001.7043485166951</v>
      </c>
      <c r="F94" s="54">
        <v>2000040.0000000002</v>
      </c>
      <c r="G94" s="33">
        <v>0</v>
      </c>
      <c r="H94" s="33">
        <v>0</v>
      </c>
      <c r="I94" s="33">
        <v>484506.57722403738</v>
      </c>
      <c r="J94" s="33">
        <v>6829643.459999999</v>
      </c>
      <c r="K94" s="33">
        <v>2216573</v>
      </c>
      <c r="L94" s="33">
        <v>544666.1119915545</v>
      </c>
      <c r="M94" s="33">
        <v>0</v>
      </c>
      <c r="N94" s="33">
        <v>0</v>
      </c>
      <c r="O94" s="54">
        <v>994.05566600397628</v>
      </c>
      <c r="P94" s="33">
        <v>0</v>
      </c>
      <c r="Q94" s="33">
        <v>0</v>
      </c>
      <c r="R94" s="33">
        <v>240.80843798411399</v>
      </c>
      <c r="S94" s="33">
        <v>3394.4549999999995</v>
      </c>
      <c r="T94" s="33">
        <v>1101.6764413518886</v>
      </c>
      <c r="U94" s="33">
        <v>270.70880317671697</v>
      </c>
      <c r="V94" s="33">
        <v>0</v>
      </c>
      <c r="W94" s="33">
        <v>0</v>
      </c>
    </row>
    <row r="95" spans="1:23" x14ac:dyDescent="0.2">
      <c r="A95" s="27">
        <v>4214</v>
      </c>
      <c r="B95" s="27" t="s">
        <v>494</v>
      </c>
      <c r="C95" s="33">
        <v>6098</v>
      </c>
      <c r="D95" s="33">
        <f>SUM(Table17[[#This Row],[Utbytte totalt]:[Renter ansvarlig lån totalt]])</f>
        <v>35927736.619078413</v>
      </c>
      <c r="E95" s="33">
        <f>SUM(Table17[[#This Row],[Utbytte per innbygger]:[Renter ansvarlig lån per innbygger]])</f>
        <v>5891.7246013575605</v>
      </c>
      <c r="F95" s="54">
        <v>13355950</v>
      </c>
      <c r="G95" s="33">
        <v>5721045.2250000006</v>
      </c>
      <c r="H95" s="33">
        <v>0</v>
      </c>
      <c r="I95" s="33">
        <v>892438.83908220683</v>
      </c>
      <c r="J95" s="33">
        <v>13691624.591</v>
      </c>
      <c r="K95" s="33">
        <v>517338</v>
      </c>
      <c r="L95" s="33">
        <v>1749339.9639962018</v>
      </c>
      <c r="M95" s="33">
        <v>0</v>
      </c>
      <c r="N95" s="33">
        <v>0</v>
      </c>
      <c r="O95" s="54">
        <v>2190.2181042964908</v>
      </c>
      <c r="P95" s="33">
        <v>938.18386766152844</v>
      </c>
      <c r="Q95" s="33">
        <v>0</v>
      </c>
      <c r="R95" s="33">
        <v>146.34943245034549</v>
      </c>
      <c r="S95" s="33">
        <v>2245.2647738602823</v>
      </c>
      <c r="T95" s="33">
        <v>84.83732371269268</v>
      </c>
      <c r="U95" s="33">
        <v>286.87109937622199</v>
      </c>
      <c r="V95" s="33">
        <v>0</v>
      </c>
      <c r="W95" s="33">
        <v>0</v>
      </c>
    </row>
    <row r="96" spans="1:23" x14ac:dyDescent="0.2">
      <c r="A96" s="27">
        <v>4611</v>
      </c>
      <c r="B96" s="27" t="s">
        <v>484</v>
      </c>
      <c r="C96" s="33">
        <v>4043</v>
      </c>
      <c r="D96" s="33">
        <f>SUM(Table17[[#This Row],[Utbytte totalt]:[Renter ansvarlig lån totalt]])</f>
        <v>23472029.945657857</v>
      </c>
      <c r="E96" s="33">
        <f>SUM(Table17[[#This Row],[Utbytte per innbygger]:[Renter ansvarlig lån per innbygger]])</f>
        <v>5805.5973152752558</v>
      </c>
      <c r="F96" s="54">
        <v>772815.84</v>
      </c>
      <c r="G96" s="33">
        <v>5950549.3600000003</v>
      </c>
      <c r="H96" s="33">
        <v>0</v>
      </c>
      <c r="I96" s="33">
        <v>917499.52411103644</v>
      </c>
      <c r="J96" s="33">
        <v>12796491.818999998</v>
      </c>
      <c r="K96" s="33">
        <v>1101393</v>
      </c>
      <c r="L96" s="33">
        <v>1933280.402546823</v>
      </c>
      <c r="M96" s="33">
        <v>0</v>
      </c>
      <c r="N96" s="33">
        <v>0</v>
      </c>
      <c r="O96" s="54">
        <v>191.14910709868909</v>
      </c>
      <c r="P96" s="33">
        <v>1471.8153252535246</v>
      </c>
      <c r="Q96" s="33">
        <v>0</v>
      </c>
      <c r="R96" s="33">
        <v>226.93532627035282</v>
      </c>
      <c r="S96" s="33">
        <v>3165.0981496413551</v>
      </c>
      <c r="T96" s="33">
        <v>272.41973781845167</v>
      </c>
      <c r="U96" s="33">
        <v>478.17966919288227</v>
      </c>
      <c r="V96" s="33">
        <v>0</v>
      </c>
      <c r="W96" s="33">
        <v>0</v>
      </c>
    </row>
    <row r="97" spans="1:23" x14ac:dyDescent="0.2">
      <c r="A97" s="27">
        <v>3429</v>
      </c>
      <c r="B97" s="27" t="s">
        <v>558</v>
      </c>
      <c r="C97" s="33">
        <v>1530</v>
      </c>
      <c r="D97" s="33">
        <f>SUM(Table17[[#This Row],[Utbytte totalt]:[Renter ansvarlig lån totalt]])</f>
        <v>8860516.9797786456</v>
      </c>
      <c r="E97" s="33">
        <f>SUM(Table17[[#This Row],[Utbytte per innbygger]:[Renter ansvarlig lån per innbygger]])</f>
        <v>5791.1875684827755</v>
      </c>
      <c r="F97" s="54">
        <v>0</v>
      </c>
      <c r="G97" s="33">
        <v>966979.82500000007</v>
      </c>
      <c r="H97" s="33">
        <v>0</v>
      </c>
      <c r="I97" s="33">
        <v>384263.83710871928</v>
      </c>
      <c r="J97" s="33">
        <v>6272932.4859999996</v>
      </c>
      <c r="K97" s="33">
        <v>839647</v>
      </c>
      <c r="L97" s="33">
        <v>396693.83166992664</v>
      </c>
      <c r="M97" s="33">
        <v>0</v>
      </c>
      <c r="N97" s="33">
        <v>0</v>
      </c>
      <c r="O97" s="54">
        <v>0</v>
      </c>
      <c r="P97" s="33">
        <v>632.01295751633995</v>
      </c>
      <c r="Q97" s="33">
        <v>0</v>
      </c>
      <c r="R97" s="33">
        <v>251.15283471158122</v>
      </c>
      <c r="S97" s="33">
        <v>4099.9558732026144</v>
      </c>
      <c r="T97" s="33">
        <v>548.78888888888889</v>
      </c>
      <c r="U97" s="33">
        <v>259.27701416335077</v>
      </c>
      <c r="V97" s="33">
        <v>0</v>
      </c>
      <c r="W97" s="33">
        <v>0</v>
      </c>
    </row>
    <row r="98" spans="1:23" x14ac:dyDescent="0.2">
      <c r="A98" s="27">
        <v>1573</v>
      </c>
      <c r="B98" s="27" t="s">
        <v>700</v>
      </c>
      <c r="C98" s="33">
        <v>2120</v>
      </c>
      <c r="D98" s="33">
        <f>SUM(Table17[[#This Row],[Utbytte totalt]:[Renter ansvarlig lån totalt]])</f>
        <v>12251702.238318317</v>
      </c>
      <c r="E98" s="33">
        <f>SUM(Table17[[#This Row],[Utbytte per innbygger]:[Renter ansvarlig lån per innbygger]])</f>
        <v>5779.1048293954327</v>
      </c>
      <c r="F98" s="54">
        <v>670050.00000000012</v>
      </c>
      <c r="G98" s="33">
        <v>0</v>
      </c>
      <c r="H98" s="33">
        <v>10528000</v>
      </c>
      <c r="I98" s="33">
        <v>534627.94728169637</v>
      </c>
      <c r="J98" s="33">
        <v>0</v>
      </c>
      <c r="K98" s="33">
        <v>0</v>
      </c>
      <c r="L98" s="33">
        <v>519024.29103662074</v>
      </c>
      <c r="M98" s="33">
        <v>0</v>
      </c>
      <c r="N98" s="33">
        <v>0</v>
      </c>
      <c r="O98" s="54">
        <v>316.06132075471703</v>
      </c>
      <c r="P98" s="33">
        <v>0</v>
      </c>
      <c r="Q98" s="33">
        <v>4966.0377358490568</v>
      </c>
      <c r="R98" s="33">
        <v>252.18299400080016</v>
      </c>
      <c r="S98" s="33">
        <v>0</v>
      </c>
      <c r="T98" s="33">
        <v>0</v>
      </c>
      <c r="U98" s="33">
        <v>244.82277879085885</v>
      </c>
      <c r="V98" s="33">
        <v>0</v>
      </c>
      <c r="W98" s="33">
        <v>0</v>
      </c>
    </row>
    <row r="99" spans="1:23" x14ac:dyDescent="0.2">
      <c r="A99" s="27">
        <v>4602</v>
      </c>
      <c r="B99" s="27" t="s">
        <v>543</v>
      </c>
      <c r="C99" s="33">
        <v>17131</v>
      </c>
      <c r="D99" s="33">
        <f>SUM(Table17[[#This Row],[Utbytte totalt]:[Renter ansvarlig lån totalt]])</f>
        <v>98658453.802380592</v>
      </c>
      <c r="E99" s="33">
        <f>SUM(Table17[[#This Row],[Utbytte per innbygger]:[Renter ansvarlig lån per innbygger]])</f>
        <v>5759.0598215154159</v>
      </c>
      <c r="F99" s="54">
        <v>0</v>
      </c>
      <c r="G99" s="33">
        <v>79768570.769999996</v>
      </c>
      <c r="H99" s="33">
        <v>1518000</v>
      </c>
      <c r="I99" s="33">
        <v>3366485.3555394323</v>
      </c>
      <c r="J99" s="33">
        <v>8459459.8079999983</v>
      </c>
      <c r="K99" s="33">
        <v>1824950</v>
      </c>
      <c r="L99" s="33">
        <v>3720987.8688411713</v>
      </c>
      <c r="M99" s="33">
        <v>0</v>
      </c>
      <c r="N99" s="33">
        <v>0</v>
      </c>
      <c r="O99" s="54">
        <v>0</v>
      </c>
      <c r="P99" s="33">
        <v>4656.387296129823</v>
      </c>
      <c r="Q99" s="33">
        <v>88.61128947522036</v>
      </c>
      <c r="R99" s="33">
        <v>196.51423475217047</v>
      </c>
      <c r="S99" s="33">
        <v>493.81004074484844</v>
      </c>
      <c r="T99" s="33">
        <v>106.52909929367813</v>
      </c>
      <c r="U99" s="33">
        <v>217.2078611196761</v>
      </c>
      <c r="V99" s="33">
        <v>0</v>
      </c>
      <c r="W99" s="33">
        <v>0</v>
      </c>
    </row>
    <row r="100" spans="1:23" x14ac:dyDescent="0.2">
      <c r="A100" s="27">
        <v>3435</v>
      </c>
      <c r="B100" s="27" t="s">
        <v>521</v>
      </c>
      <c r="C100" s="33">
        <v>3591</v>
      </c>
      <c r="D100" s="33">
        <f>SUM(Table17[[#This Row],[Utbytte totalt]:[Renter ansvarlig lån totalt]])</f>
        <v>20645669.337686975</v>
      </c>
      <c r="E100" s="33">
        <f>SUM(Table17[[#This Row],[Utbytte per innbygger]:[Renter ansvarlig lån per innbygger]])</f>
        <v>5749.2813527393419</v>
      </c>
      <c r="F100" s="54">
        <v>6000000</v>
      </c>
      <c r="G100" s="33">
        <v>6482525.1119999997</v>
      </c>
      <c r="H100" s="33">
        <v>0</v>
      </c>
      <c r="I100" s="33">
        <v>813080.00315757992</v>
      </c>
      <c r="J100" s="33">
        <v>5428394.095999999</v>
      </c>
      <c r="K100" s="33">
        <v>889652</v>
      </c>
      <c r="L100" s="33">
        <v>1032018.1265293956</v>
      </c>
      <c r="M100" s="33">
        <v>0</v>
      </c>
      <c r="N100" s="33">
        <v>0</v>
      </c>
      <c r="O100" s="54">
        <v>1670.843776106934</v>
      </c>
      <c r="P100" s="33">
        <v>1805.2144561403509</v>
      </c>
      <c r="Q100" s="33">
        <v>0</v>
      </c>
      <c r="R100" s="33">
        <v>226.42161045880812</v>
      </c>
      <c r="S100" s="33">
        <v>1511.6664149262042</v>
      </c>
      <c r="T100" s="33">
        <v>247.744917850181</v>
      </c>
      <c r="U100" s="33">
        <v>287.39017725686313</v>
      </c>
      <c r="V100" s="33">
        <v>0</v>
      </c>
      <c r="W100" s="33">
        <v>0</v>
      </c>
    </row>
    <row r="101" spans="1:23" x14ac:dyDescent="0.2">
      <c r="A101" s="27">
        <v>1111</v>
      </c>
      <c r="B101" s="27" t="s">
        <v>604</v>
      </c>
      <c r="C101" s="33">
        <v>3281</v>
      </c>
      <c r="D101" s="33">
        <f>SUM(Table17[[#This Row],[Utbytte totalt]:[Renter ansvarlig lån totalt]])</f>
        <v>18382302.677092385</v>
      </c>
      <c r="E101" s="33">
        <f>SUM(Table17[[#This Row],[Utbytte per innbygger]:[Renter ansvarlig lån per innbygger]])</f>
        <v>5602.6524465383682</v>
      </c>
      <c r="F101" s="54">
        <v>2723999.9999999995</v>
      </c>
      <c r="G101" s="33">
        <v>0</v>
      </c>
      <c r="H101" s="33">
        <v>11200000.000000002</v>
      </c>
      <c r="I101" s="33">
        <v>558296.37203114643</v>
      </c>
      <c r="J101" s="33">
        <v>3047638.2129999995</v>
      </c>
      <c r="K101" s="33">
        <v>36228</v>
      </c>
      <c r="L101" s="33">
        <v>816140.0920612365</v>
      </c>
      <c r="M101" s="33">
        <v>0</v>
      </c>
      <c r="N101" s="33">
        <v>0</v>
      </c>
      <c r="O101" s="54">
        <v>830.23468454739395</v>
      </c>
      <c r="P101" s="33">
        <v>0</v>
      </c>
      <c r="Q101" s="33">
        <v>3413.5934166412685</v>
      </c>
      <c r="R101" s="33">
        <v>170.16043036609156</v>
      </c>
      <c r="S101" s="33">
        <v>928.87479823224612</v>
      </c>
      <c r="T101" s="33">
        <v>11.041755562328559</v>
      </c>
      <c r="U101" s="33">
        <v>248.74736118903886</v>
      </c>
      <c r="V101" s="33">
        <v>0</v>
      </c>
      <c r="W101" s="33">
        <v>0</v>
      </c>
    </row>
    <row r="102" spans="1:23" x14ac:dyDescent="0.2">
      <c r="A102" s="27">
        <v>1833</v>
      </c>
      <c r="B102" s="27" t="s">
        <v>439</v>
      </c>
      <c r="C102" s="33">
        <v>26092</v>
      </c>
      <c r="D102" s="33">
        <f>SUM(Table17[[#This Row],[Utbytte totalt]:[Renter ansvarlig lån totalt]])</f>
        <v>144054407.4601374</v>
      </c>
      <c r="E102" s="33">
        <f>SUM(Table17[[#This Row],[Utbytte per innbygger]:[Renter ansvarlig lån per innbygger]])</f>
        <v>5521.0182224489272</v>
      </c>
      <c r="F102" s="54">
        <v>28063197.639999997</v>
      </c>
      <c r="G102" s="33">
        <v>42930387.149999999</v>
      </c>
      <c r="H102" s="33">
        <v>0</v>
      </c>
      <c r="I102" s="33">
        <v>8496964.4850525875</v>
      </c>
      <c r="J102" s="33">
        <v>42995448.083999991</v>
      </c>
      <c r="K102" s="33">
        <v>13743004</v>
      </c>
      <c r="L102" s="33">
        <v>7825406.1010848284</v>
      </c>
      <c r="M102" s="33">
        <v>0</v>
      </c>
      <c r="N102" s="33">
        <v>0</v>
      </c>
      <c r="O102" s="54">
        <v>1075.5479702590831</v>
      </c>
      <c r="P102" s="33">
        <v>1645.3467403801931</v>
      </c>
      <c r="Q102" s="33">
        <v>0</v>
      </c>
      <c r="R102" s="33">
        <v>325.65401215133323</v>
      </c>
      <c r="S102" s="33">
        <v>1647.8402607695841</v>
      </c>
      <c r="T102" s="33">
        <v>526.71332209106242</v>
      </c>
      <c r="U102" s="33">
        <v>299.91591679767089</v>
      </c>
      <c r="V102" s="33">
        <v>0</v>
      </c>
      <c r="W102" s="33">
        <v>0</v>
      </c>
    </row>
    <row r="103" spans="1:23" x14ac:dyDescent="0.2">
      <c r="A103" s="27">
        <v>3015</v>
      </c>
      <c r="B103" s="27" t="s">
        <v>461</v>
      </c>
      <c r="C103" s="33">
        <v>3846</v>
      </c>
      <c r="D103" s="33">
        <f>SUM(Table17[[#This Row],[Utbytte totalt]:[Renter ansvarlig lån totalt]])</f>
        <v>21221723.597124439</v>
      </c>
      <c r="E103" s="33">
        <f>SUM(Table17[[#This Row],[Utbytte per innbygger]:[Renter ansvarlig lån per innbygger]])</f>
        <v>5517.8688500063536</v>
      </c>
      <c r="F103" s="54">
        <v>2832900</v>
      </c>
      <c r="G103" s="33">
        <v>14080335.794</v>
      </c>
      <c r="H103" s="33">
        <v>0</v>
      </c>
      <c r="I103" s="33">
        <v>588926.09817749378</v>
      </c>
      <c r="J103" s="33">
        <v>2611093.054</v>
      </c>
      <c r="K103" s="33">
        <v>26192</v>
      </c>
      <c r="L103" s="33">
        <v>1082276.650946945</v>
      </c>
      <c r="M103" s="33">
        <v>0</v>
      </c>
      <c r="N103" s="33">
        <v>0</v>
      </c>
      <c r="O103" s="54">
        <v>736.58346333853353</v>
      </c>
      <c r="P103" s="33">
        <v>3661.0337477899116</v>
      </c>
      <c r="Q103" s="33">
        <v>0</v>
      </c>
      <c r="R103" s="33">
        <v>153.12691060257248</v>
      </c>
      <c r="S103" s="33">
        <v>678.91135049401976</v>
      </c>
      <c r="T103" s="33">
        <v>6.8101924076963076</v>
      </c>
      <c r="U103" s="33">
        <v>281.40318537362066</v>
      </c>
      <c r="V103" s="33">
        <v>0</v>
      </c>
      <c r="W103" s="33">
        <v>0</v>
      </c>
    </row>
    <row r="104" spans="1:23" x14ac:dyDescent="0.2">
      <c r="A104" s="27">
        <v>1806</v>
      </c>
      <c r="B104" s="27" t="s">
        <v>442</v>
      </c>
      <c r="C104" s="33">
        <v>21530</v>
      </c>
      <c r="D104" s="33">
        <f>SUM(Table17[[#This Row],[Utbytte totalt]:[Renter ansvarlig lån totalt]])</f>
        <v>116003400.58415511</v>
      </c>
      <c r="E104" s="33">
        <f>SUM(Table17[[#This Row],[Utbytte per innbygger]:[Renter ansvarlig lån per innbygger]])</f>
        <v>5387.9888798957318</v>
      </c>
      <c r="F104" s="54">
        <v>28812376</v>
      </c>
      <c r="G104" s="33">
        <v>26775587.601</v>
      </c>
      <c r="H104" s="33">
        <v>2254000</v>
      </c>
      <c r="I104" s="33">
        <v>6185812.4212827524</v>
      </c>
      <c r="J104" s="33">
        <v>35024684.740000002</v>
      </c>
      <c r="K104" s="33">
        <v>10634121</v>
      </c>
      <c r="L104" s="33">
        <v>6316818.8218723536</v>
      </c>
      <c r="M104" s="33">
        <v>0</v>
      </c>
      <c r="N104" s="33">
        <v>0</v>
      </c>
      <c r="O104" s="54">
        <v>1338.2431955411055</v>
      </c>
      <c r="P104" s="33">
        <v>1243.6408546679052</v>
      </c>
      <c r="Q104" s="33">
        <v>104.69112865768695</v>
      </c>
      <c r="R104" s="33">
        <v>287.31130614411296</v>
      </c>
      <c r="S104" s="33">
        <v>1626.7851713887599</v>
      </c>
      <c r="T104" s="33">
        <v>493.92108685555041</v>
      </c>
      <c r="U104" s="33">
        <v>293.39613664061096</v>
      </c>
      <c r="V104" s="33">
        <v>0</v>
      </c>
      <c r="W104" s="33">
        <v>0</v>
      </c>
    </row>
    <row r="105" spans="1:23" x14ac:dyDescent="0.2">
      <c r="A105" s="27">
        <v>4219</v>
      </c>
      <c r="B105" s="27" t="s">
        <v>754</v>
      </c>
      <c r="C105" s="33">
        <v>3653</v>
      </c>
      <c r="D105" s="33">
        <f>SUM(Table17[[#This Row],[Utbytte totalt]:[Renter ansvarlig lån totalt]])</f>
        <v>18879724.749431081</v>
      </c>
      <c r="E105" s="33">
        <f>SUM(Table17[[#This Row],[Utbytte per innbygger]:[Renter ansvarlig lån per innbygger]])</f>
        <v>5168.2794277117664</v>
      </c>
      <c r="F105" s="54">
        <v>11536400</v>
      </c>
      <c r="G105" s="33">
        <v>2482996.8870000001</v>
      </c>
      <c r="H105" s="33">
        <v>0</v>
      </c>
      <c r="I105" s="33">
        <v>808903.22231944173</v>
      </c>
      <c r="J105" s="33">
        <v>2268882.8820000002</v>
      </c>
      <c r="K105" s="33">
        <v>847209</v>
      </c>
      <c r="L105" s="33">
        <v>935332.75811164081</v>
      </c>
      <c r="M105" s="33">
        <v>0</v>
      </c>
      <c r="N105" s="33">
        <v>0</v>
      </c>
      <c r="O105" s="54">
        <v>3158.0618669586643</v>
      </c>
      <c r="P105" s="33">
        <v>679.71445031480982</v>
      </c>
      <c r="Q105" s="33">
        <v>0</v>
      </c>
      <c r="R105" s="33">
        <v>221.43531955090111</v>
      </c>
      <c r="S105" s="33">
        <v>621.10125431152483</v>
      </c>
      <c r="T105" s="33">
        <v>231.92143443744868</v>
      </c>
      <c r="U105" s="33">
        <v>256.04510213841797</v>
      </c>
      <c r="V105" s="33">
        <v>0</v>
      </c>
      <c r="W105" s="33">
        <v>0</v>
      </c>
    </row>
    <row r="106" spans="1:23" x14ac:dyDescent="0.2">
      <c r="A106" s="27">
        <v>3451</v>
      </c>
      <c r="B106" s="27" t="s">
        <v>476</v>
      </c>
      <c r="C106" s="33">
        <v>6354</v>
      </c>
      <c r="D106" s="33">
        <f>SUM(Table17[[#This Row],[Utbytte totalt]:[Renter ansvarlig lån totalt]])</f>
        <v>32196973.338823378</v>
      </c>
      <c r="E106" s="33">
        <f>SUM(Table17[[#This Row],[Utbytte per innbygger]:[Renter ansvarlig lån per innbygger]])</f>
        <v>5067.1975667018223</v>
      </c>
      <c r="F106" s="54">
        <v>1274320.5900000001</v>
      </c>
      <c r="G106" s="33">
        <v>10190103.686000001</v>
      </c>
      <c r="H106" s="33">
        <v>0</v>
      </c>
      <c r="I106" s="33">
        <v>1949164.391131185</v>
      </c>
      <c r="J106" s="33">
        <v>14312049.456</v>
      </c>
      <c r="K106" s="33">
        <v>2583366</v>
      </c>
      <c r="L106" s="33">
        <v>1887969.2156921923</v>
      </c>
      <c r="M106" s="33">
        <v>0</v>
      </c>
      <c r="N106" s="33">
        <v>0</v>
      </c>
      <c r="O106" s="54">
        <v>200.554074598678</v>
      </c>
      <c r="P106" s="33">
        <v>1603.730514006925</v>
      </c>
      <c r="Q106" s="33">
        <v>0</v>
      </c>
      <c r="R106" s="33">
        <v>306.76178645438858</v>
      </c>
      <c r="S106" s="33">
        <v>2252.4471916902739</v>
      </c>
      <c r="T106" s="33">
        <v>406.57318224740322</v>
      </c>
      <c r="U106" s="33">
        <v>297.13081770415363</v>
      </c>
      <c r="V106" s="33">
        <v>0</v>
      </c>
      <c r="W106" s="33">
        <v>0</v>
      </c>
    </row>
    <row r="107" spans="1:23" x14ac:dyDescent="0.2">
      <c r="A107" s="27">
        <v>3427</v>
      </c>
      <c r="B107" s="27" t="s">
        <v>506</v>
      </c>
      <c r="C107" s="33">
        <v>5581</v>
      </c>
      <c r="D107" s="33">
        <f>SUM(Table17[[#This Row],[Utbytte totalt]:[Renter ansvarlig lån totalt]])</f>
        <v>26932768.848036263</v>
      </c>
      <c r="E107" s="33">
        <f>SUM(Table17[[#This Row],[Utbytte per innbygger]:[Renter ansvarlig lån per innbygger]])</f>
        <v>4825.7962458405773</v>
      </c>
      <c r="F107" s="54">
        <v>21683.879999999997</v>
      </c>
      <c r="G107" s="33">
        <v>5666558.5970000001</v>
      </c>
      <c r="H107" s="33">
        <v>0</v>
      </c>
      <c r="I107" s="33">
        <v>1317078.2242929293</v>
      </c>
      <c r="J107" s="33">
        <v>14402053.600000001</v>
      </c>
      <c r="K107" s="33">
        <v>3995407</v>
      </c>
      <c r="L107" s="33">
        <v>1529987.5467433333</v>
      </c>
      <c r="M107" s="33">
        <v>0</v>
      </c>
      <c r="N107" s="33">
        <v>0</v>
      </c>
      <c r="O107" s="54">
        <v>3.8853037090127214</v>
      </c>
      <c r="P107" s="33">
        <v>1015.3303345278624</v>
      </c>
      <c r="Q107" s="33">
        <v>0</v>
      </c>
      <c r="R107" s="33">
        <v>235.99323137303875</v>
      </c>
      <c r="S107" s="33">
        <v>2580.5507256764022</v>
      </c>
      <c r="T107" s="33">
        <v>715.89446335782122</v>
      </c>
      <c r="U107" s="33">
        <v>274.14218719644032</v>
      </c>
      <c r="V107" s="33">
        <v>0</v>
      </c>
      <c r="W107" s="33">
        <v>0</v>
      </c>
    </row>
    <row r="108" spans="1:23" x14ac:dyDescent="0.2">
      <c r="A108" s="27">
        <v>1112</v>
      </c>
      <c r="B108" s="27" t="s">
        <v>545</v>
      </c>
      <c r="C108" s="33">
        <v>3178</v>
      </c>
      <c r="D108" s="33">
        <f>SUM(Table17[[#This Row],[Utbytte totalt]:[Renter ansvarlig lån totalt]])</f>
        <v>15056178.03816575</v>
      </c>
      <c r="E108" s="33">
        <f>SUM(Table17[[#This Row],[Utbytte per innbygger]:[Renter ansvarlig lån per innbygger]])</f>
        <v>4737.6268213233952</v>
      </c>
      <c r="F108" s="54">
        <v>7157900</v>
      </c>
      <c r="G108" s="33">
        <v>1087810.0960000001</v>
      </c>
      <c r="H108" s="33">
        <v>0</v>
      </c>
      <c r="I108" s="33">
        <v>637655.20795577334</v>
      </c>
      <c r="J108" s="33">
        <v>4183543.1209999998</v>
      </c>
      <c r="K108" s="33">
        <v>1057922</v>
      </c>
      <c r="L108" s="33">
        <v>931347.61320997775</v>
      </c>
      <c r="M108" s="33">
        <v>0</v>
      </c>
      <c r="N108" s="33">
        <v>0</v>
      </c>
      <c r="O108" s="54">
        <v>2252.3285084959093</v>
      </c>
      <c r="P108" s="33">
        <v>342.29392573945881</v>
      </c>
      <c r="Q108" s="33">
        <v>0</v>
      </c>
      <c r="R108" s="33">
        <v>200.64669853863228</v>
      </c>
      <c r="S108" s="33">
        <v>1316.4075270610447</v>
      </c>
      <c r="T108" s="33">
        <v>332.88923851478916</v>
      </c>
      <c r="U108" s="33">
        <v>293.06092297356128</v>
      </c>
      <c r="V108" s="33">
        <v>0</v>
      </c>
      <c r="W108" s="33">
        <v>0</v>
      </c>
    </row>
    <row r="109" spans="1:23" x14ac:dyDescent="0.2">
      <c r="A109" s="27">
        <v>3816</v>
      </c>
      <c r="B109" s="27" t="s">
        <v>516</v>
      </c>
      <c r="C109" s="33">
        <v>6494</v>
      </c>
      <c r="D109" s="33">
        <f>SUM(Table17[[#This Row],[Utbytte totalt]:[Renter ansvarlig lån totalt]])</f>
        <v>29611568.999718383</v>
      </c>
      <c r="E109" s="33">
        <f>SUM(Table17[[#This Row],[Utbytte per innbygger]:[Renter ansvarlig lån per innbygger]])</f>
        <v>4559.8350784906661</v>
      </c>
      <c r="F109" s="54">
        <v>13506800.000000002</v>
      </c>
      <c r="G109" s="33">
        <v>0</v>
      </c>
      <c r="H109" s="33">
        <v>0</v>
      </c>
      <c r="I109" s="33">
        <v>1080393.9767984282</v>
      </c>
      <c r="J109" s="33">
        <v>12736553.301000001</v>
      </c>
      <c r="K109" s="33">
        <v>526083</v>
      </c>
      <c r="L109" s="33">
        <v>1761738.7219199538</v>
      </c>
      <c r="M109" s="33">
        <v>0</v>
      </c>
      <c r="N109" s="33">
        <v>0</v>
      </c>
      <c r="O109" s="54">
        <v>2079.8891284262399</v>
      </c>
      <c r="P109" s="33">
        <v>0</v>
      </c>
      <c r="Q109" s="33">
        <v>0</v>
      </c>
      <c r="R109" s="33">
        <v>166.36802845679523</v>
      </c>
      <c r="S109" s="33">
        <v>1961.2801510625193</v>
      </c>
      <c r="T109" s="33">
        <v>81.010625192485378</v>
      </c>
      <c r="U109" s="33">
        <v>271.28714535262611</v>
      </c>
      <c r="V109" s="33">
        <v>0</v>
      </c>
      <c r="W109" s="33">
        <v>0</v>
      </c>
    </row>
    <row r="110" spans="1:23" x14ac:dyDescent="0.2">
      <c r="A110" s="27">
        <v>4637</v>
      </c>
      <c r="B110" s="27" t="s">
        <v>569</v>
      </c>
      <c r="C110" s="33">
        <v>1290</v>
      </c>
      <c r="D110" s="33">
        <f>SUM(Table17[[#This Row],[Utbytte totalt]:[Renter ansvarlig lån totalt]])</f>
        <v>5665531.828906972</v>
      </c>
      <c r="E110" s="33">
        <f>SUM(Table17[[#This Row],[Utbytte per innbygger]:[Renter ansvarlig lån per innbygger]])</f>
        <v>4391.8851386875749</v>
      </c>
      <c r="F110" s="54">
        <v>3526280</v>
      </c>
      <c r="G110" s="33">
        <v>462161</v>
      </c>
      <c r="H110" s="33">
        <v>0</v>
      </c>
      <c r="I110" s="33">
        <v>256175.89140581287</v>
      </c>
      <c r="J110" s="33">
        <v>826958.52</v>
      </c>
      <c r="K110" s="33">
        <v>70087</v>
      </c>
      <c r="L110" s="33">
        <v>523869.41750115901</v>
      </c>
      <c r="M110" s="33">
        <v>0</v>
      </c>
      <c r="N110" s="33">
        <v>0</v>
      </c>
      <c r="O110" s="54">
        <v>2733.5503875968993</v>
      </c>
      <c r="P110" s="33">
        <v>358.26434108527133</v>
      </c>
      <c r="Q110" s="33">
        <v>0</v>
      </c>
      <c r="R110" s="33">
        <v>198.58596233008751</v>
      </c>
      <c r="S110" s="33">
        <v>641.05311627906974</v>
      </c>
      <c r="T110" s="33">
        <v>54.331007751937982</v>
      </c>
      <c r="U110" s="33">
        <v>406.1003236443093</v>
      </c>
      <c r="V110" s="33">
        <v>0</v>
      </c>
      <c r="W110" s="33">
        <v>0</v>
      </c>
    </row>
    <row r="111" spans="1:23" x14ac:dyDescent="0.2">
      <c r="A111" s="27">
        <v>3047</v>
      </c>
      <c r="B111" s="27" t="s">
        <v>453</v>
      </c>
      <c r="C111" s="33">
        <v>14273</v>
      </c>
      <c r="D111" s="33">
        <f>SUM(Table17[[#This Row],[Utbytte totalt]:[Renter ansvarlig lån totalt]])</f>
        <v>62221588.134775057</v>
      </c>
      <c r="E111" s="33">
        <f>SUM(Table17[[#This Row],[Utbytte per innbygger]:[Renter ansvarlig lån per innbygger]])</f>
        <v>4359.3910274486834</v>
      </c>
      <c r="F111" s="54">
        <v>1062300</v>
      </c>
      <c r="G111" s="33">
        <v>18827380.627999999</v>
      </c>
      <c r="H111" s="33">
        <v>0</v>
      </c>
      <c r="I111" s="33">
        <v>2391903.1599738402</v>
      </c>
      <c r="J111" s="33">
        <v>34838934.055999994</v>
      </c>
      <c r="K111" s="33">
        <v>949949</v>
      </c>
      <c r="L111" s="33">
        <v>4151121.2908012271</v>
      </c>
      <c r="M111" s="33">
        <v>0</v>
      </c>
      <c r="N111" s="33">
        <v>0</v>
      </c>
      <c r="O111" s="54">
        <v>74.427240243816996</v>
      </c>
      <c r="P111" s="33">
        <v>1319.0906346248159</v>
      </c>
      <c r="Q111" s="33">
        <v>0</v>
      </c>
      <c r="R111" s="33">
        <v>167.58236950703008</v>
      </c>
      <c r="S111" s="33">
        <v>2440.8977829468222</v>
      </c>
      <c r="T111" s="33">
        <v>66.555664541441885</v>
      </c>
      <c r="U111" s="33">
        <v>290.83733558475632</v>
      </c>
      <c r="V111" s="33">
        <v>0</v>
      </c>
      <c r="W111" s="33">
        <v>0</v>
      </c>
    </row>
    <row r="112" spans="1:23" x14ac:dyDescent="0.2">
      <c r="A112" s="27">
        <v>4207</v>
      </c>
      <c r="B112" s="27" t="s">
        <v>482</v>
      </c>
      <c r="C112" s="33">
        <v>9048</v>
      </c>
      <c r="D112" s="33">
        <f>SUM(Table17[[#This Row],[Utbytte totalt]:[Renter ansvarlig lån totalt]])</f>
        <v>39191593.870412447</v>
      </c>
      <c r="E112" s="33">
        <f>SUM(Table17[[#This Row],[Utbytte per innbygger]:[Renter ansvarlig lån per innbygger]])</f>
        <v>4331.5201006202969</v>
      </c>
      <c r="F112" s="54">
        <v>18995800</v>
      </c>
      <c r="G112" s="33">
        <v>8193872.7990000006</v>
      </c>
      <c r="H112" s="33">
        <v>0</v>
      </c>
      <c r="I112" s="33">
        <v>1751463.4314593077</v>
      </c>
      <c r="J112" s="33">
        <v>7123648.324000001</v>
      </c>
      <c r="K112" s="33">
        <v>767901</v>
      </c>
      <c r="L112" s="33">
        <v>2358908.3159531355</v>
      </c>
      <c r="M112" s="33">
        <v>0</v>
      </c>
      <c r="N112" s="33">
        <v>0</v>
      </c>
      <c r="O112" s="54">
        <v>2099.4473916887709</v>
      </c>
      <c r="P112" s="33">
        <v>905.6004419761274</v>
      </c>
      <c r="Q112" s="33">
        <v>0</v>
      </c>
      <c r="R112" s="33">
        <v>193.5746498076158</v>
      </c>
      <c r="S112" s="33">
        <v>787.31745402298861</v>
      </c>
      <c r="T112" s="33">
        <v>84.8696949602122</v>
      </c>
      <c r="U112" s="33">
        <v>260.71046816458175</v>
      </c>
      <c r="V112" s="33">
        <v>0</v>
      </c>
      <c r="W112" s="33">
        <v>0</v>
      </c>
    </row>
    <row r="113" spans="1:23" x14ac:dyDescent="0.2">
      <c r="A113" s="27">
        <v>5021</v>
      </c>
      <c r="B113" s="27" t="s">
        <v>695</v>
      </c>
      <c r="C113" s="33">
        <v>7066</v>
      </c>
      <c r="D113" s="33">
        <f>SUM(Table17[[#This Row],[Utbytte totalt]:[Renter ansvarlig lån totalt]])</f>
        <v>30247879.745947886</v>
      </c>
      <c r="E113" s="33">
        <f>SUM(Table17[[#This Row],[Utbytte per innbygger]:[Renter ansvarlig lån per innbygger]])</f>
        <v>4280.7641870857469</v>
      </c>
      <c r="F113" s="54">
        <v>7900000</v>
      </c>
      <c r="G113" s="33">
        <v>0</v>
      </c>
      <c r="H113" s="33">
        <v>0</v>
      </c>
      <c r="I113" s="33">
        <v>2574289.2565725436</v>
      </c>
      <c r="J113" s="33">
        <v>14446028.888</v>
      </c>
      <c r="K113" s="33">
        <v>3453829</v>
      </c>
      <c r="L113" s="33">
        <v>1873732.6013753414</v>
      </c>
      <c r="M113" s="33">
        <v>0</v>
      </c>
      <c r="N113" s="33">
        <v>0</v>
      </c>
      <c r="O113" s="54">
        <v>1118.0300028304557</v>
      </c>
      <c r="P113" s="33">
        <v>0</v>
      </c>
      <c r="Q113" s="33">
        <v>0</v>
      </c>
      <c r="R113" s="33">
        <v>364.32058541926745</v>
      </c>
      <c r="S113" s="33">
        <v>2044.4422428530993</v>
      </c>
      <c r="T113" s="33">
        <v>488.79549957543162</v>
      </c>
      <c r="U113" s="33">
        <v>265.1758564074924</v>
      </c>
      <c r="V113" s="33">
        <v>0</v>
      </c>
      <c r="W113" s="33">
        <v>0</v>
      </c>
    </row>
    <row r="114" spans="1:23" x14ac:dyDescent="0.2">
      <c r="A114" s="27">
        <v>4635</v>
      </c>
      <c r="B114" s="27" t="s">
        <v>549</v>
      </c>
      <c r="C114" s="33">
        <v>2230</v>
      </c>
      <c r="D114" s="33">
        <f>SUM(Table17[[#This Row],[Utbytte totalt]:[Renter ansvarlig lån totalt]])</f>
        <v>9533292.547056336</v>
      </c>
      <c r="E114" s="33">
        <f>SUM(Table17[[#This Row],[Utbytte per innbygger]:[Renter ansvarlig lån per innbygger]])</f>
        <v>4275.0190793974598</v>
      </c>
      <c r="F114" s="54">
        <v>2482360</v>
      </c>
      <c r="G114" s="33">
        <v>1403591.6440000001</v>
      </c>
      <c r="H114" s="33">
        <v>0</v>
      </c>
      <c r="I114" s="33">
        <v>967620.89416869543</v>
      </c>
      <c r="J114" s="33">
        <v>3269701.7539999997</v>
      </c>
      <c r="K114" s="33">
        <v>413432</v>
      </c>
      <c r="L114" s="33">
        <v>996586.25488764048</v>
      </c>
      <c r="M114" s="33">
        <v>0</v>
      </c>
      <c r="N114" s="33">
        <v>0</v>
      </c>
      <c r="O114" s="54">
        <v>1113.1659192825111</v>
      </c>
      <c r="P114" s="33">
        <v>629.41329327354265</v>
      </c>
      <c r="Q114" s="33">
        <v>0</v>
      </c>
      <c r="R114" s="33">
        <v>433.91071487385443</v>
      </c>
      <c r="S114" s="33">
        <v>1466.2339704035874</v>
      </c>
      <c r="T114" s="33">
        <v>185.39551569506727</v>
      </c>
      <c r="U114" s="33">
        <v>446.8996658688971</v>
      </c>
      <c r="V114" s="33">
        <v>0</v>
      </c>
      <c r="W114" s="33">
        <v>0</v>
      </c>
    </row>
    <row r="115" spans="1:23" x14ac:dyDescent="0.2">
      <c r="A115" s="27">
        <v>3440</v>
      </c>
      <c r="B115" s="27" t="s">
        <v>527</v>
      </c>
      <c r="C115" s="33">
        <v>5082</v>
      </c>
      <c r="D115" s="33">
        <f>SUM(Table17[[#This Row],[Utbytte totalt]:[Renter ansvarlig lån totalt]])</f>
        <v>21240641.807492919</v>
      </c>
      <c r="E115" s="33">
        <f>SUM(Table17[[#This Row],[Utbytte per innbygger]:[Renter ansvarlig lån per innbygger]])</f>
        <v>4179.5831970666904</v>
      </c>
      <c r="F115" s="54">
        <v>8127000</v>
      </c>
      <c r="G115" s="33">
        <v>4179862.0780000002</v>
      </c>
      <c r="H115" s="33">
        <v>0</v>
      </c>
      <c r="I115" s="33">
        <v>1979794.1172775319</v>
      </c>
      <c r="J115" s="33">
        <v>4627367.9459999995</v>
      </c>
      <c r="K115" s="33">
        <v>138187</v>
      </c>
      <c r="L115" s="33">
        <v>2188430.66621539</v>
      </c>
      <c r="M115" s="33">
        <v>0</v>
      </c>
      <c r="N115" s="33">
        <v>0</v>
      </c>
      <c r="O115" s="54">
        <v>1599.1735537190082</v>
      </c>
      <c r="P115" s="33">
        <v>822.48368319559233</v>
      </c>
      <c r="Q115" s="33">
        <v>0</v>
      </c>
      <c r="R115" s="33">
        <v>389.56987746507906</v>
      </c>
      <c r="S115" s="33">
        <v>910.54072136953948</v>
      </c>
      <c r="T115" s="33">
        <v>27.191460055096417</v>
      </c>
      <c r="U115" s="33">
        <v>430.62390126237506</v>
      </c>
      <c r="V115" s="33">
        <v>0</v>
      </c>
      <c r="W115" s="33">
        <v>0</v>
      </c>
    </row>
    <row r="116" spans="1:23" x14ac:dyDescent="0.2">
      <c r="A116" s="27">
        <v>1539</v>
      </c>
      <c r="B116" s="27" t="s">
        <v>478</v>
      </c>
      <c r="C116" s="33">
        <v>7019</v>
      </c>
      <c r="D116" s="33">
        <f>SUM(Table17[[#This Row],[Utbytte totalt]:[Renter ansvarlig lån totalt]])</f>
        <v>27859143.206951782</v>
      </c>
      <c r="E116" s="33">
        <f>SUM(Table17[[#This Row],[Utbytte per innbygger]:[Renter ansvarlig lån per innbygger]])</f>
        <v>3969.1043178446766</v>
      </c>
      <c r="F116" s="54">
        <v>0</v>
      </c>
      <c r="G116" s="33">
        <v>9751041.7410000004</v>
      </c>
      <c r="H116" s="33">
        <v>0</v>
      </c>
      <c r="I116" s="33">
        <v>1619198.7049182628</v>
      </c>
      <c r="J116" s="33">
        <v>12274976.552000001</v>
      </c>
      <c r="K116" s="33">
        <v>2356268</v>
      </c>
      <c r="L116" s="33">
        <v>1857658.209033519</v>
      </c>
      <c r="M116" s="33">
        <v>0</v>
      </c>
      <c r="N116" s="33">
        <v>0</v>
      </c>
      <c r="O116" s="54">
        <v>0</v>
      </c>
      <c r="P116" s="33">
        <v>1389.2351817922781</v>
      </c>
      <c r="Q116" s="33">
        <v>0</v>
      </c>
      <c r="R116" s="33">
        <v>230.68794770170433</v>
      </c>
      <c r="S116" s="33">
        <v>1748.8212782447645</v>
      </c>
      <c r="T116" s="33">
        <v>335.69853255449493</v>
      </c>
      <c r="U116" s="33">
        <v>264.66137755143455</v>
      </c>
      <c r="V116" s="33">
        <v>0</v>
      </c>
      <c r="W116" s="33">
        <v>0</v>
      </c>
    </row>
    <row r="117" spans="1:23" x14ac:dyDescent="0.2">
      <c r="A117" s="27">
        <v>3039</v>
      </c>
      <c r="B117" s="27" t="s">
        <v>566</v>
      </c>
      <c r="C117" s="33">
        <v>1057</v>
      </c>
      <c r="D117" s="33">
        <f>SUM(Table17[[#This Row],[Utbytte totalt]:[Renter ansvarlig lån totalt]])</f>
        <v>4114534.9119082801</v>
      </c>
      <c r="E117" s="33">
        <f>SUM(Table17[[#This Row],[Utbytte per innbygger]:[Renter ansvarlig lån per innbygger]])</f>
        <v>3892.6536536502176</v>
      </c>
      <c r="F117" s="54">
        <v>62999.999999999993</v>
      </c>
      <c r="G117" s="33">
        <v>0</v>
      </c>
      <c r="H117" s="33">
        <v>0</v>
      </c>
      <c r="I117" s="33">
        <v>542981.50895797298</v>
      </c>
      <c r="J117" s="33">
        <v>278287.26199999993</v>
      </c>
      <c r="K117" s="33">
        <v>3024459</v>
      </c>
      <c r="L117" s="33">
        <v>205807.14095030725</v>
      </c>
      <c r="M117" s="33">
        <v>0</v>
      </c>
      <c r="N117" s="33">
        <v>0</v>
      </c>
      <c r="O117" s="54">
        <v>59.602649006622507</v>
      </c>
      <c r="P117" s="33">
        <v>0</v>
      </c>
      <c r="Q117" s="33">
        <v>0</v>
      </c>
      <c r="R117" s="33">
        <v>513.70057611917969</v>
      </c>
      <c r="S117" s="33">
        <v>263.28028571428564</v>
      </c>
      <c r="T117" s="33">
        <v>2861.3614001892147</v>
      </c>
      <c r="U117" s="33">
        <v>194.7087426209151</v>
      </c>
      <c r="V117" s="33">
        <v>0</v>
      </c>
      <c r="W117" s="33">
        <v>0</v>
      </c>
    </row>
    <row r="118" spans="1:23" x14ac:dyDescent="0.2">
      <c r="A118" s="27">
        <v>1827</v>
      </c>
      <c r="B118" s="27" t="s">
        <v>766</v>
      </c>
      <c r="C118" s="33">
        <v>1369</v>
      </c>
      <c r="D118" s="33">
        <f>SUM(Table17[[#This Row],[Utbytte totalt]:[Renter ansvarlig lån totalt]])</f>
        <v>5288172.9190508518</v>
      </c>
      <c r="E118" s="33">
        <f>SUM(Table17[[#This Row],[Utbytte per innbygger]:[Renter ansvarlig lån per innbygger]])</f>
        <v>3862.7997947778322</v>
      </c>
      <c r="F118" s="54">
        <v>4559773.08</v>
      </c>
      <c r="G118" s="33">
        <v>0</v>
      </c>
      <c r="H118" s="33">
        <v>0</v>
      </c>
      <c r="I118" s="33">
        <v>394009.65906437521</v>
      </c>
      <c r="J118" s="33">
        <v>0</v>
      </c>
      <c r="K118" s="33">
        <v>0</v>
      </c>
      <c r="L118" s="33">
        <v>334390.1799864769</v>
      </c>
      <c r="M118" s="33">
        <v>0</v>
      </c>
      <c r="N118" s="33">
        <v>0</v>
      </c>
      <c r="O118" s="54">
        <v>3330.7327100073048</v>
      </c>
      <c r="P118" s="33">
        <v>0</v>
      </c>
      <c r="Q118" s="33">
        <v>0</v>
      </c>
      <c r="R118" s="33">
        <v>287.8083703903398</v>
      </c>
      <c r="S118" s="33">
        <v>0</v>
      </c>
      <c r="T118" s="33">
        <v>0</v>
      </c>
      <c r="U118" s="33">
        <v>244.25871438018766</v>
      </c>
      <c r="V118" s="33">
        <v>0</v>
      </c>
      <c r="W118" s="33">
        <v>0</v>
      </c>
    </row>
    <row r="119" spans="1:23" x14ac:dyDescent="0.2">
      <c r="A119" s="27">
        <v>5025</v>
      </c>
      <c r="B119" s="27" t="s">
        <v>552</v>
      </c>
      <c r="C119" s="33">
        <v>5572</v>
      </c>
      <c r="D119" s="33">
        <f>SUM(Table17[[#This Row],[Utbytte totalt]:[Renter ansvarlig lån totalt]])</f>
        <v>21072502.959188629</v>
      </c>
      <c r="E119" s="33">
        <f>SUM(Table17[[#This Row],[Utbytte per innbygger]:[Renter ansvarlig lån per innbygger]])</f>
        <v>3781.8562381889137</v>
      </c>
      <c r="F119" s="54">
        <v>0</v>
      </c>
      <c r="G119" s="33">
        <v>1179498.844</v>
      </c>
      <c r="H119" s="33">
        <v>0</v>
      </c>
      <c r="I119" s="33">
        <v>1651220.6913439895</v>
      </c>
      <c r="J119" s="33">
        <v>14166964.146000002</v>
      </c>
      <c r="K119" s="33">
        <v>2635911</v>
      </c>
      <c r="L119" s="33">
        <v>1438908.2778446376</v>
      </c>
      <c r="M119" s="33">
        <v>0</v>
      </c>
      <c r="N119" s="33">
        <v>0</v>
      </c>
      <c r="O119" s="54">
        <v>0</v>
      </c>
      <c r="P119" s="33">
        <v>211.68320961952622</v>
      </c>
      <c r="Q119" s="33">
        <v>0</v>
      </c>
      <c r="R119" s="33">
        <v>296.34255049246042</v>
      </c>
      <c r="S119" s="33">
        <v>2542.5276643933958</v>
      </c>
      <c r="T119" s="33">
        <v>473.06371141421391</v>
      </c>
      <c r="U119" s="33">
        <v>258.23910226931758</v>
      </c>
      <c r="V119" s="33">
        <v>0</v>
      </c>
      <c r="W119" s="33">
        <v>0</v>
      </c>
    </row>
    <row r="120" spans="1:23" x14ac:dyDescent="0.2">
      <c r="A120" s="27">
        <v>5056</v>
      </c>
      <c r="B120" s="27" t="s">
        <v>701</v>
      </c>
      <c r="C120" s="33">
        <v>5156</v>
      </c>
      <c r="D120" s="33">
        <f>SUM(Table17[[#This Row],[Utbytte totalt]:[Renter ansvarlig lån totalt]])</f>
        <v>18423211.452985637</v>
      </c>
      <c r="E120" s="33">
        <f>SUM(Table17[[#This Row],[Utbytte per innbygger]:[Renter ansvarlig lån per innbygger]])</f>
        <v>3573.1597077163769</v>
      </c>
      <c r="F120" s="54">
        <v>5378000</v>
      </c>
      <c r="G120" s="33">
        <v>0</v>
      </c>
      <c r="H120" s="33">
        <v>10416000</v>
      </c>
      <c r="I120" s="33">
        <v>1375553.1560268644</v>
      </c>
      <c r="J120" s="33">
        <v>0</v>
      </c>
      <c r="K120" s="33">
        <v>0</v>
      </c>
      <c r="L120" s="33">
        <v>1253658.2969587743</v>
      </c>
      <c r="M120" s="33">
        <v>0</v>
      </c>
      <c r="N120" s="33">
        <v>0</v>
      </c>
      <c r="O120" s="54">
        <v>1043.056633048875</v>
      </c>
      <c r="P120" s="33">
        <v>0</v>
      </c>
      <c r="Q120" s="33">
        <v>2020.1706749418154</v>
      </c>
      <c r="R120" s="33">
        <v>266.78688053275107</v>
      </c>
      <c r="S120" s="33">
        <v>0</v>
      </c>
      <c r="T120" s="33">
        <v>0</v>
      </c>
      <c r="U120" s="33">
        <v>243.1455191929353</v>
      </c>
      <c r="V120" s="33">
        <v>0</v>
      </c>
      <c r="W120" s="33">
        <v>0</v>
      </c>
    </row>
    <row r="121" spans="1:23" x14ac:dyDescent="0.2">
      <c r="A121" s="27">
        <v>4223</v>
      </c>
      <c r="B121" s="27" t="s">
        <v>469</v>
      </c>
      <c r="C121" s="33">
        <v>15123</v>
      </c>
      <c r="D121" s="33">
        <f>SUM(Table17[[#This Row],[Utbytte totalt]:[Renter ansvarlig lån totalt]])</f>
        <v>53338964.161822259</v>
      </c>
      <c r="E121" s="33">
        <f>SUM(Table17[[#This Row],[Utbytte per innbygger]:[Renter ansvarlig lån per innbygger]])</f>
        <v>3527.0094664962153</v>
      </c>
      <c r="F121" s="54">
        <v>15100000</v>
      </c>
      <c r="G121" s="33">
        <v>13632916.961999999</v>
      </c>
      <c r="H121" s="33">
        <v>0</v>
      </c>
      <c r="I121" s="33">
        <v>2014600.6242620172</v>
      </c>
      <c r="J121" s="33">
        <v>18185486.344999999</v>
      </c>
      <c r="K121" s="33">
        <v>308028</v>
      </c>
      <c r="L121" s="33">
        <v>4097932.2305602431</v>
      </c>
      <c r="M121" s="33">
        <v>0</v>
      </c>
      <c r="N121" s="33">
        <v>0</v>
      </c>
      <c r="O121" s="54">
        <v>998.47913773722144</v>
      </c>
      <c r="P121" s="33">
        <v>901.46908430866893</v>
      </c>
      <c r="Q121" s="33">
        <v>0</v>
      </c>
      <c r="R121" s="33">
        <v>133.21435060913953</v>
      </c>
      <c r="S121" s="33">
        <v>1202.5052135819612</v>
      </c>
      <c r="T121" s="33">
        <v>20.368180916484825</v>
      </c>
      <c r="U121" s="33">
        <v>270.9734993427391</v>
      </c>
      <c r="V121" s="33">
        <v>0</v>
      </c>
      <c r="W121" s="33">
        <v>0</v>
      </c>
    </row>
    <row r="122" spans="1:23" x14ac:dyDescent="0.2">
      <c r="A122" s="27">
        <v>5444</v>
      </c>
      <c r="B122" s="27" t="s">
        <v>511</v>
      </c>
      <c r="C122" s="33">
        <v>9925</v>
      </c>
      <c r="D122" s="33">
        <f>SUM(Table17[[#This Row],[Utbytte totalt]:[Renter ansvarlig lån totalt]])</f>
        <v>34856028.685154319</v>
      </c>
      <c r="E122" s="33">
        <f>SUM(Table17[[#This Row],[Utbytte per innbygger]:[Renter ansvarlig lån per innbygger]])</f>
        <v>3511.9424367913675</v>
      </c>
      <c r="F122" s="54">
        <v>11718750</v>
      </c>
      <c r="G122" s="33">
        <v>7365831.3820000002</v>
      </c>
      <c r="H122" s="33">
        <v>0</v>
      </c>
      <c r="I122" s="33">
        <v>3113093.9846923784</v>
      </c>
      <c r="J122" s="33">
        <v>7889965.4479999989</v>
      </c>
      <c r="K122" s="33">
        <v>2039592</v>
      </c>
      <c r="L122" s="33">
        <v>2728795.8704619408</v>
      </c>
      <c r="M122" s="33">
        <v>0</v>
      </c>
      <c r="N122" s="33">
        <v>0</v>
      </c>
      <c r="O122" s="54">
        <v>1180.7304785894207</v>
      </c>
      <c r="P122" s="33">
        <v>742.14925763224187</v>
      </c>
      <c r="Q122" s="33">
        <v>0</v>
      </c>
      <c r="R122" s="33">
        <v>313.66186243751923</v>
      </c>
      <c r="S122" s="33">
        <v>794.95873531486131</v>
      </c>
      <c r="T122" s="33">
        <v>205.50045340050377</v>
      </c>
      <c r="U122" s="33">
        <v>274.94164941682021</v>
      </c>
      <c r="V122" s="33">
        <v>0</v>
      </c>
      <c r="W122" s="33">
        <v>0</v>
      </c>
    </row>
    <row r="123" spans="1:23" x14ac:dyDescent="0.2">
      <c r="A123" s="27">
        <v>5442</v>
      </c>
      <c r="B123" s="27" t="s">
        <v>615</v>
      </c>
      <c r="C123" s="33">
        <v>854</v>
      </c>
      <c r="D123" s="33">
        <f>SUM(Table17[[#This Row],[Utbytte totalt]:[Renter ansvarlig lån totalt]])</f>
        <v>2985286.594486679</v>
      </c>
      <c r="E123" s="33">
        <f>SUM(Table17[[#This Row],[Utbytte per innbygger]:[Renter ansvarlig lån per innbygger]])</f>
        <v>3495.6517499844012</v>
      </c>
      <c r="F123" s="54">
        <v>2343750</v>
      </c>
      <c r="G123" s="33">
        <v>0</v>
      </c>
      <c r="H123" s="33">
        <v>0</v>
      </c>
      <c r="I123" s="33">
        <v>245037.80917077756</v>
      </c>
      <c r="J123" s="33">
        <v>181864.68</v>
      </c>
      <c r="K123" s="33">
        <v>0</v>
      </c>
      <c r="L123" s="33">
        <v>214634.10531590134</v>
      </c>
      <c r="M123" s="33">
        <v>0</v>
      </c>
      <c r="N123" s="33">
        <v>0</v>
      </c>
      <c r="O123" s="54">
        <v>2744.4379391100701</v>
      </c>
      <c r="P123" s="33">
        <v>0</v>
      </c>
      <c r="Q123" s="33">
        <v>0</v>
      </c>
      <c r="R123" s="33">
        <v>286.92951893533672</v>
      </c>
      <c r="S123" s="33">
        <v>212.95629976580796</v>
      </c>
      <c r="T123" s="33">
        <v>0</v>
      </c>
      <c r="U123" s="33">
        <v>251.32799217318657</v>
      </c>
      <c r="V123" s="33">
        <v>0</v>
      </c>
      <c r="W123" s="33">
        <v>0</v>
      </c>
    </row>
    <row r="124" spans="1:23" x14ac:dyDescent="0.2">
      <c r="A124" s="27">
        <v>5041</v>
      </c>
      <c r="B124" s="27" t="s">
        <v>765</v>
      </c>
      <c r="C124" s="33">
        <v>2033</v>
      </c>
      <c r="D124" s="33">
        <f>SUM(Table17[[#This Row],[Utbytte totalt]:[Renter ansvarlig lån totalt]])</f>
        <v>7075860.6318125129</v>
      </c>
      <c r="E124" s="33">
        <f>SUM(Table17[[#This Row],[Utbytte per innbygger]:[Renter ansvarlig lån per innbygger]])</f>
        <v>3480.5020323721169</v>
      </c>
      <c r="F124" s="54">
        <v>1689883</v>
      </c>
      <c r="G124" s="33">
        <v>3415271.594</v>
      </c>
      <c r="H124" s="33">
        <v>0</v>
      </c>
      <c r="I124" s="33">
        <v>417678.08381382539</v>
      </c>
      <c r="J124" s="33">
        <v>748284.44</v>
      </c>
      <c r="K124" s="33">
        <v>260768</v>
      </c>
      <c r="L124" s="33">
        <v>543975.51399868727</v>
      </c>
      <c r="M124" s="33">
        <v>0</v>
      </c>
      <c r="N124" s="33">
        <v>0</v>
      </c>
      <c r="O124" s="54">
        <v>831.2262666010821</v>
      </c>
      <c r="P124" s="33">
        <v>1679.9171637973438</v>
      </c>
      <c r="Q124" s="33">
        <v>0</v>
      </c>
      <c r="R124" s="33">
        <v>205.44913124142911</v>
      </c>
      <c r="S124" s="33">
        <v>368.06908017707821</v>
      </c>
      <c r="T124" s="33">
        <v>128.26758484997541</v>
      </c>
      <c r="U124" s="33">
        <v>267.57280570520771</v>
      </c>
      <c r="V124" s="33">
        <v>0</v>
      </c>
      <c r="W124" s="33">
        <v>0</v>
      </c>
    </row>
    <row r="125" spans="1:23" x14ac:dyDescent="0.2">
      <c r="A125" s="27">
        <v>4615</v>
      </c>
      <c r="B125" s="27" t="s">
        <v>626</v>
      </c>
      <c r="C125" s="33">
        <v>3117</v>
      </c>
      <c r="D125" s="33">
        <f>SUM(Table17[[#This Row],[Utbytte totalt]:[Renter ansvarlig lån totalt]])</f>
        <v>10698651.380551027</v>
      </c>
      <c r="E125" s="33">
        <f>SUM(Table17[[#This Row],[Utbytte per innbygger]:[Renter ansvarlig lån per innbygger]])</f>
        <v>3432.3552712707815</v>
      </c>
      <c r="F125" s="54">
        <v>0</v>
      </c>
      <c r="G125" s="33">
        <v>0</v>
      </c>
      <c r="H125" s="33">
        <v>8976000</v>
      </c>
      <c r="I125" s="33">
        <v>955090.55165428075</v>
      </c>
      <c r="J125" s="33">
        <v>0</v>
      </c>
      <c r="K125" s="33">
        <v>0</v>
      </c>
      <c r="L125" s="33">
        <v>767560.82889674604</v>
      </c>
      <c r="M125" s="33">
        <v>0</v>
      </c>
      <c r="N125" s="33">
        <v>0</v>
      </c>
      <c r="O125" s="54">
        <v>0</v>
      </c>
      <c r="P125" s="33">
        <v>0</v>
      </c>
      <c r="Q125" s="33">
        <v>2879.6920115495668</v>
      </c>
      <c r="R125" s="33">
        <v>306.41339482010932</v>
      </c>
      <c r="S125" s="33">
        <v>0</v>
      </c>
      <c r="T125" s="33">
        <v>0</v>
      </c>
      <c r="U125" s="33">
        <v>246.24986490110555</v>
      </c>
      <c r="V125" s="33">
        <v>0</v>
      </c>
      <c r="W125" s="33">
        <v>0</v>
      </c>
    </row>
    <row r="126" spans="1:23" x14ac:dyDescent="0.2">
      <c r="A126" s="27">
        <v>5443</v>
      </c>
      <c r="B126" s="27" t="s">
        <v>706</v>
      </c>
      <c r="C126" s="33">
        <v>2165</v>
      </c>
      <c r="D126" s="33">
        <f>SUM(Table17[[#This Row],[Utbytte totalt]:[Renter ansvarlig lån totalt]])</f>
        <v>7367862.3894052003</v>
      </c>
      <c r="E126" s="33">
        <f>SUM(Table17[[#This Row],[Utbytte per innbygger]:[Renter ansvarlig lån per innbygger]])</f>
        <v>3403.1696948753811</v>
      </c>
      <c r="F126" s="54">
        <v>3515625</v>
      </c>
      <c r="G126" s="33">
        <v>0</v>
      </c>
      <c r="H126" s="33">
        <v>2587500</v>
      </c>
      <c r="I126" s="33">
        <v>728152.1261154355</v>
      </c>
      <c r="J126" s="33">
        <v>0</v>
      </c>
      <c r="K126" s="33">
        <v>0</v>
      </c>
      <c r="L126" s="33">
        <v>536585.26328976452</v>
      </c>
      <c r="M126" s="33">
        <v>0</v>
      </c>
      <c r="N126" s="33">
        <v>0</v>
      </c>
      <c r="O126" s="54">
        <v>1623.8452655889146</v>
      </c>
      <c r="P126" s="33">
        <v>0</v>
      </c>
      <c r="Q126" s="33">
        <v>1195.150115473441</v>
      </c>
      <c r="R126" s="33">
        <v>336.32892661221041</v>
      </c>
      <c r="S126" s="33">
        <v>0</v>
      </c>
      <c r="T126" s="33">
        <v>0</v>
      </c>
      <c r="U126" s="33">
        <v>247.84538720081503</v>
      </c>
      <c r="V126" s="33">
        <v>0</v>
      </c>
      <c r="W126" s="33">
        <v>0</v>
      </c>
    </row>
    <row r="127" spans="1:23" x14ac:dyDescent="0.2">
      <c r="A127" s="27">
        <v>1816</v>
      </c>
      <c r="B127" s="27" t="s">
        <v>770</v>
      </c>
      <c r="C127" s="33">
        <v>462</v>
      </c>
      <c r="D127" s="33">
        <f>SUM(Table17[[#This Row],[Utbytte totalt]:[Renter ansvarlig lån totalt]])</f>
        <v>1571823.0871111078</v>
      </c>
      <c r="E127" s="33">
        <f>SUM(Table17[[#This Row],[Utbytte per innbygger]:[Renter ansvarlig lån per innbygger]])</f>
        <v>3402.2144742664673</v>
      </c>
      <c r="F127" s="54">
        <v>1285768.2</v>
      </c>
      <c r="G127" s="33">
        <v>0</v>
      </c>
      <c r="H127" s="33">
        <v>0</v>
      </c>
      <c r="I127" s="33">
        <v>172640.2746430478</v>
      </c>
      <c r="J127" s="33">
        <v>0</v>
      </c>
      <c r="K127" s="33">
        <v>0</v>
      </c>
      <c r="L127" s="33">
        <v>113414.61246806011</v>
      </c>
      <c r="M127" s="33">
        <v>0</v>
      </c>
      <c r="N127" s="33">
        <v>0</v>
      </c>
      <c r="O127" s="54">
        <v>2783.048051948052</v>
      </c>
      <c r="P127" s="33">
        <v>0</v>
      </c>
      <c r="Q127" s="33">
        <v>0</v>
      </c>
      <c r="R127" s="33">
        <v>373.68024814512512</v>
      </c>
      <c r="S127" s="33">
        <v>0</v>
      </c>
      <c r="T127" s="33">
        <v>0</v>
      </c>
      <c r="U127" s="33">
        <v>245.48617417329027</v>
      </c>
      <c r="V127" s="33">
        <v>0</v>
      </c>
      <c r="W127" s="33">
        <v>0</v>
      </c>
    </row>
    <row r="128" spans="1:23" x14ac:dyDescent="0.2">
      <c r="A128" s="27">
        <v>301</v>
      </c>
      <c r="B128" s="27" t="s">
        <v>643</v>
      </c>
      <c r="C128" s="33">
        <v>699827</v>
      </c>
      <c r="D128" s="33">
        <f>SUM(Table17[[#This Row],[Utbytte totalt]:[Renter ansvarlig lån totalt]])</f>
        <v>2359364677.4473557</v>
      </c>
      <c r="E128" s="33">
        <f>SUM(Table17[[#This Row],[Utbytte per innbygger]:[Renter ansvarlig lån per innbygger]])</f>
        <v>3371.3541738849112</v>
      </c>
      <c r="F128" s="54">
        <v>1992228500</v>
      </c>
      <c r="G128" s="33">
        <v>0</v>
      </c>
      <c r="H128" s="33">
        <v>0</v>
      </c>
      <c r="I128" s="33">
        <v>114077630.51151136</v>
      </c>
      <c r="J128" s="33">
        <v>0</v>
      </c>
      <c r="K128" s="33">
        <v>0</v>
      </c>
      <c r="L128" s="33">
        <v>112900670.46117401</v>
      </c>
      <c r="M128" s="33">
        <v>0</v>
      </c>
      <c r="N128" s="33">
        <v>140157876.47467038</v>
      </c>
      <c r="O128" s="54">
        <v>2846.7442667973655</v>
      </c>
      <c r="P128" s="33">
        <v>0</v>
      </c>
      <c r="Q128" s="33">
        <v>0</v>
      </c>
      <c r="R128" s="33">
        <v>163.00832993227093</v>
      </c>
      <c r="S128" s="33">
        <v>0</v>
      </c>
      <c r="T128" s="33">
        <v>0</v>
      </c>
      <c r="U128" s="33">
        <v>161.32654279010958</v>
      </c>
      <c r="V128" s="33">
        <v>0</v>
      </c>
      <c r="W128" s="33">
        <v>200.27503436516508</v>
      </c>
    </row>
    <row r="129" spans="1:23" x14ac:dyDescent="0.2">
      <c r="A129" s="27">
        <v>1101</v>
      </c>
      <c r="B129" s="27" t="s">
        <v>553</v>
      </c>
      <c r="C129" s="33">
        <v>14860</v>
      </c>
      <c r="D129" s="33">
        <f>SUM(Table17[[#This Row],[Utbytte totalt]:[Renter ansvarlig lån totalt]])</f>
        <v>49753408.833221547</v>
      </c>
      <c r="E129" s="33">
        <f>SUM(Table17[[#This Row],[Utbytte per innbygger]:[Renter ansvarlig lån per innbygger]])</f>
        <v>3348.1432593015852</v>
      </c>
      <c r="F129" s="54">
        <v>30877300</v>
      </c>
      <c r="G129" s="33">
        <v>1374381.4000000001</v>
      </c>
      <c r="H129" s="33">
        <v>8106600</v>
      </c>
      <c r="I129" s="33">
        <v>2443416.7903108783</v>
      </c>
      <c r="J129" s="33">
        <v>4082500.2689999999</v>
      </c>
      <c r="K129" s="33">
        <v>162361</v>
      </c>
      <c r="L129" s="33">
        <v>2706849.3739106655</v>
      </c>
      <c r="M129" s="33">
        <v>0</v>
      </c>
      <c r="N129" s="33">
        <v>0</v>
      </c>
      <c r="O129" s="54">
        <v>2077.8802153432034</v>
      </c>
      <c r="P129" s="33">
        <v>92.488654104979815</v>
      </c>
      <c r="Q129" s="33">
        <v>545.53162853297442</v>
      </c>
      <c r="R129" s="33">
        <v>164.42912451620984</v>
      </c>
      <c r="S129" s="33">
        <v>274.73083909825033</v>
      </c>
      <c r="T129" s="33">
        <v>10.926043068640647</v>
      </c>
      <c r="U129" s="33">
        <v>182.15675463732609</v>
      </c>
      <c r="V129" s="33">
        <v>0</v>
      </c>
      <c r="W129" s="33">
        <v>0</v>
      </c>
    </row>
    <row r="130" spans="1:23" x14ac:dyDescent="0.2">
      <c r="A130" s="27">
        <v>1828</v>
      </c>
      <c r="B130" s="27" t="s">
        <v>652</v>
      </c>
      <c r="C130" s="33">
        <v>1698</v>
      </c>
      <c r="D130" s="33">
        <f>SUM(Table17[[#This Row],[Utbytte totalt]:[Renter ansvarlig lån totalt]])</f>
        <v>5651545.9783225954</v>
      </c>
      <c r="E130" s="33">
        <f>SUM(Table17[[#This Row],[Utbytte per innbygger]:[Renter ansvarlig lån per innbygger]])</f>
        <v>3328.3545219803268</v>
      </c>
      <c r="F130" s="54">
        <v>4793929.2399999993</v>
      </c>
      <c r="G130" s="33">
        <v>0</v>
      </c>
      <c r="H130" s="33">
        <v>0</v>
      </c>
      <c r="I130" s="33">
        <v>442738.76884265477</v>
      </c>
      <c r="J130" s="33">
        <v>0</v>
      </c>
      <c r="K130" s="33">
        <v>0</v>
      </c>
      <c r="L130" s="33">
        <v>414877.96947994083</v>
      </c>
      <c r="M130" s="33">
        <v>0</v>
      </c>
      <c r="N130" s="33">
        <v>0</v>
      </c>
      <c r="O130" s="54">
        <v>2823.2798822143695</v>
      </c>
      <c r="P130" s="33">
        <v>0</v>
      </c>
      <c r="Q130" s="33">
        <v>0</v>
      </c>
      <c r="R130" s="33">
        <v>260.74132440674606</v>
      </c>
      <c r="S130" s="33">
        <v>0</v>
      </c>
      <c r="T130" s="33">
        <v>0</v>
      </c>
      <c r="U130" s="33">
        <v>244.33331535921133</v>
      </c>
      <c r="V130" s="33">
        <v>0</v>
      </c>
      <c r="W130" s="33">
        <v>0</v>
      </c>
    </row>
    <row r="131" spans="1:23" x14ac:dyDescent="0.2">
      <c r="A131" s="27">
        <v>3050</v>
      </c>
      <c r="B131" s="27" t="s">
        <v>546</v>
      </c>
      <c r="C131" s="33">
        <v>2720</v>
      </c>
      <c r="D131" s="33">
        <f>SUM(Table17[[#This Row],[Utbytte totalt]:[Renter ansvarlig lån totalt]])</f>
        <v>8981066.7417425606</v>
      </c>
      <c r="E131" s="33">
        <f>SUM(Table17[[#This Row],[Utbytte per innbygger]:[Renter ansvarlig lån per innbygger]])</f>
        <v>3301.862772699471</v>
      </c>
      <c r="F131" s="54">
        <v>338700</v>
      </c>
      <c r="G131" s="33">
        <v>1218555.632</v>
      </c>
      <c r="H131" s="33">
        <v>0</v>
      </c>
      <c r="I131" s="33">
        <v>801941.92092254467</v>
      </c>
      <c r="J131" s="33">
        <v>5117939.6259999992</v>
      </c>
      <c r="K131" s="33">
        <v>503562</v>
      </c>
      <c r="L131" s="33">
        <v>1000367.5628200173</v>
      </c>
      <c r="M131" s="33">
        <v>0</v>
      </c>
      <c r="N131" s="33">
        <v>0</v>
      </c>
      <c r="O131" s="54">
        <v>124.52205882352941</v>
      </c>
      <c r="P131" s="33">
        <v>447.99839411764708</v>
      </c>
      <c r="Q131" s="33">
        <v>0</v>
      </c>
      <c r="R131" s="33">
        <v>294.83158857446494</v>
      </c>
      <c r="S131" s="33">
        <v>1881.5954507352938</v>
      </c>
      <c r="T131" s="33">
        <v>185.13308823529411</v>
      </c>
      <c r="U131" s="33">
        <v>367.78219221324167</v>
      </c>
      <c r="V131" s="33">
        <v>0</v>
      </c>
      <c r="W131" s="33">
        <v>0</v>
      </c>
    </row>
    <row r="132" spans="1:23" x14ac:dyDescent="0.2">
      <c r="A132" s="27">
        <v>1144</v>
      </c>
      <c r="B132" s="27" t="s">
        <v>772</v>
      </c>
      <c r="C132" s="33">
        <v>523</v>
      </c>
      <c r="D132" s="33">
        <f>SUM(Table17[[#This Row],[Utbytte totalt]:[Renter ansvarlig lån totalt]])</f>
        <v>1719646.4586519522</v>
      </c>
      <c r="E132" s="33">
        <f>SUM(Table17[[#This Row],[Utbytte per innbygger]:[Renter ansvarlig lån per innbygger]])</f>
        <v>3288.0429419731404</v>
      </c>
      <c r="F132" s="54">
        <v>1467900</v>
      </c>
      <c r="G132" s="33">
        <v>0</v>
      </c>
      <c r="H132" s="33">
        <v>0</v>
      </c>
      <c r="I132" s="33">
        <v>128087.94570290644</v>
      </c>
      <c r="J132" s="33">
        <v>0</v>
      </c>
      <c r="K132" s="33">
        <v>0</v>
      </c>
      <c r="L132" s="33">
        <v>123658.51294904575</v>
      </c>
      <c r="M132" s="33">
        <v>0</v>
      </c>
      <c r="N132" s="33">
        <v>0</v>
      </c>
      <c r="O132" s="54">
        <v>2806.6921606118549</v>
      </c>
      <c r="P132" s="33">
        <v>0</v>
      </c>
      <c r="Q132" s="33">
        <v>0</v>
      </c>
      <c r="R132" s="33">
        <v>244.9100300246777</v>
      </c>
      <c r="S132" s="33">
        <v>0</v>
      </c>
      <c r="T132" s="33">
        <v>0</v>
      </c>
      <c r="U132" s="33">
        <v>236.44075133660755</v>
      </c>
      <c r="V132" s="33">
        <v>0</v>
      </c>
      <c r="W132" s="33">
        <v>0</v>
      </c>
    </row>
    <row r="133" spans="1:23" x14ac:dyDescent="0.2">
      <c r="A133" s="27">
        <v>3808</v>
      </c>
      <c r="B133" s="27" t="s">
        <v>464</v>
      </c>
      <c r="C133" s="33">
        <v>13029</v>
      </c>
      <c r="D133" s="33">
        <f>SUM(Table17[[#This Row],[Utbytte totalt]:[Renter ansvarlig lån totalt]])</f>
        <v>42230091.564019084</v>
      </c>
      <c r="E133" s="33">
        <f>SUM(Table17[[#This Row],[Utbytte per innbygger]:[Renter ansvarlig lån per innbygger]])</f>
        <v>3241.2381275630573</v>
      </c>
      <c r="F133" s="54">
        <v>3000000</v>
      </c>
      <c r="G133" s="33">
        <v>15315032.943</v>
      </c>
      <c r="H133" s="33">
        <v>0</v>
      </c>
      <c r="I133" s="33">
        <v>3239789.6701159053</v>
      </c>
      <c r="J133" s="33">
        <v>16531832.263999997</v>
      </c>
      <c r="K133" s="33">
        <v>395219</v>
      </c>
      <c r="L133" s="33">
        <v>3748217.6869031787</v>
      </c>
      <c r="M133" s="33">
        <v>0</v>
      </c>
      <c r="N133" s="33">
        <v>0</v>
      </c>
      <c r="O133" s="54">
        <v>230.25558369790468</v>
      </c>
      <c r="P133" s="33">
        <v>1175.4572832143679</v>
      </c>
      <c r="Q133" s="33">
        <v>0</v>
      </c>
      <c r="R133" s="33">
        <v>248.65988718365995</v>
      </c>
      <c r="S133" s="33">
        <v>1268.848895847724</v>
      </c>
      <c r="T133" s="33">
        <v>30.333793844500729</v>
      </c>
      <c r="U133" s="33">
        <v>287.68268377490051</v>
      </c>
      <c r="V133" s="33">
        <v>0</v>
      </c>
      <c r="W133" s="33">
        <v>0</v>
      </c>
    </row>
    <row r="134" spans="1:23" x14ac:dyDescent="0.2">
      <c r="A134" s="27">
        <v>5055</v>
      </c>
      <c r="B134" s="27" t="s">
        <v>526</v>
      </c>
      <c r="C134" s="33">
        <v>5884</v>
      </c>
      <c r="D134" s="33">
        <f>SUM(Table17[[#This Row],[Utbytte totalt]:[Renter ansvarlig lån totalt]])</f>
        <v>18591932.807651941</v>
      </c>
      <c r="E134" s="33">
        <f>SUM(Table17[[#This Row],[Utbytte per innbygger]:[Renter ansvarlig lån per innbygger]])</f>
        <v>3159.7438490231034</v>
      </c>
      <c r="F134" s="54">
        <v>9708000</v>
      </c>
      <c r="G134" s="33">
        <v>0</v>
      </c>
      <c r="H134" s="33">
        <v>0</v>
      </c>
      <c r="I134" s="33">
        <v>1486933.9783772174</v>
      </c>
      <c r="J134" s="33">
        <v>5102395.716</v>
      </c>
      <c r="K134" s="33">
        <v>752579</v>
      </c>
      <c r="L134" s="33">
        <v>1542024.1132747233</v>
      </c>
      <c r="M134" s="33">
        <v>0</v>
      </c>
      <c r="N134" s="33">
        <v>0</v>
      </c>
      <c r="O134" s="54">
        <v>1649.8980285520054</v>
      </c>
      <c r="P134" s="33">
        <v>0</v>
      </c>
      <c r="Q134" s="33">
        <v>0</v>
      </c>
      <c r="R134" s="33">
        <v>252.70801807906483</v>
      </c>
      <c r="S134" s="33">
        <v>867.16446566961247</v>
      </c>
      <c r="T134" s="33">
        <v>127.9026172671652</v>
      </c>
      <c r="U134" s="33">
        <v>262.07071945525547</v>
      </c>
      <c r="V134" s="33">
        <v>0</v>
      </c>
      <c r="W134" s="33">
        <v>0</v>
      </c>
    </row>
    <row r="135" spans="1:23" x14ac:dyDescent="0.2">
      <c r="A135" s="27">
        <v>4636</v>
      </c>
      <c r="B135" s="27" t="s">
        <v>795</v>
      </c>
      <c r="C135" s="33">
        <v>768</v>
      </c>
      <c r="D135" s="33">
        <f>SUM(Table17[[#This Row],[Utbytte totalt]:[Renter ansvarlig lån totalt]])</f>
        <v>2408427.2804298848</v>
      </c>
      <c r="E135" s="33">
        <f>SUM(Table17[[#This Row],[Utbytte per innbygger]:[Renter ansvarlig lån per innbygger]])</f>
        <v>3135.9730213930789</v>
      </c>
      <c r="F135" s="54">
        <v>2216720</v>
      </c>
      <c r="G135" s="33">
        <v>0</v>
      </c>
      <c r="H135" s="33">
        <v>0</v>
      </c>
      <c r="I135" s="33">
        <v>0</v>
      </c>
      <c r="J135" s="33">
        <v>0</v>
      </c>
      <c r="K135" s="33">
        <v>0</v>
      </c>
      <c r="L135" s="33">
        <v>191707.28042988479</v>
      </c>
      <c r="M135" s="33">
        <v>0</v>
      </c>
      <c r="N135" s="33">
        <v>0</v>
      </c>
      <c r="O135" s="54">
        <v>2886.3541666666665</v>
      </c>
      <c r="P135" s="33">
        <v>0</v>
      </c>
      <c r="Q135" s="33">
        <v>0</v>
      </c>
      <c r="R135" s="33">
        <v>0</v>
      </c>
      <c r="S135" s="33">
        <v>0</v>
      </c>
      <c r="T135" s="33">
        <v>0</v>
      </c>
      <c r="U135" s="33">
        <v>249.61885472641248</v>
      </c>
      <c r="V135" s="33">
        <v>0</v>
      </c>
      <c r="W135" s="33">
        <v>0</v>
      </c>
    </row>
    <row r="136" spans="1:23" x14ac:dyDescent="0.2">
      <c r="A136" s="27">
        <v>4212</v>
      </c>
      <c r="B136" s="27" t="s">
        <v>775</v>
      </c>
      <c r="C136" s="33">
        <v>2131</v>
      </c>
      <c r="D136" s="33">
        <f>SUM(Table17[[#This Row],[Utbytte totalt]:[Renter ansvarlig lån totalt]])</f>
        <v>6626974.2910366356</v>
      </c>
      <c r="E136" s="33">
        <f>SUM(Table17[[#This Row],[Utbytte per innbygger]:[Renter ansvarlig lån per innbygger]])</f>
        <v>3109.7955377928838</v>
      </c>
      <c r="F136" s="54">
        <v>6107950</v>
      </c>
      <c r="G136" s="33">
        <v>0</v>
      </c>
      <c r="H136" s="33">
        <v>0</v>
      </c>
      <c r="I136" s="33">
        <v>0</v>
      </c>
      <c r="J136" s="33">
        <v>0</v>
      </c>
      <c r="K136" s="33">
        <v>0</v>
      </c>
      <c r="L136" s="33">
        <v>519024.29103663564</v>
      </c>
      <c r="M136" s="33">
        <v>0</v>
      </c>
      <c r="N136" s="33">
        <v>0</v>
      </c>
      <c r="O136" s="54">
        <v>2866.2365086813702</v>
      </c>
      <c r="P136" s="33">
        <v>0</v>
      </c>
      <c r="Q136" s="33">
        <v>0</v>
      </c>
      <c r="R136" s="33">
        <v>0</v>
      </c>
      <c r="S136" s="33">
        <v>0</v>
      </c>
      <c r="T136" s="33">
        <v>0</v>
      </c>
      <c r="U136" s="33">
        <v>243.55902911151367</v>
      </c>
      <c r="V136" s="33">
        <v>0</v>
      </c>
      <c r="W136" s="33">
        <v>0</v>
      </c>
    </row>
    <row r="137" spans="1:23" x14ac:dyDescent="0.2">
      <c r="A137" s="27">
        <v>1149</v>
      </c>
      <c r="B137" s="27" t="s">
        <v>709</v>
      </c>
      <c r="C137" s="33">
        <v>42541</v>
      </c>
      <c r="D137" s="33">
        <f>SUM(Table17[[#This Row],[Utbytte totalt]:[Renter ansvarlig lån totalt]])</f>
        <v>132283247.24359092</v>
      </c>
      <c r="E137" s="33">
        <f>SUM(Table17[[#This Row],[Utbytte per innbygger]:[Renter ansvarlig lån per innbygger]])</f>
        <v>3109.5471954958957</v>
      </c>
      <c r="F137" s="54">
        <v>114582599.99999999</v>
      </c>
      <c r="G137" s="33">
        <v>0</v>
      </c>
      <c r="H137" s="33">
        <v>609000</v>
      </c>
      <c r="I137" s="33">
        <v>6763600.4372252077</v>
      </c>
      <c r="J137" s="33">
        <v>0</v>
      </c>
      <c r="K137" s="33">
        <v>0</v>
      </c>
      <c r="L137" s="33">
        <v>10328046.806365728</v>
      </c>
      <c r="M137" s="33">
        <v>0</v>
      </c>
      <c r="N137" s="33">
        <v>0</v>
      </c>
      <c r="O137" s="54">
        <v>2693.4627770856346</v>
      </c>
      <c r="P137" s="33">
        <v>0</v>
      </c>
      <c r="Q137" s="33">
        <v>14.315601419806775</v>
      </c>
      <c r="R137" s="33">
        <v>158.99016095590625</v>
      </c>
      <c r="S137" s="33">
        <v>0</v>
      </c>
      <c r="T137" s="33">
        <v>0</v>
      </c>
      <c r="U137" s="33">
        <v>242.7786560345485</v>
      </c>
      <c r="V137" s="33">
        <v>0</v>
      </c>
      <c r="W137" s="33">
        <v>0</v>
      </c>
    </row>
    <row r="138" spans="1:23" x14ac:dyDescent="0.2">
      <c r="A138" s="27">
        <v>5404</v>
      </c>
      <c r="B138" s="27" t="s">
        <v>756</v>
      </c>
      <c r="C138" s="33">
        <v>1897</v>
      </c>
      <c r="D138" s="33">
        <f>SUM(Table17[[#This Row],[Utbytte totalt]:[Renter ansvarlig lån totalt]])</f>
        <v>5875357.5292037865</v>
      </c>
      <c r="E138" s="33">
        <f>SUM(Table17[[#This Row],[Utbytte per innbygger]:[Renter ansvarlig lån per innbygger]])</f>
        <v>3097.1837265175473</v>
      </c>
      <c r="F138" s="54">
        <v>4687500</v>
      </c>
      <c r="G138" s="33">
        <v>0</v>
      </c>
      <c r="H138" s="33">
        <v>0</v>
      </c>
      <c r="I138" s="33">
        <v>710052.74248350319</v>
      </c>
      <c r="J138" s="33">
        <v>0</v>
      </c>
      <c r="K138" s="33">
        <v>0</v>
      </c>
      <c r="L138" s="33">
        <v>477804.78672028333</v>
      </c>
      <c r="M138" s="33">
        <v>0</v>
      </c>
      <c r="N138" s="33">
        <v>0</v>
      </c>
      <c r="O138" s="54">
        <v>2471.0068529256723</v>
      </c>
      <c r="P138" s="33">
        <v>0</v>
      </c>
      <c r="Q138" s="33">
        <v>0</v>
      </c>
      <c r="R138" s="33">
        <v>374.30297442461949</v>
      </c>
      <c r="S138" s="33">
        <v>0</v>
      </c>
      <c r="T138" s="33">
        <v>0</v>
      </c>
      <c r="U138" s="33">
        <v>251.8738991672553</v>
      </c>
      <c r="V138" s="33">
        <v>0</v>
      </c>
      <c r="W138" s="33">
        <v>0</v>
      </c>
    </row>
    <row r="139" spans="1:23" x14ac:dyDescent="0.2">
      <c r="A139" s="27">
        <v>5059</v>
      </c>
      <c r="B139" s="27" t="s">
        <v>522</v>
      </c>
      <c r="C139" s="33">
        <v>18502</v>
      </c>
      <c r="D139" s="33">
        <f>SUM(Table17[[#This Row],[Utbytte totalt]:[Renter ansvarlig lån totalt]])</f>
        <v>56710907.881941937</v>
      </c>
      <c r="E139" s="33">
        <f>SUM(Table17[[#This Row],[Utbytte per innbygger]:[Renter ansvarlig lån per innbygger]])</f>
        <v>3065.1231154438406</v>
      </c>
      <c r="F139" s="54">
        <v>37280000</v>
      </c>
      <c r="G139" s="33">
        <v>4778662.4479999999</v>
      </c>
      <c r="H139" s="33">
        <v>0</v>
      </c>
      <c r="I139" s="33">
        <v>3812008.6449408452</v>
      </c>
      <c r="J139" s="33">
        <v>4362830.0080000004</v>
      </c>
      <c r="K139" s="33">
        <v>1893043</v>
      </c>
      <c r="L139" s="33">
        <v>4584363.781001091</v>
      </c>
      <c r="M139" s="33">
        <v>0</v>
      </c>
      <c r="N139" s="33">
        <v>0</v>
      </c>
      <c r="O139" s="54">
        <v>2014.9173062371635</v>
      </c>
      <c r="P139" s="33">
        <v>258.27815630742623</v>
      </c>
      <c r="Q139" s="33">
        <v>0</v>
      </c>
      <c r="R139" s="33">
        <v>206.03224759165741</v>
      </c>
      <c r="S139" s="33">
        <v>235.80315684790835</v>
      </c>
      <c r="T139" s="33">
        <v>102.31558750405361</v>
      </c>
      <c r="U139" s="33">
        <v>247.77666095563134</v>
      </c>
      <c r="V139" s="33">
        <v>0</v>
      </c>
      <c r="W139" s="33">
        <v>0</v>
      </c>
    </row>
    <row r="140" spans="1:23" x14ac:dyDescent="0.2">
      <c r="A140" s="27">
        <v>1108</v>
      </c>
      <c r="B140" s="27" t="s">
        <v>433</v>
      </c>
      <c r="C140" s="33">
        <v>81305</v>
      </c>
      <c r="D140" s="33">
        <f>SUM(Table17[[#This Row],[Utbytte totalt]:[Renter ansvarlig lån totalt]])</f>
        <v>248769844.25697526</v>
      </c>
      <c r="E140" s="33">
        <f>SUM(Table17[[#This Row],[Utbytte per innbygger]:[Renter ansvarlig lån per innbygger]])</f>
        <v>3059.7115092180711</v>
      </c>
      <c r="F140" s="54">
        <v>123045300</v>
      </c>
      <c r="G140" s="33">
        <v>0</v>
      </c>
      <c r="H140" s="33">
        <v>0</v>
      </c>
      <c r="I140" s="33">
        <v>12136332.855350386</v>
      </c>
      <c r="J140" s="33">
        <v>70606874.284999996</v>
      </c>
      <c r="K140" s="33">
        <v>11074361</v>
      </c>
      <c r="L140" s="33">
        <v>21143264.14628458</v>
      </c>
      <c r="M140" s="33">
        <v>0</v>
      </c>
      <c r="N140" s="33">
        <v>10763711.97034031</v>
      </c>
      <c r="O140" s="54">
        <v>1513.3792509685752</v>
      </c>
      <c r="P140" s="33">
        <v>0</v>
      </c>
      <c r="Q140" s="33">
        <v>0</v>
      </c>
      <c r="R140" s="33">
        <v>149.26920675666179</v>
      </c>
      <c r="S140" s="33">
        <v>868.41983008425063</v>
      </c>
      <c r="T140" s="33">
        <v>136.20762560728122</v>
      </c>
      <c r="U140" s="33">
        <v>260.04875648834121</v>
      </c>
      <c r="V140" s="33">
        <v>0</v>
      </c>
      <c r="W140" s="33">
        <v>132.3868393129612</v>
      </c>
    </row>
    <row r="141" spans="1:23" x14ac:dyDescent="0.2">
      <c r="A141" s="27">
        <v>1815</v>
      </c>
      <c r="B141" s="27" t="s">
        <v>767</v>
      </c>
      <c r="C141" s="33">
        <v>1175</v>
      </c>
      <c r="D141" s="33">
        <f>SUM(Table17[[#This Row],[Utbytte totalt]:[Renter ansvarlig lån totalt]])</f>
        <v>3593998.952917438</v>
      </c>
      <c r="E141" s="33">
        <f>SUM(Table17[[#This Row],[Utbytte per innbygger]:[Renter ansvarlig lån per innbygger]])</f>
        <v>3058.722513121224</v>
      </c>
      <c r="F141" s="54">
        <v>2981309.6799999997</v>
      </c>
      <c r="G141" s="33">
        <v>0</v>
      </c>
      <c r="H141" s="33">
        <v>0</v>
      </c>
      <c r="I141" s="33">
        <v>324396.6450954043</v>
      </c>
      <c r="J141" s="33">
        <v>0</v>
      </c>
      <c r="K141" s="33">
        <v>0</v>
      </c>
      <c r="L141" s="33">
        <v>288292.62782203406</v>
      </c>
      <c r="M141" s="33">
        <v>0</v>
      </c>
      <c r="N141" s="33">
        <v>0</v>
      </c>
      <c r="O141" s="54">
        <v>2537.284834042553</v>
      </c>
      <c r="P141" s="33">
        <v>0</v>
      </c>
      <c r="Q141" s="33">
        <v>0</v>
      </c>
      <c r="R141" s="33">
        <v>276.08225114502494</v>
      </c>
      <c r="S141" s="33">
        <v>0</v>
      </c>
      <c r="T141" s="33">
        <v>0</v>
      </c>
      <c r="U141" s="33">
        <v>245.35542793364601</v>
      </c>
      <c r="V141" s="33">
        <v>0</v>
      </c>
      <c r="W141" s="33">
        <v>0</v>
      </c>
    </row>
    <row r="142" spans="1:23" x14ac:dyDescent="0.2">
      <c r="A142" s="27">
        <v>3431</v>
      </c>
      <c r="B142" s="27" t="s">
        <v>618</v>
      </c>
      <c r="C142" s="33">
        <v>2498</v>
      </c>
      <c r="D142" s="33">
        <f>SUM(Table17[[#This Row],[Utbytte totalt]:[Renter ansvarlig lån totalt]])</f>
        <v>7469239.9486452341</v>
      </c>
      <c r="E142" s="33">
        <f>SUM(Table17[[#This Row],[Utbytte per innbygger]:[Renter ansvarlig lån per innbygger]])</f>
        <v>2990.0880498980123</v>
      </c>
      <c r="F142" s="54">
        <v>6000000</v>
      </c>
      <c r="G142" s="33">
        <v>0</v>
      </c>
      <c r="H142" s="33">
        <v>0</v>
      </c>
      <c r="I142" s="33">
        <v>817256.78399571823</v>
      </c>
      <c r="J142" s="33">
        <v>0</v>
      </c>
      <c r="K142" s="33">
        <v>0</v>
      </c>
      <c r="L142" s="33">
        <v>651983.16464951634</v>
      </c>
      <c r="M142" s="33">
        <v>0</v>
      </c>
      <c r="N142" s="33">
        <v>0</v>
      </c>
      <c r="O142" s="54">
        <v>2401.921537229784</v>
      </c>
      <c r="P142" s="33">
        <v>0</v>
      </c>
      <c r="Q142" s="33">
        <v>0</v>
      </c>
      <c r="R142" s="33">
        <v>327.16444515441083</v>
      </c>
      <c r="S142" s="33">
        <v>0</v>
      </c>
      <c r="T142" s="33">
        <v>0</v>
      </c>
      <c r="U142" s="33">
        <v>261.00206751381756</v>
      </c>
      <c r="V142" s="33">
        <v>0</v>
      </c>
      <c r="W142" s="33">
        <v>0</v>
      </c>
    </row>
    <row r="143" spans="1:23" x14ac:dyDescent="0.2">
      <c r="A143" s="27">
        <v>3423</v>
      </c>
      <c r="B143" s="27" t="s">
        <v>574</v>
      </c>
      <c r="C143" s="33">
        <v>2318</v>
      </c>
      <c r="D143" s="33">
        <f>SUM(Table17[[#This Row],[Utbytte totalt]:[Renter ansvarlig lån totalt]])</f>
        <v>6869850.3799626846</v>
      </c>
      <c r="E143" s="33">
        <f>SUM(Table17[[#This Row],[Utbytte per innbygger]:[Renter ansvarlig lån per innbygger]])</f>
        <v>2963.6973166361881</v>
      </c>
      <c r="F143" s="54">
        <v>0</v>
      </c>
      <c r="G143" s="33">
        <v>519570.28399999999</v>
      </c>
      <c r="H143" s="33">
        <v>0</v>
      </c>
      <c r="I143" s="33">
        <v>572218.97482494055</v>
      </c>
      <c r="J143" s="33">
        <v>4869303.2319999989</v>
      </c>
      <c r="K143" s="33">
        <v>277558</v>
      </c>
      <c r="L143" s="33">
        <v>631199.8891377449</v>
      </c>
      <c r="M143" s="33">
        <v>0</v>
      </c>
      <c r="N143" s="33">
        <v>0</v>
      </c>
      <c r="O143" s="54">
        <v>0</v>
      </c>
      <c r="P143" s="33">
        <v>224.14593787748058</v>
      </c>
      <c r="Q143" s="33">
        <v>0</v>
      </c>
      <c r="R143" s="33">
        <v>246.85891925148428</v>
      </c>
      <c r="S143" s="33">
        <v>2100.6485038826568</v>
      </c>
      <c r="T143" s="33">
        <v>119.74029335634168</v>
      </c>
      <c r="U143" s="33">
        <v>272.30366226822474</v>
      </c>
      <c r="V143" s="33">
        <v>0</v>
      </c>
      <c r="W143" s="33">
        <v>0</v>
      </c>
    </row>
    <row r="144" spans="1:23" x14ac:dyDescent="0.2">
      <c r="A144" s="27">
        <v>1824</v>
      </c>
      <c r="B144" s="27" t="s">
        <v>536</v>
      </c>
      <c r="C144" s="33">
        <v>13233</v>
      </c>
      <c r="D144" s="33">
        <f>SUM(Table17[[#This Row],[Utbytte totalt]:[Renter ansvarlig lån totalt]])</f>
        <v>37387747.577894881</v>
      </c>
      <c r="E144" s="33">
        <f>SUM(Table17[[#This Row],[Utbytte per innbygger]:[Renter ansvarlig lån per innbygger]])</f>
        <v>2825.3417651246796</v>
      </c>
      <c r="F144" s="54">
        <v>19118223.259999998</v>
      </c>
      <c r="G144" s="33">
        <v>2335205</v>
      </c>
      <c r="H144" s="33">
        <v>0</v>
      </c>
      <c r="I144" s="33">
        <v>3067149.3954728534</v>
      </c>
      <c r="J144" s="33">
        <v>6680171.9800000004</v>
      </c>
      <c r="K144" s="33">
        <v>2771951</v>
      </c>
      <c r="L144" s="33">
        <v>3415046.9424220324</v>
      </c>
      <c r="M144" s="33">
        <v>0</v>
      </c>
      <c r="N144" s="33">
        <v>0</v>
      </c>
      <c r="O144" s="54">
        <v>1444.7384009672787</v>
      </c>
      <c r="P144" s="33">
        <v>176.46829894959572</v>
      </c>
      <c r="Q144" s="33">
        <v>0</v>
      </c>
      <c r="R144" s="33">
        <v>231.78035180781785</v>
      </c>
      <c r="S144" s="33">
        <v>504.81160583390016</v>
      </c>
      <c r="T144" s="33">
        <v>209.47260636288067</v>
      </c>
      <c r="U144" s="33">
        <v>258.07050120320656</v>
      </c>
      <c r="V144" s="33">
        <v>0</v>
      </c>
      <c r="W144" s="33">
        <v>0</v>
      </c>
    </row>
    <row r="145" spans="1:23" x14ac:dyDescent="0.2">
      <c r="A145" s="27">
        <v>5020</v>
      </c>
      <c r="B145" s="27" t="s">
        <v>650</v>
      </c>
      <c r="C145" s="33">
        <v>904</v>
      </c>
      <c r="D145" s="33">
        <f>SUM(Table17[[#This Row],[Utbytte totalt]:[Renter ansvarlig lån totalt]])</f>
        <v>2548308.2162779113</v>
      </c>
      <c r="E145" s="33">
        <f>SUM(Table17[[#This Row],[Utbytte per innbygger]:[Renter ansvarlig lån per innbygger]])</f>
        <v>2818.9250180065383</v>
      </c>
      <c r="F145" s="54">
        <v>2086000</v>
      </c>
      <c r="G145" s="33">
        <v>0</v>
      </c>
      <c r="H145" s="33">
        <v>0</v>
      </c>
      <c r="I145" s="33">
        <v>215800.34330380976</v>
      </c>
      <c r="J145" s="33">
        <v>17907.16</v>
      </c>
      <c r="K145" s="33">
        <v>2991</v>
      </c>
      <c r="L145" s="33">
        <v>225609.71297410131</v>
      </c>
      <c r="M145" s="33">
        <v>0</v>
      </c>
      <c r="N145" s="33">
        <v>0</v>
      </c>
      <c r="O145" s="54">
        <v>2307.5221238938052</v>
      </c>
      <c r="P145" s="33">
        <v>0</v>
      </c>
      <c r="Q145" s="33">
        <v>0</v>
      </c>
      <c r="R145" s="33">
        <v>238.71719392014353</v>
      </c>
      <c r="S145" s="33">
        <v>19.808805309734513</v>
      </c>
      <c r="T145" s="33">
        <v>3.3086283185840708</v>
      </c>
      <c r="U145" s="33">
        <v>249.56826656427137</v>
      </c>
      <c r="V145" s="33">
        <v>0</v>
      </c>
      <c r="W145" s="33">
        <v>0</v>
      </c>
    </row>
    <row r="146" spans="1:23" x14ac:dyDescent="0.2">
      <c r="A146" s="27">
        <v>1520</v>
      </c>
      <c r="B146" s="27" t="s">
        <v>572</v>
      </c>
      <c r="C146" s="33">
        <v>10833</v>
      </c>
      <c r="D146" s="33">
        <f>SUM(Table17[[#This Row],[Utbytte totalt]:[Renter ansvarlig lån totalt]])</f>
        <v>30072530.685265858</v>
      </c>
      <c r="E146" s="33">
        <f>SUM(Table17[[#This Row],[Utbytte per innbygger]:[Renter ansvarlig lån per innbygger]])</f>
        <v>2776.0113251422376</v>
      </c>
      <c r="F146" s="54">
        <v>15191013.390000001</v>
      </c>
      <c r="G146" s="33">
        <v>1823888.1459999999</v>
      </c>
      <c r="H146" s="33">
        <v>0</v>
      </c>
      <c r="I146" s="33">
        <v>2050799.3915258825</v>
      </c>
      <c r="J146" s="33">
        <v>6649368.8480000002</v>
      </c>
      <c r="K146" s="33">
        <v>1715998</v>
      </c>
      <c r="L146" s="33">
        <v>2641462.9097399712</v>
      </c>
      <c r="M146" s="33">
        <v>0</v>
      </c>
      <c r="N146" s="33">
        <v>0</v>
      </c>
      <c r="O146" s="54">
        <v>1402.2905372472999</v>
      </c>
      <c r="P146" s="33">
        <v>168.36408621803747</v>
      </c>
      <c r="Q146" s="33">
        <v>0</v>
      </c>
      <c r="R146" s="33">
        <v>189.31038415267076</v>
      </c>
      <c r="S146" s="33">
        <v>613.80678002400077</v>
      </c>
      <c r="T146" s="33">
        <v>158.4046893750577</v>
      </c>
      <c r="U146" s="33">
        <v>243.83484812517042</v>
      </c>
      <c r="V146" s="33">
        <v>0</v>
      </c>
      <c r="W146" s="33">
        <v>0</v>
      </c>
    </row>
    <row r="147" spans="1:23" x14ac:dyDescent="0.2">
      <c r="A147" s="27">
        <v>4640</v>
      </c>
      <c r="B147" s="27" t="s">
        <v>462</v>
      </c>
      <c r="C147" s="33">
        <v>12097</v>
      </c>
      <c r="D147" s="33">
        <f>SUM(Table17[[#This Row],[Utbytte totalt]:[Renter ansvarlig lån totalt]])</f>
        <v>33445640.426599994</v>
      </c>
      <c r="E147" s="33">
        <f>SUM(Table17[[#This Row],[Utbytte per innbygger]:[Renter ansvarlig lån per innbygger]])</f>
        <v>2764.7879992229473</v>
      </c>
      <c r="F147" s="54">
        <v>6390400.0000000009</v>
      </c>
      <c r="G147" s="33">
        <v>0</v>
      </c>
      <c r="H147" s="33">
        <v>0</v>
      </c>
      <c r="I147" s="33">
        <v>2432278.7080758428</v>
      </c>
      <c r="J147" s="33">
        <v>18785873.457999997</v>
      </c>
      <c r="K147" s="33">
        <v>2623305</v>
      </c>
      <c r="L147" s="33">
        <v>3213783.2605241537</v>
      </c>
      <c r="M147" s="33">
        <v>0</v>
      </c>
      <c r="N147" s="33">
        <v>0</v>
      </c>
      <c r="O147" s="54">
        <v>528.26320575349268</v>
      </c>
      <c r="P147" s="33">
        <v>0</v>
      </c>
      <c r="Q147" s="33">
        <v>0</v>
      </c>
      <c r="R147" s="33">
        <v>201.06461999469644</v>
      </c>
      <c r="S147" s="33">
        <v>1552.9365510457135</v>
      </c>
      <c r="T147" s="33">
        <v>216.85583202446887</v>
      </c>
      <c r="U147" s="33">
        <v>265.66779040457584</v>
      </c>
      <c r="V147" s="33">
        <v>0</v>
      </c>
      <c r="W147" s="33">
        <v>0</v>
      </c>
    </row>
    <row r="148" spans="1:23" x14ac:dyDescent="0.2">
      <c r="A148" s="27">
        <v>3012</v>
      </c>
      <c r="B148" s="27" t="s">
        <v>647</v>
      </c>
      <c r="C148" s="33">
        <v>1315</v>
      </c>
      <c r="D148" s="33">
        <f>SUM(Table17[[#This Row],[Utbytte totalt]:[Renter ansvarlig lån totalt]])</f>
        <v>3587036.7147385846</v>
      </c>
      <c r="E148" s="33">
        <f>SUM(Table17[[#This Row],[Utbytte per innbygger]:[Renter ansvarlig lån per innbygger]])</f>
        <v>2727.7845739456911</v>
      </c>
      <c r="F148" s="54">
        <v>2756900</v>
      </c>
      <c r="G148" s="33">
        <v>0</v>
      </c>
      <c r="H148" s="33">
        <v>0</v>
      </c>
      <c r="I148" s="33">
        <v>263137.19280270993</v>
      </c>
      <c r="J148" s="33">
        <v>165251.85199999998</v>
      </c>
      <c r="K148" s="33">
        <v>78577</v>
      </c>
      <c r="L148" s="33">
        <v>323170.66993587464</v>
      </c>
      <c r="M148" s="33">
        <v>0</v>
      </c>
      <c r="N148" s="33">
        <v>0</v>
      </c>
      <c r="O148" s="54">
        <v>2096.5019011406844</v>
      </c>
      <c r="P148" s="33">
        <v>0</v>
      </c>
      <c r="Q148" s="33">
        <v>0</v>
      </c>
      <c r="R148" s="33">
        <v>200.10432912753606</v>
      </c>
      <c r="S148" s="33">
        <v>125.66680760456272</v>
      </c>
      <c r="T148" s="33">
        <v>59.754372623574142</v>
      </c>
      <c r="U148" s="33">
        <v>245.75716344933431</v>
      </c>
      <c r="V148" s="33">
        <v>0</v>
      </c>
      <c r="W148" s="33">
        <v>0</v>
      </c>
    </row>
    <row r="149" spans="1:23" x14ac:dyDescent="0.2">
      <c r="A149" s="27">
        <v>4205</v>
      </c>
      <c r="B149" s="27" t="s">
        <v>518</v>
      </c>
      <c r="C149" s="33">
        <v>23147</v>
      </c>
      <c r="D149" s="33">
        <f>SUM(Table17[[#This Row],[Utbytte totalt]:[Renter ansvarlig lån totalt]])</f>
        <v>63007769.649146691</v>
      </c>
      <c r="E149" s="33">
        <f>SUM(Table17[[#This Row],[Utbytte per innbygger]:[Renter ansvarlig lån per innbygger]])</f>
        <v>2722.0706635480492</v>
      </c>
      <c r="F149" s="54">
        <v>42181850.000000007</v>
      </c>
      <c r="G149" s="33">
        <v>0</v>
      </c>
      <c r="H149" s="33">
        <v>0</v>
      </c>
      <c r="I149" s="33">
        <v>3898328.78226237</v>
      </c>
      <c r="J149" s="33">
        <v>10657221.209999999</v>
      </c>
      <c r="K149" s="33">
        <v>444900</v>
      </c>
      <c r="L149" s="33">
        <v>5825469.6568843126</v>
      </c>
      <c r="M149" s="33">
        <v>0</v>
      </c>
      <c r="N149" s="33">
        <v>0</v>
      </c>
      <c r="O149" s="54">
        <v>1822.3463083768959</v>
      </c>
      <c r="P149" s="33">
        <v>0</v>
      </c>
      <c r="Q149" s="33">
        <v>0</v>
      </c>
      <c r="R149" s="33">
        <v>168.41615683511341</v>
      </c>
      <c r="S149" s="33">
        <v>460.41479284572512</v>
      </c>
      <c r="T149" s="33">
        <v>19.220633343413834</v>
      </c>
      <c r="U149" s="33">
        <v>251.6727721469008</v>
      </c>
      <c r="V149" s="33">
        <v>0</v>
      </c>
      <c r="W149" s="33">
        <v>0</v>
      </c>
    </row>
    <row r="150" spans="1:23" x14ac:dyDescent="0.2">
      <c r="A150" s="27">
        <v>1124</v>
      </c>
      <c r="B150" s="27" t="s">
        <v>655</v>
      </c>
      <c r="C150" s="33">
        <v>27568</v>
      </c>
      <c r="D150" s="33">
        <f>SUM(Table17[[#This Row],[Utbytte totalt]:[Renter ansvarlig lån totalt]])</f>
        <v>74330153.541072309</v>
      </c>
      <c r="E150" s="33">
        <f>SUM(Table17[[#This Row],[Utbytte per innbygger]:[Renter ansvarlig lån per innbygger]])</f>
        <v>2696.2475892727916</v>
      </c>
      <c r="F150" s="54">
        <v>65068300</v>
      </c>
      <c r="G150" s="33">
        <v>0</v>
      </c>
      <c r="H150" s="33">
        <v>0</v>
      </c>
      <c r="I150" s="33">
        <v>0</v>
      </c>
      <c r="J150" s="33">
        <v>0</v>
      </c>
      <c r="K150" s="33">
        <v>0</v>
      </c>
      <c r="L150" s="33">
        <v>4444608.8361035585</v>
      </c>
      <c r="M150" s="33">
        <v>0</v>
      </c>
      <c r="N150" s="33">
        <v>4817244.7049687495</v>
      </c>
      <c r="O150" s="54">
        <v>2360.2836622170635</v>
      </c>
      <c r="P150" s="33">
        <v>0</v>
      </c>
      <c r="Q150" s="33">
        <v>0</v>
      </c>
      <c r="R150" s="33">
        <v>0</v>
      </c>
      <c r="S150" s="33">
        <v>0</v>
      </c>
      <c r="T150" s="33">
        <v>0</v>
      </c>
      <c r="U150" s="33">
        <v>161.2234778041047</v>
      </c>
      <c r="V150" s="33">
        <v>0</v>
      </c>
      <c r="W150" s="33">
        <v>174.74044925162323</v>
      </c>
    </row>
    <row r="151" spans="1:23" x14ac:dyDescent="0.2">
      <c r="A151" s="27">
        <v>1146</v>
      </c>
      <c r="B151" s="27" t="s">
        <v>581</v>
      </c>
      <c r="C151" s="33">
        <v>11283</v>
      </c>
      <c r="D151" s="33">
        <f>SUM(Table17[[#This Row],[Utbytte totalt]:[Renter ansvarlig lån totalt]])</f>
        <v>29919792.661973372</v>
      </c>
      <c r="E151" s="33">
        <f>SUM(Table17[[#This Row],[Utbytte per innbygger]:[Renter ansvarlig lån per innbygger]])</f>
        <v>2651.758633517094</v>
      </c>
      <c r="F151" s="54">
        <v>25043700</v>
      </c>
      <c r="G151" s="33">
        <v>257670</v>
      </c>
      <c r="H151" s="33">
        <v>0</v>
      </c>
      <c r="I151" s="33">
        <v>1892081.7196766301</v>
      </c>
      <c r="J151" s="33">
        <v>0</v>
      </c>
      <c r="K151" s="33">
        <v>0</v>
      </c>
      <c r="L151" s="33">
        <v>2726340.9422967434</v>
      </c>
      <c r="M151" s="33">
        <v>0</v>
      </c>
      <c r="N151" s="33">
        <v>0</v>
      </c>
      <c r="O151" s="54">
        <v>2219.5958521669768</v>
      </c>
      <c r="P151" s="33">
        <v>22.837011433129486</v>
      </c>
      <c r="Q151" s="33">
        <v>0</v>
      </c>
      <c r="R151" s="33">
        <v>167.6931418662262</v>
      </c>
      <c r="S151" s="33">
        <v>0</v>
      </c>
      <c r="T151" s="33">
        <v>0</v>
      </c>
      <c r="U151" s="33">
        <v>241.63262805076161</v>
      </c>
      <c r="V151" s="33">
        <v>0</v>
      </c>
      <c r="W151" s="33">
        <v>0</v>
      </c>
    </row>
    <row r="152" spans="1:23" x14ac:dyDescent="0.2">
      <c r="A152" s="27">
        <v>4225</v>
      </c>
      <c r="B152" s="27" t="s">
        <v>564</v>
      </c>
      <c r="C152" s="33">
        <v>10480</v>
      </c>
      <c r="D152" s="33">
        <f>SUM(Table17[[#This Row],[Utbytte totalt]:[Renter ansvarlig lån totalt]])</f>
        <v>27690037.381645873</v>
      </c>
      <c r="E152" s="33">
        <f>SUM(Table17[[#This Row],[Utbytte per innbygger]:[Renter ansvarlig lån per innbygger]])</f>
        <v>2642.1791394700263</v>
      </c>
      <c r="F152" s="54">
        <v>20687000</v>
      </c>
      <c r="G152" s="33">
        <v>580988.576</v>
      </c>
      <c r="H152" s="33">
        <v>0</v>
      </c>
      <c r="I152" s="33">
        <v>2050799.3915258823</v>
      </c>
      <c r="J152" s="33">
        <v>1706529.7799999998</v>
      </c>
      <c r="K152" s="33">
        <v>86225</v>
      </c>
      <c r="L152" s="33">
        <v>2578494.6341199875</v>
      </c>
      <c r="M152" s="33">
        <v>0</v>
      </c>
      <c r="N152" s="33">
        <v>0</v>
      </c>
      <c r="O152" s="54">
        <v>1973.9503816793892</v>
      </c>
      <c r="P152" s="33">
        <v>55.437841221374043</v>
      </c>
      <c r="Q152" s="33">
        <v>0</v>
      </c>
      <c r="R152" s="33">
        <v>195.68696484025594</v>
      </c>
      <c r="S152" s="33">
        <v>162.83681106870227</v>
      </c>
      <c r="T152" s="33">
        <v>8.2275763358778633</v>
      </c>
      <c r="U152" s="33">
        <v>246.03956432442629</v>
      </c>
      <c r="V152" s="33">
        <v>0</v>
      </c>
      <c r="W152" s="33">
        <v>0</v>
      </c>
    </row>
    <row r="153" spans="1:23" x14ac:dyDescent="0.2">
      <c r="A153" s="27">
        <v>4633</v>
      </c>
      <c r="B153" s="27" t="s">
        <v>773</v>
      </c>
      <c r="C153" s="33">
        <v>502</v>
      </c>
      <c r="D153" s="33">
        <f>SUM(Table17[[#This Row],[Utbytte totalt]:[Renter ansvarlig lån totalt]])</f>
        <v>1318696.7017152344</v>
      </c>
      <c r="E153" s="33">
        <f>SUM(Table17[[#This Row],[Utbytte per innbygger]:[Renter ansvarlig lån per innbygger]])</f>
        <v>2626.885859990507</v>
      </c>
      <c r="F153" s="54">
        <v>1062560</v>
      </c>
      <c r="G153" s="33">
        <v>0</v>
      </c>
      <c r="H153" s="33">
        <v>0</v>
      </c>
      <c r="I153" s="33">
        <v>128087.94570290644</v>
      </c>
      <c r="J153" s="33">
        <v>0</v>
      </c>
      <c r="K153" s="33">
        <v>0</v>
      </c>
      <c r="L153" s="33">
        <v>128048.75601232797</v>
      </c>
      <c r="M153" s="33">
        <v>0</v>
      </c>
      <c r="N153" s="33">
        <v>0</v>
      </c>
      <c r="O153" s="54">
        <v>2116.6533864541834</v>
      </c>
      <c r="P153" s="33">
        <v>0</v>
      </c>
      <c r="Q153" s="33">
        <v>0</v>
      </c>
      <c r="R153" s="33">
        <v>255.15527032451482</v>
      </c>
      <c r="S153" s="33">
        <v>0</v>
      </c>
      <c r="T153" s="33">
        <v>0</v>
      </c>
      <c r="U153" s="33">
        <v>255.07720321180869</v>
      </c>
      <c r="V153" s="33">
        <v>0</v>
      </c>
      <c r="W153" s="33">
        <v>0</v>
      </c>
    </row>
    <row r="154" spans="1:23" x14ac:dyDescent="0.2">
      <c r="A154" s="27">
        <v>4646</v>
      </c>
      <c r="B154" s="27" t="s">
        <v>567</v>
      </c>
      <c r="C154" s="33">
        <v>2901</v>
      </c>
      <c r="D154" s="33">
        <f>SUM(Table17[[#This Row],[Utbytte totalt]:[Renter ansvarlig lån totalt]])</f>
        <v>7558302.398543667</v>
      </c>
      <c r="E154" s="33">
        <f>SUM(Table17[[#This Row],[Utbytte per innbygger]:[Renter ansvarlig lån per innbygger]])</f>
        <v>2605.4127537206714</v>
      </c>
      <c r="F154" s="54">
        <v>5550960</v>
      </c>
      <c r="G154" s="33">
        <v>585813.99800000002</v>
      </c>
      <c r="H154" s="33">
        <v>0</v>
      </c>
      <c r="I154" s="33">
        <v>590318.3584568731</v>
      </c>
      <c r="J154" s="33">
        <v>115662.64000000001</v>
      </c>
      <c r="K154" s="33">
        <v>11889</v>
      </c>
      <c r="L154" s="33">
        <v>703658.40208679438</v>
      </c>
      <c r="M154" s="33">
        <v>0</v>
      </c>
      <c r="N154" s="33">
        <v>0</v>
      </c>
      <c r="O154" s="54">
        <v>1913.4643226473629</v>
      </c>
      <c r="P154" s="33">
        <v>201.93519407101002</v>
      </c>
      <c r="Q154" s="33">
        <v>0</v>
      </c>
      <c r="R154" s="33">
        <v>203.48788640361016</v>
      </c>
      <c r="S154" s="33">
        <v>39.869920716994145</v>
      </c>
      <c r="T154" s="33">
        <v>4.0982419855222334</v>
      </c>
      <c r="U154" s="33">
        <v>242.5571878961718</v>
      </c>
      <c r="V154" s="33">
        <v>0</v>
      </c>
      <c r="W154" s="33">
        <v>0</v>
      </c>
    </row>
    <row r="155" spans="1:23" x14ac:dyDescent="0.2">
      <c r="A155" s="27">
        <v>5027</v>
      </c>
      <c r="B155" s="27" t="s">
        <v>557</v>
      </c>
      <c r="C155" s="33">
        <v>6120</v>
      </c>
      <c r="D155" s="33">
        <f>SUM(Table17[[#This Row],[Utbytte totalt]:[Renter ansvarlig lån totalt]])</f>
        <v>15886730.563817644</v>
      </c>
      <c r="E155" s="33">
        <f>SUM(Table17[[#This Row],[Utbytte per innbygger]:[Renter ansvarlig lån per innbygger]])</f>
        <v>2595.8710071597457</v>
      </c>
      <c r="F155" s="54">
        <v>7346000</v>
      </c>
      <c r="G155" s="33">
        <v>1045228.03</v>
      </c>
      <c r="H155" s="33">
        <v>0</v>
      </c>
      <c r="I155" s="33">
        <v>1216835.4841776113</v>
      </c>
      <c r="J155" s="33">
        <v>3445924.7040000004</v>
      </c>
      <c r="K155" s="33">
        <v>1231459</v>
      </c>
      <c r="L155" s="33">
        <v>1601283.3456400335</v>
      </c>
      <c r="M155" s="33">
        <v>0</v>
      </c>
      <c r="N155" s="33">
        <v>0</v>
      </c>
      <c r="O155" s="54">
        <v>1200.3267973856209</v>
      </c>
      <c r="P155" s="33">
        <v>170.78889379084967</v>
      </c>
      <c r="Q155" s="33">
        <v>0</v>
      </c>
      <c r="R155" s="33">
        <v>198.82932748000184</v>
      </c>
      <c r="S155" s="33">
        <v>563.05959215686278</v>
      </c>
      <c r="T155" s="33">
        <v>201.21879084967321</v>
      </c>
      <c r="U155" s="33">
        <v>261.64760549673747</v>
      </c>
      <c r="V155" s="33">
        <v>0</v>
      </c>
      <c r="W155" s="33">
        <v>0</v>
      </c>
    </row>
    <row r="156" spans="1:23" x14ac:dyDescent="0.2">
      <c r="A156" s="27">
        <v>4211</v>
      </c>
      <c r="B156" s="27" t="s">
        <v>646</v>
      </c>
      <c r="C156" s="33">
        <v>2427</v>
      </c>
      <c r="D156" s="33">
        <f>SUM(Table17[[#This Row],[Utbytte totalt]:[Renter ansvarlig lån totalt]])</f>
        <v>6253275.1440616995</v>
      </c>
      <c r="E156" s="33">
        <f>SUM(Table17[[#This Row],[Utbytte per innbygger]:[Renter ansvarlig lån per innbygger]])</f>
        <v>2576.5451767868558</v>
      </c>
      <c r="F156" s="54">
        <v>5209500</v>
      </c>
      <c r="G156" s="33">
        <v>0</v>
      </c>
      <c r="H156" s="33">
        <v>0</v>
      </c>
      <c r="I156" s="33">
        <v>451092.33051893138</v>
      </c>
      <c r="J156" s="33">
        <v>0</v>
      </c>
      <c r="K156" s="33">
        <v>0</v>
      </c>
      <c r="L156" s="33">
        <v>592682.81354276836</v>
      </c>
      <c r="M156" s="33">
        <v>0</v>
      </c>
      <c r="N156" s="33">
        <v>0</v>
      </c>
      <c r="O156" s="54">
        <v>2146.4771322620518</v>
      </c>
      <c r="P156" s="33">
        <v>0</v>
      </c>
      <c r="Q156" s="33">
        <v>0</v>
      </c>
      <c r="R156" s="33">
        <v>185.86416585040436</v>
      </c>
      <c r="S156" s="33">
        <v>0</v>
      </c>
      <c r="T156" s="33">
        <v>0</v>
      </c>
      <c r="U156" s="33">
        <v>244.20387867439982</v>
      </c>
      <c r="V156" s="33">
        <v>0</v>
      </c>
      <c r="W156" s="33">
        <v>0</v>
      </c>
    </row>
    <row r="157" spans="1:23" x14ac:dyDescent="0.2">
      <c r="A157" s="27">
        <v>4216</v>
      </c>
      <c r="B157" s="27" t="s">
        <v>601</v>
      </c>
      <c r="C157" s="33">
        <v>5342</v>
      </c>
      <c r="D157" s="33">
        <f>SUM(Table17[[#This Row],[Utbytte totalt]:[Renter ansvarlig lån totalt]])</f>
        <v>13705144.128951279</v>
      </c>
      <c r="E157" s="33">
        <f>SUM(Table17[[#This Row],[Utbytte per innbygger]:[Renter ansvarlig lån per innbygger]])</f>
        <v>2565.5455127201944</v>
      </c>
      <c r="F157" s="54">
        <v>9513000</v>
      </c>
      <c r="G157" s="33">
        <v>0</v>
      </c>
      <c r="H157" s="33">
        <v>0</v>
      </c>
      <c r="I157" s="33">
        <v>694737.87941032951</v>
      </c>
      <c r="J157" s="33">
        <v>2100266.0320000001</v>
      </c>
      <c r="K157" s="33">
        <v>67349</v>
      </c>
      <c r="L157" s="33">
        <v>1329791.2175409496</v>
      </c>
      <c r="M157" s="33">
        <v>0</v>
      </c>
      <c r="N157" s="33">
        <v>0</v>
      </c>
      <c r="O157" s="54">
        <v>1780.7937102208909</v>
      </c>
      <c r="P157" s="33">
        <v>0</v>
      </c>
      <c r="Q157" s="33">
        <v>0</v>
      </c>
      <c r="R157" s="33">
        <v>130.0520178604136</v>
      </c>
      <c r="S157" s="33">
        <v>393.16099438412584</v>
      </c>
      <c r="T157" s="33">
        <v>12.607450393111195</v>
      </c>
      <c r="U157" s="33">
        <v>248.93133986165287</v>
      </c>
      <c r="V157" s="33">
        <v>0</v>
      </c>
      <c r="W157" s="33">
        <v>0</v>
      </c>
    </row>
    <row r="158" spans="1:23" x14ac:dyDescent="0.2">
      <c r="A158" s="27">
        <v>5054</v>
      </c>
      <c r="B158" s="27" t="s">
        <v>575</v>
      </c>
      <c r="C158" s="33">
        <v>9899</v>
      </c>
      <c r="D158" s="33">
        <f>SUM(Table17[[#This Row],[Utbytte totalt]:[Renter ansvarlig lån totalt]])</f>
        <v>25312182.792292614</v>
      </c>
      <c r="E158" s="33">
        <f>SUM(Table17[[#This Row],[Utbytte per innbygger]:[Renter ansvarlig lån per innbygger]])</f>
        <v>2557.0444279515723</v>
      </c>
      <c r="F158" s="54">
        <v>18320513</v>
      </c>
      <c r="G158" s="33">
        <v>329865.01</v>
      </c>
      <c r="H158" s="33">
        <v>0</v>
      </c>
      <c r="I158" s="33">
        <v>1897650.7607941465</v>
      </c>
      <c r="J158" s="33">
        <v>1830405.3120000002</v>
      </c>
      <c r="K158" s="33">
        <v>428807</v>
      </c>
      <c r="L158" s="33">
        <v>2504941.7094984651</v>
      </c>
      <c r="M158" s="33">
        <v>0</v>
      </c>
      <c r="N158" s="33">
        <v>0</v>
      </c>
      <c r="O158" s="54">
        <v>1850.7438125063138</v>
      </c>
      <c r="P158" s="33">
        <v>33.323063945853114</v>
      </c>
      <c r="Q158" s="33">
        <v>0</v>
      </c>
      <c r="R158" s="33">
        <v>191.70125879322623</v>
      </c>
      <c r="S158" s="33">
        <v>184.90810304071121</v>
      </c>
      <c r="T158" s="33">
        <v>43.318213961006165</v>
      </c>
      <c r="U158" s="33">
        <v>253.04997570446156</v>
      </c>
      <c r="V158" s="33">
        <v>0</v>
      </c>
      <c r="W158" s="33">
        <v>0</v>
      </c>
    </row>
    <row r="159" spans="1:23" x14ac:dyDescent="0.2">
      <c r="A159" s="27">
        <v>1160</v>
      </c>
      <c r="B159" s="27" t="s">
        <v>559</v>
      </c>
      <c r="C159" s="33">
        <v>8775</v>
      </c>
      <c r="D159" s="33">
        <f>SUM(Table17[[#This Row],[Utbytte totalt]:[Renter ansvarlig lån totalt]])</f>
        <v>22362533.239234161</v>
      </c>
      <c r="E159" s="33">
        <f>SUM(Table17[[#This Row],[Utbytte per innbygger]:[Renter ansvarlig lån per innbygger]])</f>
        <v>2548.4368363799613</v>
      </c>
      <c r="F159" s="54">
        <v>17910385.040000003</v>
      </c>
      <c r="G159" s="33">
        <v>1063230</v>
      </c>
      <c r="H159" s="33">
        <v>0</v>
      </c>
      <c r="I159" s="33">
        <v>1979794.1172775319</v>
      </c>
      <c r="J159" s="33">
        <v>0</v>
      </c>
      <c r="K159" s="33">
        <v>0</v>
      </c>
      <c r="L159" s="33">
        <v>1409124.081956625</v>
      </c>
      <c r="M159" s="33">
        <v>0</v>
      </c>
      <c r="N159" s="33">
        <v>0</v>
      </c>
      <c r="O159" s="54">
        <v>2041.0695202279205</v>
      </c>
      <c r="P159" s="33">
        <v>121.16581196581197</v>
      </c>
      <c r="Q159" s="33">
        <v>0</v>
      </c>
      <c r="R159" s="33">
        <v>225.61756322251077</v>
      </c>
      <c r="S159" s="33">
        <v>0</v>
      </c>
      <c r="T159" s="33">
        <v>0</v>
      </c>
      <c r="U159" s="33">
        <v>160.58394096371794</v>
      </c>
      <c r="V159" s="33">
        <v>0</v>
      </c>
      <c r="W159" s="33">
        <v>0</v>
      </c>
    </row>
    <row r="160" spans="1:23" x14ac:dyDescent="0.2">
      <c r="A160" s="27">
        <v>1813</v>
      </c>
      <c r="B160" s="27" t="s">
        <v>523</v>
      </c>
      <c r="C160" s="33">
        <v>7777</v>
      </c>
      <c r="D160" s="33">
        <f>SUM(Table17[[#This Row],[Utbytte totalt]:[Renter ansvarlig lån totalt]])</f>
        <v>19758764.358119391</v>
      </c>
      <c r="E160" s="33">
        <f>SUM(Table17[[#This Row],[Utbytte per innbygger]:[Renter ansvarlig lån per innbygger]])</f>
        <v>2540.6666269923353</v>
      </c>
      <c r="F160" s="54">
        <v>9997631.7599999998</v>
      </c>
      <c r="G160" s="33">
        <v>5085794</v>
      </c>
      <c r="H160" s="33">
        <v>0</v>
      </c>
      <c r="I160" s="33">
        <v>1686027.1983284745</v>
      </c>
      <c r="J160" s="33">
        <v>767464.32200000004</v>
      </c>
      <c r="K160" s="33">
        <v>240076</v>
      </c>
      <c r="L160" s="33">
        <v>1981771.077790916</v>
      </c>
      <c r="M160" s="33">
        <v>0</v>
      </c>
      <c r="N160" s="33">
        <v>0</v>
      </c>
      <c r="O160" s="54">
        <v>1285.5383515494407</v>
      </c>
      <c r="P160" s="33">
        <v>653.95319531953191</v>
      </c>
      <c r="Q160" s="33">
        <v>0</v>
      </c>
      <c r="R160" s="33">
        <v>216.7966051598913</v>
      </c>
      <c r="S160" s="33">
        <v>98.683852642407103</v>
      </c>
      <c r="T160" s="33">
        <v>30.870001285842871</v>
      </c>
      <c r="U160" s="33">
        <v>254.8246210352213</v>
      </c>
      <c r="V160" s="33">
        <v>0</v>
      </c>
      <c r="W160" s="33">
        <v>0</v>
      </c>
    </row>
    <row r="161" spans="1:23" x14ac:dyDescent="0.2">
      <c r="A161" s="27">
        <v>3421</v>
      </c>
      <c r="B161" s="27" t="s">
        <v>600</v>
      </c>
      <c r="C161" s="33">
        <v>6603</v>
      </c>
      <c r="D161" s="33">
        <f>SUM(Table17[[#This Row],[Utbytte totalt]:[Renter ansvarlig lån totalt]])</f>
        <v>16723179.505635861</v>
      </c>
      <c r="E161" s="33">
        <f>SUM(Table17[[#This Row],[Utbytte per innbygger]:[Renter ansvarlig lån per innbygger]])</f>
        <v>2532.6638657634198</v>
      </c>
      <c r="F161" s="54">
        <v>1750000</v>
      </c>
      <c r="G161" s="33">
        <v>0</v>
      </c>
      <c r="H161" s="33">
        <v>0</v>
      </c>
      <c r="I161" s="33">
        <v>2659217.1336146882</v>
      </c>
      <c r="J161" s="33">
        <v>8726296.629999999</v>
      </c>
      <c r="K161" s="33">
        <v>1931638</v>
      </c>
      <c r="L161" s="33">
        <v>1656027.7420211732</v>
      </c>
      <c r="M161" s="33">
        <v>0</v>
      </c>
      <c r="N161" s="33">
        <v>0</v>
      </c>
      <c r="O161" s="54">
        <v>265.03104649401786</v>
      </c>
      <c r="P161" s="33">
        <v>0</v>
      </c>
      <c r="Q161" s="33">
        <v>0</v>
      </c>
      <c r="R161" s="33">
        <v>402.7286284438419</v>
      </c>
      <c r="S161" s="33">
        <v>1321.5654444949264</v>
      </c>
      <c r="T161" s="33">
        <v>292.53945176434956</v>
      </c>
      <c r="U161" s="33">
        <v>250.799294566284</v>
      </c>
      <c r="V161" s="33">
        <v>0</v>
      </c>
      <c r="W161" s="33">
        <v>0</v>
      </c>
    </row>
    <row r="162" spans="1:23" x14ac:dyDescent="0.2">
      <c r="A162" s="27">
        <v>1106</v>
      </c>
      <c r="B162" s="27" t="s">
        <v>723</v>
      </c>
      <c r="C162" s="33">
        <v>37444</v>
      </c>
      <c r="D162" s="33">
        <f>SUM(Table17[[#This Row],[Utbytte totalt]:[Renter ansvarlig lån totalt]])</f>
        <v>93859630.796116367</v>
      </c>
      <c r="E162" s="33">
        <f>SUM(Table17[[#This Row],[Utbytte per innbygger]:[Renter ansvarlig lån per innbygger]])</f>
        <v>2506.666776950015</v>
      </c>
      <c r="F162" s="54">
        <v>81694800</v>
      </c>
      <c r="G162" s="33">
        <v>0</v>
      </c>
      <c r="H162" s="33">
        <v>0</v>
      </c>
      <c r="I162" s="33">
        <v>6123160.7087106798</v>
      </c>
      <c r="J162" s="33">
        <v>0</v>
      </c>
      <c r="K162" s="33">
        <v>0</v>
      </c>
      <c r="L162" s="33">
        <v>6041670.0874056816</v>
      </c>
      <c r="M162" s="33">
        <v>0</v>
      </c>
      <c r="N162" s="33">
        <v>0</v>
      </c>
      <c r="O162" s="54">
        <v>2181.7861339600472</v>
      </c>
      <c r="P162" s="33">
        <v>0</v>
      </c>
      <c r="Q162" s="33">
        <v>0</v>
      </c>
      <c r="R162" s="33">
        <v>163.5284881078592</v>
      </c>
      <c r="S162" s="33">
        <v>0</v>
      </c>
      <c r="T162" s="33">
        <v>0</v>
      </c>
      <c r="U162" s="33">
        <v>161.35215488210881</v>
      </c>
      <c r="V162" s="33">
        <v>0</v>
      </c>
      <c r="W162" s="33">
        <v>0</v>
      </c>
    </row>
    <row r="163" spans="1:23" x14ac:dyDescent="0.2">
      <c r="A163" s="27">
        <v>1103</v>
      </c>
      <c r="B163" s="27" t="s">
        <v>653</v>
      </c>
      <c r="C163" s="33">
        <v>144699</v>
      </c>
      <c r="D163" s="33">
        <f>SUM(Table17[[#This Row],[Utbytte totalt]:[Renter ansvarlig lån totalt]])</f>
        <v>362253482.07631153</v>
      </c>
      <c r="E163" s="33">
        <f>SUM(Table17[[#This Row],[Utbytte per innbygger]:[Renter ansvarlig lån per innbygger]])</f>
        <v>2503.4967904153555</v>
      </c>
      <c r="F163" s="54">
        <v>288130500</v>
      </c>
      <c r="G163" s="33">
        <v>0</v>
      </c>
      <c r="H163" s="33">
        <v>0</v>
      </c>
      <c r="I163" s="33">
        <v>25584174.89387618</v>
      </c>
      <c r="J163" s="33">
        <v>0</v>
      </c>
      <c r="K163" s="33">
        <v>0</v>
      </c>
      <c r="L163" s="33">
        <v>23333832.170223236</v>
      </c>
      <c r="M163" s="33">
        <v>0</v>
      </c>
      <c r="N163" s="33">
        <v>25204975.012212075</v>
      </c>
      <c r="O163" s="54">
        <v>1991.2404370451766</v>
      </c>
      <c r="P163" s="33">
        <v>0</v>
      </c>
      <c r="Q163" s="33">
        <v>0</v>
      </c>
      <c r="R163" s="33">
        <v>176.80961785413984</v>
      </c>
      <c r="S163" s="33">
        <v>0</v>
      </c>
      <c r="T163" s="33">
        <v>0</v>
      </c>
      <c r="U163" s="33">
        <v>161.25772928785435</v>
      </c>
      <c r="V163" s="33">
        <v>0</v>
      </c>
      <c r="W163" s="33">
        <v>174.18900622818455</v>
      </c>
    </row>
    <row r="164" spans="1:23" x14ac:dyDescent="0.2">
      <c r="A164" s="27">
        <v>3013</v>
      </c>
      <c r="B164" s="27" t="s">
        <v>583</v>
      </c>
      <c r="C164" s="33">
        <v>3578</v>
      </c>
      <c r="D164" s="33">
        <f>SUM(Table17[[#This Row],[Utbytte totalt]:[Renter ansvarlig lån totalt]])</f>
        <v>8893650.7561061475</v>
      </c>
      <c r="E164" s="33">
        <f>SUM(Table17[[#This Row],[Utbytte per innbygger]:[Renter ansvarlig lån per innbygger]])</f>
        <v>2485.6486182521371</v>
      </c>
      <c r="F164" s="54">
        <v>2829100</v>
      </c>
      <c r="G164" s="33">
        <v>175131.005</v>
      </c>
      <c r="H164" s="33">
        <v>3780000.0000000005</v>
      </c>
      <c r="I164" s="33">
        <v>678030.75605777651</v>
      </c>
      <c r="J164" s="33">
        <v>496893.48</v>
      </c>
      <c r="K164" s="33">
        <v>53553</v>
      </c>
      <c r="L164" s="33">
        <v>880942.51504836977</v>
      </c>
      <c r="M164" s="33">
        <v>0</v>
      </c>
      <c r="N164" s="33">
        <v>0</v>
      </c>
      <c r="O164" s="54">
        <v>790.69312465064286</v>
      </c>
      <c r="P164" s="33">
        <v>48.946619619899387</v>
      </c>
      <c r="Q164" s="33">
        <v>1056.4561207378424</v>
      </c>
      <c r="R164" s="33">
        <v>189.49993182162564</v>
      </c>
      <c r="S164" s="33">
        <v>138.87464505310228</v>
      </c>
      <c r="T164" s="33">
        <v>14.967300167691448</v>
      </c>
      <c r="U164" s="33">
        <v>246.21087620133309</v>
      </c>
      <c r="V164" s="33">
        <v>0</v>
      </c>
      <c r="W164" s="33">
        <v>0</v>
      </c>
    </row>
    <row r="165" spans="1:23" x14ac:dyDescent="0.2">
      <c r="A165" s="27">
        <v>3817</v>
      </c>
      <c r="B165" s="27" t="s">
        <v>612</v>
      </c>
      <c r="C165" s="33">
        <v>10539</v>
      </c>
      <c r="D165" s="33">
        <f>SUM(Table17[[#This Row],[Utbytte totalt]:[Renter ansvarlig lån totalt]])</f>
        <v>26162593.020749476</v>
      </c>
      <c r="E165" s="33">
        <f>SUM(Table17[[#This Row],[Utbytte per innbygger]:[Renter ansvarlig lån per innbygger]])</f>
        <v>2482.4549787218402</v>
      </c>
      <c r="F165" s="54">
        <v>18160199.999999996</v>
      </c>
      <c r="G165" s="33">
        <v>3006218.8401500001</v>
      </c>
      <c r="H165" s="33">
        <v>0</v>
      </c>
      <c r="I165" s="33">
        <v>2116235.6246567154</v>
      </c>
      <c r="J165" s="33">
        <v>63.628999999999998</v>
      </c>
      <c r="K165" s="33">
        <v>328412</v>
      </c>
      <c r="L165" s="33">
        <v>2551462.9269427657</v>
      </c>
      <c r="M165" s="33">
        <v>0</v>
      </c>
      <c r="N165" s="33">
        <v>0</v>
      </c>
      <c r="O165" s="54">
        <v>1723.1426131511525</v>
      </c>
      <c r="P165" s="33">
        <v>285.24706709839643</v>
      </c>
      <c r="Q165" s="33">
        <v>0</v>
      </c>
      <c r="R165" s="33">
        <v>200.80041983648499</v>
      </c>
      <c r="S165" s="33">
        <v>6.0374798367966599E-3</v>
      </c>
      <c r="T165" s="33">
        <v>31.161590283708133</v>
      </c>
      <c r="U165" s="33">
        <v>242.09725087226167</v>
      </c>
      <c r="V165" s="33">
        <v>0</v>
      </c>
      <c r="W165" s="33">
        <v>0</v>
      </c>
    </row>
    <row r="166" spans="1:23" x14ac:dyDescent="0.2">
      <c r="A166" s="27">
        <v>3439</v>
      </c>
      <c r="B166" s="27" t="s">
        <v>608</v>
      </c>
      <c r="C166" s="33">
        <v>4385</v>
      </c>
      <c r="D166" s="33">
        <f>SUM(Table17[[#This Row],[Utbytte totalt]:[Renter ansvarlig lån totalt]])</f>
        <v>10870049.56041526</v>
      </c>
      <c r="E166" s="33">
        <f>SUM(Table17[[#This Row],[Utbytte per innbygger]:[Renter ansvarlig lån per innbygger]])</f>
        <v>2478.9166614401961</v>
      </c>
      <c r="F166" s="54">
        <v>8127000</v>
      </c>
      <c r="G166" s="33">
        <v>0</v>
      </c>
      <c r="H166" s="33">
        <v>0</v>
      </c>
      <c r="I166" s="33">
        <v>1667927.8146965425</v>
      </c>
      <c r="J166" s="33">
        <v>0</v>
      </c>
      <c r="K166" s="33">
        <v>0</v>
      </c>
      <c r="L166" s="33">
        <v>1075121.7457187176</v>
      </c>
      <c r="M166" s="33">
        <v>0</v>
      </c>
      <c r="N166" s="33">
        <v>0</v>
      </c>
      <c r="O166" s="54">
        <v>1853.3637400228049</v>
      </c>
      <c r="P166" s="33">
        <v>0</v>
      </c>
      <c r="Q166" s="33">
        <v>0</v>
      </c>
      <c r="R166" s="33">
        <v>380.37122341996405</v>
      </c>
      <c r="S166" s="33">
        <v>0</v>
      </c>
      <c r="T166" s="33">
        <v>0</v>
      </c>
      <c r="U166" s="33">
        <v>245.18169799742705</v>
      </c>
      <c r="V166" s="33">
        <v>0</v>
      </c>
      <c r="W166" s="33">
        <v>0</v>
      </c>
    </row>
    <row r="167" spans="1:23" x14ac:dyDescent="0.2">
      <c r="A167" s="27">
        <v>1121</v>
      </c>
      <c r="B167" s="27" t="s">
        <v>707</v>
      </c>
      <c r="C167" s="33">
        <v>19353</v>
      </c>
      <c r="D167" s="33">
        <f>SUM(Table17[[#This Row],[Utbytte totalt]:[Renter ansvarlig lån totalt]])</f>
        <v>47171119.042752109</v>
      </c>
      <c r="E167" s="33">
        <f>SUM(Table17[[#This Row],[Utbytte per innbygger]:[Renter ansvarlig lån per innbygger]])</f>
        <v>2437.4060374490837</v>
      </c>
      <c r="F167" s="54">
        <v>36741600</v>
      </c>
      <c r="G167" s="33">
        <v>0</v>
      </c>
      <c r="H167" s="33">
        <v>752000</v>
      </c>
      <c r="I167" s="33">
        <v>3370662.1363775712</v>
      </c>
      <c r="J167" s="33">
        <v>0</v>
      </c>
      <c r="K167" s="33">
        <v>0</v>
      </c>
      <c r="L167" s="33">
        <v>3092788.5938956738</v>
      </c>
      <c r="M167" s="33">
        <v>0</v>
      </c>
      <c r="N167" s="33">
        <v>3214068.3124788632</v>
      </c>
      <c r="O167" s="54">
        <v>1898.4963571539297</v>
      </c>
      <c r="P167" s="33">
        <v>0</v>
      </c>
      <c r="Q167" s="33">
        <v>38.857024750684651</v>
      </c>
      <c r="R167" s="33">
        <v>174.16742295135489</v>
      </c>
      <c r="S167" s="33">
        <v>0</v>
      </c>
      <c r="T167" s="33">
        <v>0</v>
      </c>
      <c r="U167" s="33">
        <v>159.80925923090342</v>
      </c>
      <c r="V167" s="33">
        <v>0</v>
      </c>
      <c r="W167" s="33">
        <v>166.07597336221068</v>
      </c>
    </row>
    <row r="168" spans="1:23" x14ac:dyDescent="0.2">
      <c r="A168" s="27">
        <v>4647</v>
      </c>
      <c r="B168" s="27" t="s">
        <v>474</v>
      </c>
      <c r="C168" s="33">
        <v>22116</v>
      </c>
      <c r="D168" s="33">
        <f>SUM(Table17[[#This Row],[Utbytte totalt]:[Renter ansvarlig lån totalt]])</f>
        <v>53612079.914381064</v>
      </c>
      <c r="E168" s="33">
        <f>SUM(Table17[[#This Row],[Utbytte per innbygger]:[Renter ansvarlig lån per innbygger]])</f>
        <v>2424.1309420501475</v>
      </c>
      <c r="F168" s="54">
        <v>20910580</v>
      </c>
      <c r="G168" s="33">
        <v>13537425.4092</v>
      </c>
      <c r="H168" s="33">
        <v>0</v>
      </c>
      <c r="I168" s="33">
        <v>4158681.4545063213</v>
      </c>
      <c r="J168" s="33">
        <v>8044365.9679999994</v>
      </c>
      <c r="K168" s="33">
        <v>1477334</v>
      </c>
      <c r="L168" s="33">
        <v>5483693.0826747417</v>
      </c>
      <c r="M168" s="33">
        <v>0</v>
      </c>
      <c r="N168" s="33">
        <v>0</v>
      </c>
      <c r="O168" s="54">
        <v>945.49556881895455</v>
      </c>
      <c r="P168" s="33">
        <v>612.11002935431361</v>
      </c>
      <c r="Q168" s="33">
        <v>0</v>
      </c>
      <c r="R168" s="33">
        <v>188.03949423522886</v>
      </c>
      <c r="S168" s="33">
        <v>363.73512244528843</v>
      </c>
      <c r="T168" s="33">
        <v>66.799330801229885</v>
      </c>
      <c r="U168" s="33">
        <v>247.95139639513212</v>
      </c>
      <c r="V168" s="33">
        <v>0</v>
      </c>
      <c r="W168" s="33">
        <v>0</v>
      </c>
    </row>
    <row r="169" spans="1:23" x14ac:dyDescent="0.2">
      <c r="A169" s="27">
        <v>4612</v>
      </c>
      <c r="B169" s="27" t="s">
        <v>793</v>
      </c>
      <c r="C169" s="33">
        <v>5775</v>
      </c>
      <c r="D169" s="33">
        <f>SUM(Table17[[#This Row],[Utbytte totalt]:[Renter ansvarlig lån totalt]])</f>
        <v>13841552.719952257</v>
      </c>
      <c r="E169" s="33">
        <f>SUM(Table17[[#This Row],[Utbytte per innbygger]:[Renter ansvarlig lån per innbygger]])</f>
        <v>2396.8056657925986</v>
      </c>
      <c r="F169" s="54">
        <v>12903000.000000002</v>
      </c>
      <c r="G169" s="33">
        <v>0</v>
      </c>
      <c r="H169" s="33">
        <v>0</v>
      </c>
      <c r="I169" s="33">
        <v>0</v>
      </c>
      <c r="J169" s="33">
        <v>0</v>
      </c>
      <c r="K169" s="33">
        <v>0</v>
      </c>
      <c r="L169" s="33">
        <v>938552.71995225549</v>
      </c>
      <c r="M169" s="33">
        <v>0</v>
      </c>
      <c r="N169" s="33">
        <v>0</v>
      </c>
      <c r="O169" s="54">
        <v>2234.2857142857147</v>
      </c>
      <c r="P169" s="33">
        <v>0</v>
      </c>
      <c r="Q169" s="33">
        <v>0</v>
      </c>
      <c r="R169" s="33">
        <v>0</v>
      </c>
      <c r="S169" s="33">
        <v>0</v>
      </c>
      <c r="T169" s="33">
        <v>0</v>
      </c>
      <c r="U169" s="33">
        <v>162.51995150688407</v>
      </c>
      <c r="V169" s="33">
        <v>0</v>
      </c>
      <c r="W169" s="33">
        <v>0</v>
      </c>
    </row>
    <row r="170" spans="1:23" x14ac:dyDescent="0.2">
      <c r="A170" s="27">
        <v>5052</v>
      </c>
      <c r="B170" s="27" t="s">
        <v>764</v>
      </c>
      <c r="C170" s="33">
        <v>570</v>
      </c>
      <c r="D170" s="33">
        <f>SUM(Table17[[#This Row],[Utbytte totalt]:[Renter ansvarlig lån totalt]])</f>
        <v>1354956.4321344157</v>
      </c>
      <c r="E170" s="33">
        <f>SUM(Table17[[#This Row],[Utbytte per innbygger]:[Renter ansvarlig lån per innbygger]])</f>
        <v>2377.1165476042383</v>
      </c>
      <c r="F170" s="54">
        <v>793000</v>
      </c>
      <c r="G170" s="33">
        <v>0</v>
      </c>
      <c r="H170" s="33">
        <v>0</v>
      </c>
      <c r="I170" s="33">
        <v>424639.38521072245</v>
      </c>
      <c r="J170" s="33">
        <v>0</v>
      </c>
      <c r="K170" s="33">
        <v>0</v>
      </c>
      <c r="L170" s="33">
        <v>137317.04692369327</v>
      </c>
      <c r="M170" s="33">
        <v>0</v>
      </c>
      <c r="N170" s="33">
        <v>0</v>
      </c>
      <c r="O170" s="54">
        <v>1391.2280701754387</v>
      </c>
      <c r="P170" s="33">
        <v>0</v>
      </c>
      <c r="Q170" s="33">
        <v>0</v>
      </c>
      <c r="R170" s="33">
        <v>744.98137756267101</v>
      </c>
      <c r="S170" s="33">
        <v>0</v>
      </c>
      <c r="T170" s="33">
        <v>0</v>
      </c>
      <c r="U170" s="33">
        <v>240.90709986612853</v>
      </c>
      <c r="V170" s="33">
        <v>0</v>
      </c>
      <c r="W170" s="33">
        <v>0</v>
      </c>
    </row>
    <row r="171" spans="1:23" x14ac:dyDescent="0.2">
      <c r="A171" s="27">
        <v>5028</v>
      </c>
      <c r="B171" s="27" t="s">
        <v>541</v>
      </c>
      <c r="C171" s="33">
        <v>17123</v>
      </c>
      <c r="D171" s="33">
        <f>SUM(Table17[[#This Row],[Utbytte totalt]:[Renter ansvarlig lån totalt]])</f>
        <v>40522330.794302404</v>
      </c>
      <c r="E171" s="33">
        <f>SUM(Table17[[#This Row],[Utbytte per innbygger]:[Renter ansvarlig lån per innbygger]])</f>
        <v>2366.5438763243828</v>
      </c>
      <c r="F171" s="54">
        <v>26688000</v>
      </c>
      <c r="G171" s="33">
        <v>1981095.0666</v>
      </c>
      <c r="H171" s="33">
        <v>0</v>
      </c>
      <c r="I171" s="33">
        <v>2735791.4489805559</v>
      </c>
      <c r="J171" s="33">
        <v>4361420.92</v>
      </c>
      <c r="K171" s="33">
        <v>543521</v>
      </c>
      <c r="L171" s="33">
        <v>4212502.3587218523</v>
      </c>
      <c r="M171" s="33">
        <v>0</v>
      </c>
      <c r="N171" s="33">
        <v>0</v>
      </c>
      <c r="O171" s="54">
        <v>1558.6053845704607</v>
      </c>
      <c r="P171" s="33">
        <v>115.69789561408632</v>
      </c>
      <c r="Q171" s="33">
        <v>0</v>
      </c>
      <c r="R171" s="33">
        <v>159.7729048052652</v>
      </c>
      <c r="S171" s="33">
        <v>254.71126087718272</v>
      </c>
      <c r="T171" s="33">
        <v>31.742159668282426</v>
      </c>
      <c r="U171" s="33">
        <v>246.01427078910544</v>
      </c>
      <c r="V171" s="33">
        <v>0</v>
      </c>
      <c r="W171" s="33">
        <v>0</v>
      </c>
    </row>
    <row r="172" spans="1:23" x14ac:dyDescent="0.2">
      <c r="A172" s="27">
        <v>1804</v>
      </c>
      <c r="B172" s="27" t="s">
        <v>548</v>
      </c>
      <c r="C172" s="33">
        <v>52803</v>
      </c>
      <c r="D172" s="33">
        <f>SUM(Table17[[#This Row],[Utbytte totalt]:[Renter ansvarlig lån totalt]])</f>
        <v>124221333.34594624</v>
      </c>
      <c r="E172" s="33">
        <f>SUM(Table17[[#This Row],[Utbytte per innbygger]:[Renter ansvarlig lån per innbygger]])</f>
        <v>2352.5431006940184</v>
      </c>
      <c r="F172" s="54">
        <v>100000000</v>
      </c>
      <c r="G172" s="33">
        <v>1457519.9999999998</v>
      </c>
      <c r="H172" s="33">
        <v>0</v>
      </c>
      <c r="I172" s="33">
        <v>11061507.919669475</v>
      </c>
      <c r="J172" s="33">
        <v>2339691.4219999998</v>
      </c>
      <c r="K172" s="33">
        <v>225645</v>
      </c>
      <c r="L172" s="33">
        <v>9136969.0042767525</v>
      </c>
      <c r="M172" s="33">
        <v>0</v>
      </c>
      <c r="N172" s="33">
        <v>0</v>
      </c>
      <c r="O172" s="54">
        <v>1893.8317898604246</v>
      </c>
      <c r="P172" s="33">
        <v>27.602977103573657</v>
      </c>
      <c r="Q172" s="33">
        <v>0</v>
      </c>
      <c r="R172" s="33">
        <v>209.48635342062906</v>
      </c>
      <c r="S172" s="33">
        <v>44.309819934473417</v>
      </c>
      <c r="T172" s="33">
        <v>4.2733367422305548</v>
      </c>
      <c r="U172" s="33">
        <v>173.03882363268664</v>
      </c>
      <c r="V172" s="33">
        <v>0</v>
      </c>
      <c r="W172" s="33">
        <v>0</v>
      </c>
    </row>
    <row r="173" spans="1:23" x14ac:dyDescent="0.2">
      <c r="A173" s="27">
        <v>3441</v>
      </c>
      <c r="B173" s="27" t="s">
        <v>562</v>
      </c>
      <c r="C173" s="33">
        <v>6079</v>
      </c>
      <c r="D173" s="33">
        <f>SUM(Table17[[#This Row],[Utbytte totalt]:[Renter ansvarlig lån totalt]])</f>
        <v>14294881.698503213</v>
      </c>
      <c r="E173" s="33">
        <f>SUM(Table17[[#This Row],[Utbytte per innbygger]:[Renter ansvarlig lån per innbygger]])</f>
        <v>2351.5186212375743</v>
      </c>
      <c r="F173" s="54">
        <v>0</v>
      </c>
      <c r="G173" s="33">
        <v>634454.88</v>
      </c>
      <c r="H173" s="33">
        <v>0</v>
      </c>
      <c r="I173" s="33">
        <v>1589961.239051295</v>
      </c>
      <c r="J173" s="33">
        <v>8497447.4699999988</v>
      </c>
      <c r="K173" s="33">
        <v>2053994</v>
      </c>
      <c r="L173" s="33">
        <v>1519024.1094519198</v>
      </c>
      <c r="M173" s="33">
        <v>0</v>
      </c>
      <c r="N173" s="33">
        <v>0</v>
      </c>
      <c r="O173" s="54">
        <v>0</v>
      </c>
      <c r="P173" s="33">
        <v>104.36829741733838</v>
      </c>
      <c r="Q173" s="33">
        <v>0</v>
      </c>
      <c r="R173" s="33">
        <v>261.54980079804159</v>
      </c>
      <c r="S173" s="33">
        <v>1397.8363990787957</v>
      </c>
      <c r="T173" s="33">
        <v>337.88353347590066</v>
      </c>
      <c r="U173" s="33">
        <v>249.88059046749791</v>
      </c>
      <c r="V173" s="33">
        <v>0</v>
      </c>
      <c r="W173" s="33">
        <v>0</v>
      </c>
    </row>
    <row r="174" spans="1:23" x14ac:dyDescent="0.2">
      <c r="A174" s="27">
        <v>5423</v>
      </c>
      <c r="B174" s="27" t="s">
        <v>705</v>
      </c>
      <c r="C174" s="33">
        <v>2179</v>
      </c>
      <c r="D174" s="33">
        <f>SUM(Table17[[#This Row],[Utbytte totalt]:[Renter ansvarlig lån totalt]])</f>
        <v>5088029.4924755208</v>
      </c>
      <c r="E174" s="33">
        <f>SUM(Table17[[#This Row],[Utbytte per innbygger]:[Renter ansvarlig lån per innbygger]])</f>
        <v>2335.0295972811018</v>
      </c>
      <c r="F174" s="54">
        <v>0</v>
      </c>
      <c r="G174" s="33">
        <v>0</v>
      </c>
      <c r="H174" s="33">
        <v>3780000.0000000005</v>
      </c>
      <c r="I174" s="33">
        <v>778273.49617309461</v>
      </c>
      <c r="J174" s="33">
        <v>0</v>
      </c>
      <c r="K174" s="33">
        <v>0</v>
      </c>
      <c r="L174" s="33">
        <v>529755.99630242586</v>
      </c>
      <c r="M174" s="33">
        <v>0</v>
      </c>
      <c r="N174" s="33">
        <v>0</v>
      </c>
      <c r="O174" s="54">
        <v>0</v>
      </c>
      <c r="P174" s="33">
        <v>0</v>
      </c>
      <c r="Q174" s="33">
        <v>1734.7407067462141</v>
      </c>
      <c r="R174" s="33">
        <v>357.17003036856107</v>
      </c>
      <c r="S174" s="33">
        <v>0</v>
      </c>
      <c r="T174" s="33">
        <v>0</v>
      </c>
      <c r="U174" s="33">
        <v>243.1188601663267</v>
      </c>
      <c r="V174" s="33">
        <v>0</v>
      </c>
      <c r="W174" s="33">
        <v>0</v>
      </c>
    </row>
    <row r="175" spans="1:23" x14ac:dyDescent="0.2">
      <c r="A175" s="27">
        <v>5418</v>
      </c>
      <c r="B175" s="27" t="s">
        <v>520</v>
      </c>
      <c r="C175" s="33">
        <v>6599</v>
      </c>
      <c r="D175" s="33">
        <f>SUM(Table17[[#This Row],[Utbytte totalt]:[Renter ansvarlig lån totalt]])</f>
        <v>15348398.690432385</v>
      </c>
      <c r="E175" s="33">
        <f>SUM(Table17[[#This Row],[Utbytte per innbygger]:[Renter ansvarlig lån per innbygger]])</f>
        <v>2325.8673572408525</v>
      </c>
      <c r="F175" s="54">
        <v>0</v>
      </c>
      <c r="G175" s="33">
        <v>5313726.1170000006</v>
      </c>
      <c r="H175" s="33">
        <v>0</v>
      </c>
      <c r="I175" s="33">
        <v>2442024.5300314985</v>
      </c>
      <c r="J175" s="33">
        <v>4278540.1320000011</v>
      </c>
      <c r="K175" s="33">
        <v>1485807</v>
      </c>
      <c r="L175" s="33">
        <v>1828300.9114008844</v>
      </c>
      <c r="M175" s="33">
        <v>0</v>
      </c>
      <c r="N175" s="33">
        <v>0</v>
      </c>
      <c r="O175" s="54">
        <v>0</v>
      </c>
      <c r="P175" s="33">
        <v>805.23202257917876</v>
      </c>
      <c r="Q175" s="33">
        <v>0</v>
      </c>
      <c r="R175" s="33">
        <v>370.05978633603553</v>
      </c>
      <c r="S175" s="33">
        <v>648.3618930140932</v>
      </c>
      <c r="T175" s="33">
        <v>225.15638733141384</v>
      </c>
      <c r="U175" s="33">
        <v>277.05726798013097</v>
      </c>
      <c r="V175" s="33">
        <v>0</v>
      </c>
      <c r="W175" s="33">
        <v>0</v>
      </c>
    </row>
    <row r="176" spans="1:23" x14ac:dyDescent="0.2">
      <c r="A176" s="27">
        <v>5057</v>
      </c>
      <c r="B176" s="27" t="s">
        <v>687</v>
      </c>
      <c r="C176" s="33">
        <v>10371</v>
      </c>
      <c r="D176" s="33">
        <f>SUM(Table17[[#This Row],[Utbytte totalt]:[Renter ansvarlig lån totalt]])</f>
        <v>23721053.203309059</v>
      </c>
      <c r="E176" s="33">
        <f>SUM(Table17[[#This Row],[Utbytte per innbygger]:[Renter ansvarlig lån per innbygger]])</f>
        <v>2287.248404523099</v>
      </c>
      <c r="F176" s="54">
        <v>16893200</v>
      </c>
      <c r="G176" s="33">
        <v>0</v>
      </c>
      <c r="H176" s="33">
        <v>1687000</v>
      </c>
      <c r="I176" s="33">
        <v>2627195.1471889615</v>
      </c>
      <c r="J176" s="33">
        <v>0</v>
      </c>
      <c r="K176" s="33">
        <v>0</v>
      </c>
      <c r="L176" s="33">
        <v>2513658.0561200976</v>
      </c>
      <c r="M176" s="33">
        <v>0</v>
      </c>
      <c r="N176" s="33">
        <v>0</v>
      </c>
      <c r="O176" s="54">
        <v>1628.8882460707744</v>
      </c>
      <c r="P176" s="33">
        <v>0</v>
      </c>
      <c r="Q176" s="33">
        <v>162.66512390319158</v>
      </c>
      <c r="R176" s="33">
        <v>253.32129468604393</v>
      </c>
      <c r="S176" s="33">
        <v>0</v>
      </c>
      <c r="T176" s="33">
        <v>0</v>
      </c>
      <c r="U176" s="33">
        <v>242.37373986308916</v>
      </c>
      <c r="V176" s="33">
        <v>0</v>
      </c>
      <c r="W176" s="33">
        <v>0</v>
      </c>
    </row>
    <row r="177" spans="1:23" x14ac:dyDescent="0.2">
      <c r="A177" s="27">
        <v>3450</v>
      </c>
      <c r="B177" s="27" t="s">
        <v>761</v>
      </c>
      <c r="C177" s="33">
        <v>1256</v>
      </c>
      <c r="D177" s="33">
        <f>SUM(Table17[[#This Row],[Utbytte totalt]:[Renter ansvarlig lån totalt]])</f>
        <v>2853540.7919619926</v>
      </c>
      <c r="E177" s="33">
        <f>SUM(Table17[[#This Row],[Utbytte per innbygger]:[Renter ansvarlig lån per innbygger]])</f>
        <v>2271.9273821353445</v>
      </c>
      <c r="F177" s="54">
        <v>2074979.2500000002</v>
      </c>
      <c r="G177" s="33">
        <v>0</v>
      </c>
      <c r="H177" s="33">
        <v>0</v>
      </c>
      <c r="I177" s="33">
        <v>471976.23470962257</v>
      </c>
      <c r="J177" s="33">
        <v>0</v>
      </c>
      <c r="K177" s="33">
        <v>0</v>
      </c>
      <c r="L177" s="33">
        <v>306585.30725236982</v>
      </c>
      <c r="M177" s="33">
        <v>0</v>
      </c>
      <c r="N177" s="33">
        <v>0</v>
      </c>
      <c r="O177" s="54">
        <v>1652.0535429936308</v>
      </c>
      <c r="P177" s="33">
        <v>0</v>
      </c>
      <c r="Q177" s="33">
        <v>0</v>
      </c>
      <c r="R177" s="33">
        <v>375.77725693441289</v>
      </c>
      <c r="S177" s="33">
        <v>0</v>
      </c>
      <c r="T177" s="33">
        <v>0</v>
      </c>
      <c r="U177" s="33">
        <v>244.09658220730083</v>
      </c>
      <c r="V177" s="33">
        <v>0</v>
      </c>
      <c r="W177" s="33">
        <v>0</v>
      </c>
    </row>
    <row r="178" spans="1:23" x14ac:dyDescent="0.2">
      <c r="A178" s="27">
        <v>1122</v>
      </c>
      <c r="B178" s="27" t="s">
        <v>540</v>
      </c>
      <c r="C178" s="33">
        <v>12131</v>
      </c>
      <c r="D178" s="33">
        <f>SUM(Table17[[#This Row],[Utbytte totalt]:[Renter ansvarlig lån totalt]])</f>
        <v>27386748.856011689</v>
      </c>
      <c r="E178" s="33">
        <f>SUM(Table17[[#This Row],[Utbytte per innbygger]:[Renter ansvarlig lån per innbygger]])</f>
        <v>2257.5837817172278</v>
      </c>
      <c r="F178" s="54">
        <v>5877900</v>
      </c>
      <c r="G178" s="33">
        <v>2322749.2050000001</v>
      </c>
      <c r="H178" s="33">
        <v>862500</v>
      </c>
      <c r="I178" s="33">
        <v>1873982.3360446962</v>
      </c>
      <c r="J178" s="33">
        <v>12284023.853</v>
      </c>
      <c r="K178" s="33">
        <v>1049505</v>
      </c>
      <c r="L178" s="33">
        <v>3116088.4619669914</v>
      </c>
      <c r="M178" s="33">
        <v>0</v>
      </c>
      <c r="N178" s="33">
        <v>0</v>
      </c>
      <c r="O178" s="54">
        <v>484.53548759376804</v>
      </c>
      <c r="P178" s="33">
        <v>191.47219561454128</v>
      </c>
      <c r="Q178" s="33">
        <v>71.098837688566476</v>
      </c>
      <c r="R178" s="33">
        <v>154.47880109180579</v>
      </c>
      <c r="S178" s="33">
        <v>1012.6142818399143</v>
      </c>
      <c r="T178" s="33">
        <v>86.514302200972708</v>
      </c>
      <c r="U178" s="33">
        <v>256.86987568765903</v>
      </c>
      <c r="V178" s="33">
        <v>0</v>
      </c>
      <c r="W178" s="33">
        <v>0</v>
      </c>
    </row>
    <row r="179" spans="1:23" x14ac:dyDescent="0.2">
      <c r="A179" s="27">
        <v>5441</v>
      </c>
      <c r="B179" s="27" t="s">
        <v>749</v>
      </c>
      <c r="C179" s="33">
        <v>2821</v>
      </c>
      <c r="D179" s="33">
        <f>SUM(Table17[[#This Row],[Utbytte totalt]:[Renter ansvarlig lån totalt]])</f>
        <v>6365168.4078551009</v>
      </c>
      <c r="E179" s="33">
        <f>SUM(Table17[[#This Row],[Utbytte per innbygger]:[Renter ansvarlig lån per innbygger]])</f>
        <v>2256.3517929298478</v>
      </c>
      <c r="F179" s="54">
        <v>4687500</v>
      </c>
      <c r="G179" s="33">
        <v>0</v>
      </c>
      <c r="H179" s="33">
        <v>0</v>
      </c>
      <c r="I179" s="33">
        <v>935598.90774296876</v>
      </c>
      <c r="J179" s="33">
        <v>38501.631999999998</v>
      </c>
      <c r="K179" s="33">
        <v>13568</v>
      </c>
      <c r="L179" s="33">
        <v>689999.86811213195</v>
      </c>
      <c r="M179" s="33">
        <v>0</v>
      </c>
      <c r="N179" s="33">
        <v>0</v>
      </c>
      <c r="O179" s="54">
        <v>1661.6448068060972</v>
      </c>
      <c r="P179" s="33">
        <v>0</v>
      </c>
      <c r="Q179" s="33">
        <v>0</v>
      </c>
      <c r="R179" s="33">
        <v>331.65505414497295</v>
      </c>
      <c r="S179" s="33">
        <v>13.648221198156682</v>
      </c>
      <c r="T179" s="33">
        <v>4.8096419709322937</v>
      </c>
      <c r="U179" s="33">
        <v>244.59406880968874</v>
      </c>
      <c r="V179" s="33">
        <v>0</v>
      </c>
      <c r="W179" s="33">
        <v>0</v>
      </c>
    </row>
    <row r="180" spans="1:23" x14ac:dyDescent="0.2">
      <c r="A180" s="27">
        <v>3014</v>
      </c>
      <c r="B180" s="27" t="s">
        <v>432</v>
      </c>
      <c r="C180" s="33">
        <v>45608</v>
      </c>
      <c r="D180" s="33">
        <f>SUM(Table17[[#This Row],[Utbytte totalt]:[Renter ansvarlig lån totalt]])</f>
        <v>99976794.994502097</v>
      </c>
      <c r="E180" s="33">
        <f>SUM(Table17[[#This Row],[Utbytte per innbygger]:[Renter ansvarlig lån per innbygger]])</f>
        <v>2192.0889974237434</v>
      </c>
      <c r="F180" s="54">
        <v>20413600</v>
      </c>
      <c r="G180" s="33">
        <v>38299501.898000002</v>
      </c>
      <c r="H180" s="33">
        <v>0</v>
      </c>
      <c r="I180" s="33">
        <v>7472260.9194293367</v>
      </c>
      <c r="J180" s="33">
        <v>20889819.137999997</v>
      </c>
      <c r="K180" s="33">
        <v>128381</v>
      </c>
      <c r="L180" s="33">
        <v>12773232.039072752</v>
      </c>
      <c r="M180" s="33">
        <v>0</v>
      </c>
      <c r="N180" s="33">
        <v>0</v>
      </c>
      <c r="O180" s="54">
        <v>447.58814243115245</v>
      </c>
      <c r="P180" s="33">
        <v>839.75403214348364</v>
      </c>
      <c r="Q180" s="33">
        <v>0</v>
      </c>
      <c r="R180" s="33">
        <v>163.83662777208684</v>
      </c>
      <c r="S180" s="33">
        <v>458.0297127258375</v>
      </c>
      <c r="T180" s="33">
        <v>2.8148789686019997</v>
      </c>
      <c r="U180" s="33">
        <v>280.06560338258095</v>
      </c>
      <c r="V180" s="33">
        <v>0</v>
      </c>
      <c r="W180" s="33">
        <v>0</v>
      </c>
    </row>
    <row r="181" spans="1:23" x14ac:dyDescent="0.2">
      <c r="A181" s="27">
        <v>1812</v>
      </c>
      <c r="B181" s="27" t="s">
        <v>762</v>
      </c>
      <c r="C181" s="33">
        <v>1981</v>
      </c>
      <c r="D181" s="33">
        <f>SUM(Table17[[#This Row],[Utbytte totalt]:[Renter ansvarlig lån totalt]])</f>
        <v>4289885.9155944437</v>
      </c>
      <c r="E181" s="33">
        <f>SUM(Table17[[#This Row],[Utbytte per innbygger]:[Renter ansvarlig lån per innbygger]])</f>
        <v>2165.5153536569633</v>
      </c>
      <c r="F181" s="54">
        <v>3332543.92</v>
      </c>
      <c r="G181" s="33">
        <v>0</v>
      </c>
      <c r="H181" s="33">
        <v>0</v>
      </c>
      <c r="I181" s="33">
        <v>471976.23470962257</v>
      </c>
      <c r="J181" s="33">
        <v>0</v>
      </c>
      <c r="K181" s="33">
        <v>0</v>
      </c>
      <c r="L181" s="33">
        <v>485365.76088482141</v>
      </c>
      <c r="M181" s="33">
        <v>0</v>
      </c>
      <c r="N181" s="33">
        <v>0</v>
      </c>
      <c r="O181" s="54">
        <v>1682.2533669863706</v>
      </c>
      <c r="P181" s="33">
        <v>0</v>
      </c>
      <c r="Q181" s="33">
        <v>0</v>
      </c>
      <c r="R181" s="33">
        <v>238.25150666815878</v>
      </c>
      <c r="S181" s="33">
        <v>0</v>
      </c>
      <c r="T181" s="33">
        <v>0</v>
      </c>
      <c r="U181" s="33">
        <v>245.01048000243384</v>
      </c>
      <c r="V181" s="33">
        <v>0</v>
      </c>
      <c r="W181" s="33">
        <v>0</v>
      </c>
    </row>
    <row r="182" spans="1:23" x14ac:dyDescent="0.2">
      <c r="A182" s="27">
        <v>5434</v>
      </c>
      <c r="B182" s="27" t="s">
        <v>694</v>
      </c>
      <c r="C182" s="33">
        <v>1162</v>
      </c>
      <c r="D182" s="33">
        <f>SUM(Table17[[#This Row],[Utbytte totalt]:[Renter ansvarlig lån totalt]])</f>
        <v>2480706.0708744843</v>
      </c>
      <c r="E182" s="33">
        <f>SUM(Table17[[#This Row],[Utbytte per innbygger]:[Renter ansvarlig lån per innbygger]])</f>
        <v>2134.8589250210707</v>
      </c>
      <c r="F182" s="54">
        <v>0</v>
      </c>
      <c r="G182" s="33">
        <v>0</v>
      </c>
      <c r="H182" s="33">
        <v>1632000.0000000002</v>
      </c>
      <c r="I182" s="33">
        <v>434385.20716637827</v>
      </c>
      <c r="J182" s="33">
        <v>96022.700000000012</v>
      </c>
      <c r="K182" s="33">
        <v>26347</v>
      </c>
      <c r="L182" s="33">
        <v>291951.16370810568</v>
      </c>
      <c r="M182" s="33">
        <v>0</v>
      </c>
      <c r="N182" s="33">
        <v>0</v>
      </c>
      <c r="O182" s="54">
        <v>0</v>
      </c>
      <c r="P182" s="33">
        <v>0</v>
      </c>
      <c r="Q182" s="33">
        <v>1404.4750430292602</v>
      </c>
      <c r="R182" s="33">
        <v>373.82547948913793</v>
      </c>
      <c r="S182" s="33">
        <v>82.6357142857143</v>
      </c>
      <c r="T182" s="33">
        <v>22.673838209982787</v>
      </c>
      <c r="U182" s="33">
        <v>251.24885000697563</v>
      </c>
      <c r="V182" s="33">
        <v>0</v>
      </c>
      <c r="W182" s="33">
        <v>0</v>
      </c>
    </row>
    <row r="183" spans="1:23" x14ac:dyDescent="0.2">
      <c r="A183" s="27">
        <v>4650</v>
      </c>
      <c r="B183" s="27" t="s">
        <v>525</v>
      </c>
      <c r="C183" s="33">
        <v>5875</v>
      </c>
      <c r="D183" s="33">
        <f>SUM(Table17[[#This Row],[Utbytte totalt]:[Renter ansvarlig lån totalt]])</f>
        <v>12508248.938302509</v>
      </c>
      <c r="E183" s="33">
        <f>SUM(Table17[[#This Row],[Utbytte per innbygger]:[Renter ansvarlig lån per innbygger]])</f>
        <v>2129.0636490727679</v>
      </c>
      <c r="F183" s="54">
        <v>1906899.9999999998</v>
      </c>
      <c r="G183" s="33">
        <v>4457629.9180000005</v>
      </c>
      <c r="H183" s="33">
        <v>0</v>
      </c>
      <c r="I183" s="33">
        <v>1161145.0730024346</v>
      </c>
      <c r="J183" s="33">
        <v>2794045.3679999998</v>
      </c>
      <c r="K183" s="33">
        <v>727763</v>
      </c>
      <c r="L183" s="33">
        <v>1460765.5793000758</v>
      </c>
      <c r="M183" s="33">
        <v>0</v>
      </c>
      <c r="N183" s="33">
        <v>0</v>
      </c>
      <c r="O183" s="54">
        <v>324.5787234042553</v>
      </c>
      <c r="P183" s="33">
        <v>758.74551795744685</v>
      </c>
      <c r="Q183" s="33">
        <v>0</v>
      </c>
      <c r="R183" s="33">
        <v>197.64171455360588</v>
      </c>
      <c r="S183" s="33">
        <v>475.58219029787233</v>
      </c>
      <c r="T183" s="33">
        <v>123.87455319148935</v>
      </c>
      <c r="U183" s="33">
        <v>248.64094966809802</v>
      </c>
      <c r="V183" s="33">
        <v>0</v>
      </c>
      <c r="W183" s="33">
        <v>0</v>
      </c>
    </row>
    <row r="184" spans="1:23" x14ac:dyDescent="0.2">
      <c r="A184" s="27">
        <v>1127</v>
      </c>
      <c r="B184" s="27" t="s">
        <v>736</v>
      </c>
      <c r="C184" s="33">
        <v>11454</v>
      </c>
      <c r="D184" s="33">
        <f>SUM(Table17[[#This Row],[Utbytte totalt]:[Renter ansvarlig lån totalt]])</f>
        <v>24187876.034506142</v>
      </c>
      <c r="E184" s="33">
        <f>SUM(Table17[[#This Row],[Utbytte per innbygger]:[Renter ansvarlig lån per innbygger]])</f>
        <v>2111.7405303392825</v>
      </c>
      <c r="F184" s="54">
        <v>20657700</v>
      </c>
      <c r="G184" s="33">
        <v>0</v>
      </c>
      <c r="H184" s="33">
        <v>0</v>
      </c>
      <c r="I184" s="33">
        <v>1698557.5408428898</v>
      </c>
      <c r="J184" s="33">
        <v>0</v>
      </c>
      <c r="K184" s="33">
        <v>0</v>
      </c>
      <c r="L184" s="33">
        <v>1831618.4936632514</v>
      </c>
      <c r="M184" s="33">
        <v>0</v>
      </c>
      <c r="N184" s="33">
        <v>0</v>
      </c>
      <c r="O184" s="54">
        <v>1803.5358826610791</v>
      </c>
      <c r="P184" s="33">
        <v>0</v>
      </c>
      <c r="Q184" s="33">
        <v>0</v>
      </c>
      <c r="R184" s="33">
        <v>148.29383104966735</v>
      </c>
      <c r="S184" s="33">
        <v>0</v>
      </c>
      <c r="T184" s="33">
        <v>0</v>
      </c>
      <c r="U184" s="33">
        <v>159.910816628536</v>
      </c>
      <c r="V184" s="33">
        <v>0</v>
      </c>
      <c r="W184" s="33">
        <v>0</v>
      </c>
    </row>
    <row r="185" spans="1:23" x14ac:dyDescent="0.2">
      <c r="A185" s="27">
        <v>1130</v>
      </c>
      <c r="B185" s="27" t="s">
        <v>544</v>
      </c>
      <c r="C185" s="33">
        <v>13268</v>
      </c>
      <c r="D185" s="33">
        <f>SUM(Table17[[#This Row],[Utbytte totalt]:[Renter ansvarlig lån totalt]])</f>
        <v>27885750.653210208</v>
      </c>
      <c r="E185" s="33">
        <f>SUM(Table17[[#This Row],[Utbytte per innbygger]:[Renter ansvarlig lån per innbygger]])</f>
        <v>2101.7297748877154</v>
      </c>
      <c r="F185" s="54">
        <v>15951599.999999998</v>
      </c>
      <c r="G185" s="33">
        <v>1774538.9340000001</v>
      </c>
      <c r="H185" s="33">
        <v>0</v>
      </c>
      <c r="I185" s="33">
        <v>2075860.0765547119</v>
      </c>
      <c r="J185" s="33">
        <v>4448367.0190000003</v>
      </c>
      <c r="K185" s="33">
        <v>408280</v>
      </c>
      <c r="L185" s="33">
        <v>3227104.623655498</v>
      </c>
      <c r="M185" s="33">
        <v>0</v>
      </c>
      <c r="N185" s="33">
        <v>0</v>
      </c>
      <c r="O185" s="54">
        <v>1202.2610792885137</v>
      </c>
      <c r="P185" s="33">
        <v>133.74577434428701</v>
      </c>
      <c r="Q185" s="33">
        <v>0</v>
      </c>
      <c r="R185" s="33">
        <v>156.45614083167862</v>
      </c>
      <c r="S185" s="33">
        <v>335.27035114561352</v>
      </c>
      <c r="T185" s="33">
        <v>30.771781730479347</v>
      </c>
      <c r="U185" s="33">
        <v>243.22464754714335</v>
      </c>
      <c r="V185" s="33">
        <v>0</v>
      </c>
      <c r="W185" s="33">
        <v>0</v>
      </c>
    </row>
    <row r="186" spans="1:23" x14ac:dyDescent="0.2">
      <c r="A186" s="27">
        <v>1120</v>
      </c>
      <c r="B186" s="27" t="s">
        <v>788</v>
      </c>
      <c r="C186" s="33">
        <v>20163</v>
      </c>
      <c r="D186" s="33">
        <f>SUM(Table17[[#This Row],[Utbytte totalt]:[Renter ansvarlig lån totalt]])</f>
        <v>40855600.032013178</v>
      </c>
      <c r="E186" s="33">
        <f>SUM(Table17[[#This Row],[Utbytte per innbygger]:[Renter ansvarlig lån per innbygger]])</f>
        <v>2026.2659342366303</v>
      </c>
      <c r="F186" s="54">
        <v>37642700</v>
      </c>
      <c r="G186" s="33">
        <v>0</v>
      </c>
      <c r="H186" s="33">
        <v>0</v>
      </c>
      <c r="I186" s="33">
        <v>0</v>
      </c>
      <c r="J186" s="33">
        <v>0</v>
      </c>
      <c r="K186" s="33">
        <v>0</v>
      </c>
      <c r="L186" s="33">
        <v>3212900.0320131779</v>
      </c>
      <c r="M186" s="33">
        <v>0</v>
      </c>
      <c r="N186" s="33">
        <v>0</v>
      </c>
      <c r="O186" s="54">
        <v>1866.9196052174775</v>
      </c>
      <c r="P186" s="33">
        <v>0</v>
      </c>
      <c r="Q186" s="33">
        <v>0</v>
      </c>
      <c r="R186" s="33">
        <v>0</v>
      </c>
      <c r="S186" s="33">
        <v>0</v>
      </c>
      <c r="T186" s="33">
        <v>0</v>
      </c>
      <c r="U186" s="33">
        <v>159.34632901915279</v>
      </c>
      <c r="V186" s="33">
        <v>0</v>
      </c>
      <c r="W186" s="33">
        <v>0</v>
      </c>
    </row>
    <row r="187" spans="1:23" x14ac:dyDescent="0.2">
      <c r="A187" s="27">
        <v>5405</v>
      </c>
      <c r="B187" s="27" t="s">
        <v>738</v>
      </c>
      <c r="C187" s="33">
        <v>5568</v>
      </c>
      <c r="D187" s="33">
        <f>SUM(Table17[[#This Row],[Utbytte totalt]:[Renter ansvarlig lån totalt]])</f>
        <v>11236012.030407304</v>
      </c>
      <c r="E187" s="33">
        <f>SUM(Table17[[#This Row],[Utbytte per innbygger]:[Renter ansvarlig lån per innbygger]])</f>
        <v>2017.9619307484381</v>
      </c>
      <c r="F187" s="54">
        <v>8203125</v>
      </c>
      <c r="G187" s="33">
        <v>0</v>
      </c>
      <c r="H187" s="33">
        <v>0</v>
      </c>
      <c r="I187" s="33">
        <v>1656789.7324615072</v>
      </c>
      <c r="J187" s="33">
        <v>0</v>
      </c>
      <c r="K187" s="33">
        <v>0</v>
      </c>
      <c r="L187" s="33">
        <v>1376097.2979457974</v>
      </c>
      <c r="M187" s="33">
        <v>0</v>
      </c>
      <c r="N187" s="33">
        <v>0</v>
      </c>
      <c r="O187" s="54">
        <v>1473.2623922413793</v>
      </c>
      <c r="P187" s="33">
        <v>0</v>
      </c>
      <c r="Q187" s="33">
        <v>0</v>
      </c>
      <c r="R187" s="33">
        <v>297.55562723805804</v>
      </c>
      <c r="S187" s="33">
        <v>0</v>
      </c>
      <c r="T187" s="33">
        <v>0</v>
      </c>
      <c r="U187" s="33">
        <v>247.14391126900097</v>
      </c>
      <c r="V187" s="33">
        <v>0</v>
      </c>
      <c r="W187" s="33">
        <v>0</v>
      </c>
    </row>
    <row r="188" spans="1:23" x14ac:dyDescent="0.2">
      <c r="A188" s="27">
        <v>1506</v>
      </c>
      <c r="B188" s="27" t="s">
        <v>510</v>
      </c>
      <c r="C188" s="33">
        <v>32002</v>
      </c>
      <c r="D188" s="33">
        <f>SUM(Table17[[#This Row],[Utbytte totalt]:[Renter ansvarlig lån totalt]])</f>
        <v>64146560.632879324</v>
      </c>
      <c r="E188" s="33">
        <f>SUM(Table17[[#This Row],[Utbytte per innbygger]:[Renter ansvarlig lån per innbygger]])</f>
        <v>2004.454741356144</v>
      </c>
      <c r="F188" s="54">
        <v>13177170</v>
      </c>
      <c r="G188" s="33">
        <v>0</v>
      </c>
      <c r="H188" s="33">
        <v>0</v>
      </c>
      <c r="I188" s="33">
        <v>6194165.9829590302</v>
      </c>
      <c r="J188" s="33">
        <v>25531500.32</v>
      </c>
      <c r="K188" s="33">
        <v>9499160</v>
      </c>
      <c r="L188" s="33">
        <v>9744564.3299202919</v>
      </c>
      <c r="M188" s="33">
        <v>0</v>
      </c>
      <c r="N188" s="33">
        <v>0</v>
      </c>
      <c r="O188" s="54">
        <v>411.76082744828449</v>
      </c>
      <c r="P188" s="33">
        <v>0</v>
      </c>
      <c r="Q188" s="33">
        <v>0</v>
      </c>
      <c r="R188" s="33">
        <v>193.55558974311074</v>
      </c>
      <c r="S188" s="33">
        <v>797.80952190488097</v>
      </c>
      <c r="T188" s="33">
        <v>296.83019811261795</v>
      </c>
      <c r="U188" s="33">
        <v>304.49860414724992</v>
      </c>
      <c r="V188" s="33">
        <v>0</v>
      </c>
      <c r="W188" s="33">
        <v>0</v>
      </c>
    </row>
    <row r="189" spans="1:23" x14ac:dyDescent="0.2">
      <c r="A189" s="27">
        <v>1840</v>
      </c>
      <c r="B189" s="27" t="s">
        <v>554</v>
      </c>
      <c r="C189" s="33">
        <v>4617</v>
      </c>
      <c r="D189" s="33">
        <f>SUM(Table17[[#This Row],[Utbytte totalt]:[Renter ansvarlig lån totalt]])</f>
        <v>9118321.1885487977</v>
      </c>
      <c r="E189" s="33">
        <f>SUM(Table17[[#This Row],[Utbytte per innbygger]:[Renter ansvarlig lån per innbygger]])</f>
        <v>1974.9450267595403</v>
      </c>
      <c r="F189" s="54">
        <v>0</v>
      </c>
      <c r="G189" s="33">
        <v>1451776.956</v>
      </c>
      <c r="H189" s="33">
        <v>0</v>
      </c>
      <c r="I189" s="33">
        <v>1051156.5109314604</v>
      </c>
      <c r="J189" s="33">
        <v>4458229.84</v>
      </c>
      <c r="K189" s="33">
        <v>994452</v>
      </c>
      <c r="L189" s="33">
        <v>1162705.8816173375</v>
      </c>
      <c r="M189" s="33">
        <v>0</v>
      </c>
      <c r="N189" s="33">
        <v>0</v>
      </c>
      <c r="O189" s="54">
        <v>0</v>
      </c>
      <c r="P189" s="33">
        <v>314.44161923326834</v>
      </c>
      <c r="Q189" s="33">
        <v>0</v>
      </c>
      <c r="R189" s="33">
        <v>227.67089255608846</v>
      </c>
      <c r="S189" s="33">
        <v>965.61183452458306</v>
      </c>
      <c r="T189" s="33">
        <v>215.38921377517869</v>
      </c>
      <c r="U189" s="33">
        <v>251.8314666704218</v>
      </c>
      <c r="V189" s="33">
        <v>0</v>
      </c>
      <c r="W189" s="33">
        <v>0</v>
      </c>
    </row>
    <row r="190" spans="1:23" x14ac:dyDescent="0.2">
      <c r="A190" s="27">
        <v>1822</v>
      </c>
      <c r="B190" s="27" t="s">
        <v>598</v>
      </c>
      <c r="C190" s="33">
        <v>2257</v>
      </c>
      <c r="D190" s="33">
        <f>SUM(Table17[[#This Row],[Utbytte totalt]:[Renter ansvarlig lån totalt]])</f>
        <v>4452083.091312021</v>
      </c>
      <c r="E190" s="33">
        <f>SUM(Table17[[#This Row],[Utbytte per innbygger]:[Renter ansvarlig lån per innbygger]])</f>
        <v>1972.5667218927874</v>
      </c>
      <c r="F190" s="54">
        <v>3391082.96</v>
      </c>
      <c r="G190" s="33">
        <v>0</v>
      </c>
      <c r="H190" s="33">
        <v>0</v>
      </c>
      <c r="I190" s="33">
        <v>505390.48141472862</v>
      </c>
      <c r="J190" s="33">
        <v>0</v>
      </c>
      <c r="K190" s="33">
        <v>0</v>
      </c>
      <c r="L190" s="33">
        <v>555609.64989729226</v>
      </c>
      <c r="M190" s="33">
        <v>0</v>
      </c>
      <c r="N190" s="33">
        <v>0</v>
      </c>
      <c r="O190" s="54">
        <v>1502.4736198493576</v>
      </c>
      <c r="P190" s="33">
        <v>0</v>
      </c>
      <c r="Q190" s="33">
        <v>0</v>
      </c>
      <c r="R190" s="33">
        <v>223.92134754750936</v>
      </c>
      <c r="S190" s="33">
        <v>0</v>
      </c>
      <c r="T190" s="33">
        <v>0</v>
      </c>
      <c r="U190" s="33">
        <v>246.17175449592037</v>
      </c>
      <c r="V190" s="33">
        <v>0</v>
      </c>
      <c r="W190" s="33">
        <v>0</v>
      </c>
    </row>
    <row r="191" spans="1:23" x14ac:dyDescent="0.2">
      <c r="A191" s="27">
        <v>4215</v>
      </c>
      <c r="B191" s="27" t="s">
        <v>734</v>
      </c>
      <c r="C191" s="33">
        <v>11279</v>
      </c>
      <c r="D191" s="33">
        <f>SUM(Table17[[#This Row],[Utbytte totalt]:[Renter ansvarlig lån totalt]])</f>
        <v>21658634.040635366</v>
      </c>
      <c r="E191" s="33">
        <f>SUM(Table17[[#This Row],[Utbytte per innbygger]:[Renter ansvarlig lån per innbygger]])</f>
        <v>1920.2619062536896</v>
      </c>
      <c r="F191" s="54">
        <v>17153600.000000004</v>
      </c>
      <c r="G191" s="33">
        <v>0</v>
      </c>
      <c r="H191" s="33">
        <v>0</v>
      </c>
      <c r="I191" s="33">
        <v>2035484.5284527089</v>
      </c>
      <c r="J191" s="33">
        <v>0</v>
      </c>
      <c r="K191" s="33">
        <v>0</v>
      </c>
      <c r="L191" s="33">
        <v>2469549.512182653</v>
      </c>
      <c r="M191" s="33">
        <v>0</v>
      </c>
      <c r="N191" s="33">
        <v>0</v>
      </c>
      <c r="O191" s="54">
        <v>1520.8440464580196</v>
      </c>
      <c r="P191" s="33">
        <v>0</v>
      </c>
      <c r="Q191" s="33">
        <v>0</v>
      </c>
      <c r="R191" s="33">
        <v>180.46675489429106</v>
      </c>
      <c r="S191" s="33">
        <v>0</v>
      </c>
      <c r="T191" s="33">
        <v>0</v>
      </c>
      <c r="U191" s="33">
        <v>218.95110490137893</v>
      </c>
      <c r="V191" s="33">
        <v>0</v>
      </c>
      <c r="W191" s="33">
        <v>0</v>
      </c>
    </row>
    <row r="192" spans="1:23" x14ac:dyDescent="0.2">
      <c r="A192" s="27">
        <v>1820</v>
      </c>
      <c r="B192" s="27" t="s">
        <v>737</v>
      </c>
      <c r="C192" s="33">
        <v>7333</v>
      </c>
      <c r="D192" s="33">
        <f>SUM(Table17[[#This Row],[Utbytte totalt]:[Renter ansvarlig lån totalt]])</f>
        <v>14060280.225531807</v>
      </c>
      <c r="E192" s="33">
        <f>SUM(Table17[[#This Row],[Utbytte per innbygger]:[Renter ansvarlig lån per innbygger]])</f>
        <v>1917.3980943040783</v>
      </c>
      <c r="F192" s="54">
        <v>10581976.82</v>
      </c>
      <c r="G192" s="33">
        <v>0</v>
      </c>
      <c r="H192" s="33">
        <v>0</v>
      </c>
      <c r="I192" s="33">
        <v>1674889.1160934395</v>
      </c>
      <c r="J192" s="33">
        <v>0</v>
      </c>
      <c r="K192" s="33">
        <v>0</v>
      </c>
      <c r="L192" s="33">
        <v>1803414.2894383669</v>
      </c>
      <c r="M192" s="33">
        <v>0</v>
      </c>
      <c r="N192" s="33">
        <v>0</v>
      </c>
      <c r="O192" s="54">
        <v>1443.0624328378562</v>
      </c>
      <c r="P192" s="33">
        <v>0</v>
      </c>
      <c r="Q192" s="33">
        <v>0</v>
      </c>
      <c r="R192" s="33">
        <v>228.40435239239596</v>
      </c>
      <c r="S192" s="33">
        <v>0</v>
      </c>
      <c r="T192" s="33">
        <v>0</v>
      </c>
      <c r="U192" s="33">
        <v>245.9313090738261</v>
      </c>
      <c r="V192" s="33">
        <v>0</v>
      </c>
      <c r="W192" s="33">
        <v>0</v>
      </c>
    </row>
    <row r="193" spans="1:23" x14ac:dyDescent="0.2">
      <c r="A193" s="27">
        <v>1525</v>
      </c>
      <c r="B193" s="27" t="s">
        <v>547</v>
      </c>
      <c r="C193" s="33">
        <v>4467</v>
      </c>
      <c r="D193" s="33">
        <f>SUM(Table17[[#This Row],[Utbytte totalt]:[Renter ansvarlig lån totalt]])</f>
        <v>8564482.340757627</v>
      </c>
      <c r="E193" s="33">
        <f>SUM(Table17[[#This Row],[Utbytte per innbygger]:[Renter ansvarlig lån per innbygger]])</f>
        <v>1917.2783390995364</v>
      </c>
      <c r="F193" s="54">
        <v>2500000</v>
      </c>
      <c r="G193" s="33">
        <v>1932523.2960000001</v>
      </c>
      <c r="H193" s="33">
        <v>0</v>
      </c>
      <c r="I193" s="33">
        <v>1037233.9081376663</v>
      </c>
      <c r="J193" s="33">
        <v>1175619.7320000001</v>
      </c>
      <c r="K193" s="33">
        <v>250372</v>
      </c>
      <c r="L193" s="33">
        <v>1668733.404619962</v>
      </c>
      <c r="M193" s="33">
        <v>0</v>
      </c>
      <c r="N193" s="33">
        <v>0</v>
      </c>
      <c r="O193" s="54">
        <v>559.65972688605325</v>
      </c>
      <c r="P193" s="33">
        <v>432.62218401611824</v>
      </c>
      <c r="Q193" s="33">
        <v>0</v>
      </c>
      <c r="R193" s="33">
        <v>232.19921829811199</v>
      </c>
      <c r="S193" s="33">
        <v>263.17880725319009</v>
      </c>
      <c r="T193" s="33">
        <v>56.04925005596597</v>
      </c>
      <c r="U193" s="33">
        <v>373.56915259009668</v>
      </c>
      <c r="V193" s="33">
        <v>0</v>
      </c>
      <c r="W193" s="33">
        <v>0</v>
      </c>
    </row>
    <row r="194" spans="1:23" x14ac:dyDescent="0.2">
      <c r="A194" s="27">
        <v>1119</v>
      </c>
      <c r="B194" s="27" t="s">
        <v>654</v>
      </c>
      <c r="C194" s="33">
        <v>19296</v>
      </c>
      <c r="D194" s="33">
        <f>SUM(Table17[[#This Row],[Utbytte totalt]:[Renter ansvarlig lån totalt]])</f>
        <v>36508913.742772818</v>
      </c>
      <c r="E194" s="33">
        <f>SUM(Table17[[#This Row],[Utbytte per innbygger]:[Renter ansvarlig lån per innbygger]])</f>
        <v>1892.0456956246278</v>
      </c>
      <c r="F194" s="54">
        <v>31845500</v>
      </c>
      <c r="G194" s="33">
        <v>0</v>
      </c>
      <c r="H194" s="33">
        <v>0</v>
      </c>
      <c r="I194" s="33">
        <v>0</v>
      </c>
      <c r="J194" s="33">
        <v>0</v>
      </c>
      <c r="K194" s="33">
        <v>0</v>
      </c>
      <c r="L194" s="33">
        <v>4663413.7427728176</v>
      </c>
      <c r="M194" s="33">
        <v>0</v>
      </c>
      <c r="N194" s="33">
        <v>0</v>
      </c>
      <c r="O194" s="54">
        <v>1650.3679519071311</v>
      </c>
      <c r="P194" s="33">
        <v>0</v>
      </c>
      <c r="Q194" s="33">
        <v>0</v>
      </c>
      <c r="R194" s="33">
        <v>0</v>
      </c>
      <c r="S194" s="33">
        <v>0</v>
      </c>
      <c r="T194" s="33">
        <v>0</v>
      </c>
      <c r="U194" s="33">
        <v>241.67774371749675</v>
      </c>
      <c r="V194" s="33">
        <v>0</v>
      </c>
      <c r="W194" s="33">
        <v>0</v>
      </c>
    </row>
    <row r="195" spans="1:23" x14ac:dyDescent="0.2">
      <c r="A195" s="27">
        <v>1848</v>
      </c>
      <c r="B195" s="27" t="s">
        <v>605</v>
      </c>
      <c r="C195" s="33">
        <v>2591</v>
      </c>
      <c r="D195" s="33">
        <f>SUM(Table17[[#This Row],[Utbytte totalt]:[Renter ansvarlig lån totalt]])</f>
        <v>4901111.549028568</v>
      </c>
      <c r="E195" s="33">
        <f>SUM(Table17[[#This Row],[Utbytte per innbygger]:[Renter ansvarlig lån per innbygger]])</f>
        <v>1891.5907174946224</v>
      </c>
      <c r="F195" s="54">
        <v>2798720.0000000005</v>
      </c>
      <c r="G195" s="33">
        <v>0</v>
      </c>
      <c r="H195" s="33">
        <v>0</v>
      </c>
      <c r="I195" s="33">
        <v>1007996.4422706985</v>
      </c>
      <c r="J195" s="33">
        <v>382702.52</v>
      </c>
      <c r="K195" s="33">
        <v>80961</v>
      </c>
      <c r="L195" s="33">
        <v>630731.58675786853</v>
      </c>
      <c r="M195" s="33">
        <v>0</v>
      </c>
      <c r="N195" s="33">
        <v>0</v>
      </c>
      <c r="O195" s="54">
        <v>1080.1698186028561</v>
      </c>
      <c r="P195" s="33">
        <v>0</v>
      </c>
      <c r="Q195" s="33">
        <v>0</v>
      </c>
      <c r="R195" s="33">
        <v>389.03760797788442</v>
      </c>
      <c r="S195" s="33">
        <v>147.70456194519491</v>
      </c>
      <c r="T195" s="33">
        <v>31.247008876881512</v>
      </c>
      <c r="U195" s="33">
        <v>243.43172009180569</v>
      </c>
      <c r="V195" s="33">
        <v>0</v>
      </c>
      <c r="W195" s="33">
        <v>0</v>
      </c>
    </row>
    <row r="196" spans="1:23" x14ac:dyDescent="0.2">
      <c r="A196" s="27">
        <v>4206</v>
      </c>
      <c r="B196" s="27" t="s">
        <v>704</v>
      </c>
      <c r="C196" s="33">
        <v>9622</v>
      </c>
      <c r="D196" s="33">
        <f>SUM(Table17[[#This Row],[Utbytte totalt]:[Renter ansvarlig lån totalt]])</f>
        <v>17888542.417375248</v>
      </c>
      <c r="E196" s="33">
        <f>SUM(Table17[[#This Row],[Utbytte per innbygger]:[Renter ansvarlig lån per innbygger]])</f>
        <v>1859.1293304276915</v>
      </c>
      <c r="F196" s="54">
        <v>9807450</v>
      </c>
      <c r="G196" s="33">
        <v>0</v>
      </c>
      <c r="H196" s="33">
        <v>3921500</v>
      </c>
      <c r="I196" s="33">
        <v>1807153.8426344804</v>
      </c>
      <c r="J196" s="33">
        <v>0</v>
      </c>
      <c r="K196" s="33">
        <v>0</v>
      </c>
      <c r="L196" s="33">
        <v>2352438.5747407675</v>
      </c>
      <c r="M196" s="33">
        <v>0</v>
      </c>
      <c r="N196" s="33">
        <v>0</v>
      </c>
      <c r="O196" s="54">
        <v>1019.2735398046144</v>
      </c>
      <c r="P196" s="33">
        <v>0</v>
      </c>
      <c r="Q196" s="33">
        <v>407.55560174599873</v>
      </c>
      <c r="R196" s="33">
        <v>187.81478306323845</v>
      </c>
      <c r="S196" s="33">
        <v>0</v>
      </c>
      <c r="T196" s="33">
        <v>0</v>
      </c>
      <c r="U196" s="33">
        <v>244.48540581383989</v>
      </c>
      <c r="V196" s="33">
        <v>0</v>
      </c>
      <c r="W196" s="33">
        <v>0</v>
      </c>
    </row>
    <row r="197" spans="1:23" x14ac:dyDescent="0.2">
      <c r="A197" s="27">
        <v>1511</v>
      </c>
      <c r="B197" s="27" t="s">
        <v>656</v>
      </c>
      <c r="C197" s="33">
        <v>3045</v>
      </c>
      <c r="D197" s="33">
        <f>SUM(Table17[[#This Row],[Utbytte totalt]:[Renter ansvarlig lån totalt]])</f>
        <v>5611703.8467124468</v>
      </c>
      <c r="E197" s="33">
        <f>SUM(Table17[[#This Row],[Utbytte per innbygger]:[Renter ansvarlig lån per innbygger]])</f>
        <v>1842.9240875902947</v>
      </c>
      <c r="F197" s="54">
        <v>2834014.56</v>
      </c>
      <c r="G197" s="33">
        <v>0</v>
      </c>
      <c r="H197" s="33">
        <v>0</v>
      </c>
      <c r="I197" s="33">
        <v>0</v>
      </c>
      <c r="J197" s="33">
        <v>1699007.8560000001</v>
      </c>
      <c r="K197" s="33">
        <v>287430</v>
      </c>
      <c r="L197" s="33">
        <v>791251.43071244657</v>
      </c>
      <c r="M197" s="33">
        <v>0</v>
      </c>
      <c r="N197" s="33">
        <v>0</v>
      </c>
      <c r="O197" s="54">
        <v>930.71085714285721</v>
      </c>
      <c r="P197" s="33">
        <v>0</v>
      </c>
      <c r="Q197" s="33">
        <v>0</v>
      </c>
      <c r="R197" s="33">
        <v>0</v>
      </c>
      <c r="S197" s="33">
        <v>557.96645517241382</v>
      </c>
      <c r="T197" s="33">
        <v>94.394088669950733</v>
      </c>
      <c r="U197" s="33">
        <v>259.85268660507279</v>
      </c>
      <c r="V197" s="33">
        <v>0</v>
      </c>
      <c r="W197" s="33">
        <v>0</v>
      </c>
    </row>
    <row r="198" spans="1:23" x14ac:dyDescent="0.2">
      <c r="A198" s="27">
        <v>5026</v>
      </c>
      <c r="B198" s="27" t="s">
        <v>616</v>
      </c>
      <c r="C198" s="33">
        <v>1953</v>
      </c>
      <c r="D198" s="33">
        <f>SUM(Table17[[#This Row],[Utbytte totalt]:[Renter ansvarlig lån totalt]])</f>
        <v>3591600.5948595386</v>
      </c>
      <c r="E198" s="33">
        <f>SUM(Table17[[#This Row],[Utbytte per innbygger]:[Renter ansvarlig lån per innbygger]])</f>
        <v>1839.0172016689903</v>
      </c>
      <c r="F198" s="54">
        <v>2680000</v>
      </c>
      <c r="G198" s="33">
        <v>0</v>
      </c>
      <c r="H198" s="33">
        <v>0</v>
      </c>
      <c r="I198" s="33">
        <v>431600.68660761951</v>
      </c>
      <c r="J198" s="33">
        <v>0</v>
      </c>
      <c r="K198" s="33">
        <v>0</v>
      </c>
      <c r="L198" s="33">
        <v>479999.90825191885</v>
      </c>
      <c r="M198" s="33">
        <v>0</v>
      </c>
      <c r="N198" s="33">
        <v>0</v>
      </c>
      <c r="O198" s="54">
        <v>1372.2478238607271</v>
      </c>
      <c r="P198" s="33">
        <v>0</v>
      </c>
      <c r="Q198" s="33">
        <v>0</v>
      </c>
      <c r="R198" s="33">
        <v>220.99369513959013</v>
      </c>
      <c r="S198" s="33">
        <v>0</v>
      </c>
      <c r="T198" s="33">
        <v>0</v>
      </c>
      <c r="U198" s="33">
        <v>245.77568266867326</v>
      </c>
      <c r="V198" s="33">
        <v>0</v>
      </c>
      <c r="W198" s="33">
        <v>0</v>
      </c>
    </row>
    <row r="199" spans="1:23" x14ac:dyDescent="0.2">
      <c r="A199" s="27">
        <v>3007</v>
      </c>
      <c r="B199" s="27" t="s">
        <v>519</v>
      </c>
      <c r="C199" s="33">
        <v>31011</v>
      </c>
      <c r="D199" s="33">
        <f>SUM(Table17[[#This Row],[Utbytte totalt]:[Renter ansvarlig lån totalt]])</f>
        <v>56260747.052676976</v>
      </c>
      <c r="E199" s="33">
        <f>SUM(Table17[[#This Row],[Utbytte per innbygger]:[Renter ansvarlig lån per innbygger]])</f>
        <v>1814.2190530030302</v>
      </c>
      <c r="F199" s="54">
        <v>25388970</v>
      </c>
      <c r="G199" s="33">
        <v>5517437.0750000002</v>
      </c>
      <c r="H199" s="33">
        <v>0</v>
      </c>
      <c r="I199" s="33">
        <v>8690488.6638863254</v>
      </c>
      <c r="J199" s="33">
        <v>8462235.0439999979</v>
      </c>
      <c r="K199" s="33">
        <v>400436</v>
      </c>
      <c r="L199" s="33">
        <v>7801180.2697906494</v>
      </c>
      <c r="M199" s="33">
        <v>0</v>
      </c>
      <c r="N199" s="33">
        <v>0</v>
      </c>
      <c r="O199" s="54">
        <v>818.70852278223856</v>
      </c>
      <c r="P199" s="33">
        <v>177.91870868401534</v>
      </c>
      <c r="Q199" s="33">
        <v>0</v>
      </c>
      <c r="R199" s="33">
        <v>280.23890438509966</v>
      </c>
      <c r="S199" s="33">
        <v>272.87849614652856</v>
      </c>
      <c r="T199" s="33">
        <v>12.91270839379575</v>
      </c>
      <c r="U199" s="33">
        <v>251.56171261135239</v>
      </c>
      <c r="V199" s="33">
        <v>0</v>
      </c>
      <c r="W199" s="33">
        <v>0</v>
      </c>
    </row>
    <row r="200" spans="1:23" x14ac:dyDescent="0.2">
      <c r="A200" s="27">
        <v>3437</v>
      </c>
      <c r="B200" s="27" t="s">
        <v>592</v>
      </c>
      <c r="C200" s="33">
        <v>5531</v>
      </c>
      <c r="D200" s="33">
        <f>SUM(Table17[[#This Row],[Utbytte totalt]:[Renter ansvarlig lån totalt]])</f>
        <v>9894386.2299710754</v>
      </c>
      <c r="E200" s="33">
        <f>SUM(Table17[[#This Row],[Utbytte per innbygger]:[Renter ansvarlig lån per innbygger]])</f>
        <v>1788.8964436758411</v>
      </c>
      <c r="F200" s="54">
        <v>6000000</v>
      </c>
      <c r="G200" s="33">
        <v>0</v>
      </c>
      <c r="H200" s="33">
        <v>0</v>
      </c>
      <c r="I200" s="33">
        <v>1333785.3476454823</v>
      </c>
      <c r="J200" s="33">
        <v>825901.70400000003</v>
      </c>
      <c r="K200" s="33">
        <v>323097</v>
      </c>
      <c r="L200" s="33">
        <v>1411602.1783255935</v>
      </c>
      <c r="M200" s="33">
        <v>0</v>
      </c>
      <c r="N200" s="33">
        <v>0</v>
      </c>
      <c r="O200" s="54">
        <v>1084.7947929849936</v>
      </c>
      <c r="P200" s="33">
        <v>0</v>
      </c>
      <c r="Q200" s="33">
        <v>0</v>
      </c>
      <c r="R200" s="33">
        <v>241.14723334758312</v>
      </c>
      <c r="S200" s="33">
        <v>149.3223113361056</v>
      </c>
      <c r="T200" s="33">
        <v>58.415657204845417</v>
      </c>
      <c r="U200" s="33">
        <v>255.21644880231304</v>
      </c>
      <c r="V200" s="33">
        <v>0</v>
      </c>
      <c r="W200" s="33">
        <v>0</v>
      </c>
    </row>
    <row r="201" spans="1:23" x14ac:dyDescent="0.2">
      <c r="A201" s="27">
        <v>1577</v>
      </c>
      <c r="B201" s="27" t="s">
        <v>528</v>
      </c>
      <c r="C201" s="33">
        <v>10809</v>
      </c>
      <c r="D201" s="33">
        <f>SUM(Table17[[#This Row],[Utbytte totalt]:[Renter ansvarlig lån totalt]])</f>
        <v>19281426.664101236</v>
      </c>
      <c r="E201" s="33">
        <f>SUM(Table17[[#This Row],[Utbytte per innbygger]:[Renter ansvarlig lån per innbygger]])</f>
        <v>1783.8307580813428</v>
      </c>
      <c r="F201" s="54">
        <v>6962410.7699999996</v>
      </c>
      <c r="G201" s="33">
        <v>1405225.2439999999</v>
      </c>
      <c r="H201" s="33">
        <v>0</v>
      </c>
      <c r="I201" s="33">
        <v>2131550.4877298884</v>
      </c>
      <c r="J201" s="33">
        <v>4952650.76</v>
      </c>
      <c r="K201" s="33">
        <v>1121477</v>
      </c>
      <c r="L201" s="33">
        <v>2708112.402371347</v>
      </c>
      <c r="M201" s="33">
        <v>0</v>
      </c>
      <c r="N201" s="33">
        <v>0</v>
      </c>
      <c r="O201" s="54">
        <v>644.13088814876483</v>
      </c>
      <c r="P201" s="33">
        <v>130.00511092608011</v>
      </c>
      <c r="Q201" s="33">
        <v>0</v>
      </c>
      <c r="R201" s="33">
        <v>197.20145135811717</v>
      </c>
      <c r="S201" s="33">
        <v>458.19694328800074</v>
      </c>
      <c r="T201" s="33">
        <v>103.75400129521695</v>
      </c>
      <c r="U201" s="33">
        <v>250.54236306516302</v>
      </c>
      <c r="V201" s="33">
        <v>0</v>
      </c>
      <c r="W201" s="33">
        <v>0</v>
      </c>
    </row>
    <row r="202" spans="1:23" x14ac:dyDescent="0.2">
      <c r="A202" s="27">
        <v>5432</v>
      </c>
      <c r="B202" s="27" t="s">
        <v>651</v>
      </c>
      <c r="C202" s="33">
        <v>859</v>
      </c>
      <c r="D202" s="33">
        <f>SUM(Table17[[#This Row],[Utbytte totalt]:[Renter ansvarlig lån totalt]])</f>
        <v>1517405.5792106623</v>
      </c>
      <c r="E202" s="33">
        <f>SUM(Table17[[#This Row],[Utbytte per innbygger]:[Renter ansvarlig lån per innbygger]])</f>
        <v>1766.4791376142753</v>
      </c>
      <c r="F202" s="54">
        <v>999960</v>
      </c>
      <c r="G202" s="33">
        <v>0</v>
      </c>
      <c r="H202" s="33">
        <v>0</v>
      </c>
      <c r="I202" s="33">
        <v>307689.52174285136</v>
      </c>
      <c r="J202" s="33">
        <v>0</v>
      </c>
      <c r="K202" s="33">
        <v>0</v>
      </c>
      <c r="L202" s="33">
        <v>209756.05746781081</v>
      </c>
      <c r="M202" s="33">
        <v>0</v>
      </c>
      <c r="N202" s="33">
        <v>0</v>
      </c>
      <c r="O202" s="54">
        <v>1164.0977881257277</v>
      </c>
      <c r="P202" s="33">
        <v>0</v>
      </c>
      <c r="Q202" s="33">
        <v>0</v>
      </c>
      <c r="R202" s="33">
        <v>358.19501949109588</v>
      </c>
      <c r="S202" s="33">
        <v>0</v>
      </c>
      <c r="T202" s="33">
        <v>0</v>
      </c>
      <c r="U202" s="33">
        <v>244.18632999745148</v>
      </c>
      <c r="V202" s="33">
        <v>0</v>
      </c>
      <c r="W202" s="33">
        <v>0</v>
      </c>
    </row>
    <row r="203" spans="1:23" x14ac:dyDescent="0.2">
      <c r="A203" s="27">
        <v>4632</v>
      </c>
      <c r="B203" s="27" t="s">
        <v>760</v>
      </c>
      <c r="C203" s="33">
        <v>2889</v>
      </c>
      <c r="D203" s="33">
        <f>SUM(Table17[[#This Row],[Utbytte totalt]:[Renter ansvarlig lån totalt]])</f>
        <v>4994500.8985165954</v>
      </c>
      <c r="E203" s="33">
        <f>SUM(Table17[[#This Row],[Utbytte per innbygger]:[Renter ansvarlig lån per innbygger]])</f>
        <v>1728.7992033633072</v>
      </c>
      <c r="F203" s="54">
        <v>3966279.9999999995</v>
      </c>
      <c r="G203" s="33">
        <v>0</v>
      </c>
      <c r="H203" s="33">
        <v>0</v>
      </c>
      <c r="I203" s="33">
        <v>565257.67342804396</v>
      </c>
      <c r="J203" s="33">
        <v>0</v>
      </c>
      <c r="K203" s="33">
        <v>0</v>
      </c>
      <c r="L203" s="33">
        <v>462963.22508855164</v>
      </c>
      <c r="M203" s="33">
        <v>0</v>
      </c>
      <c r="N203" s="33">
        <v>0</v>
      </c>
      <c r="O203" s="54">
        <v>1372.8902734510209</v>
      </c>
      <c r="P203" s="33">
        <v>0</v>
      </c>
      <c r="Q203" s="33">
        <v>0</v>
      </c>
      <c r="R203" s="33">
        <v>195.65859239461543</v>
      </c>
      <c r="S203" s="33">
        <v>0</v>
      </c>
      <c r="T203" s="33">
        <v>0</v>
      </c>
      <c r="U203" s="33">
        <v>160.25033751767103</v>
      </c>
      <c r="V203" s="33">
        <v>0</v>
      </c>
      <c r="W203" s="33">
        <v>0</v>
      </c>
    </row>
    <row r="204" spans="1:23" x14ac:dyDescent="0.2">
      <c r="A204" s="27">
        <v>4203</v>
      </c>
      <c r="B204" s="27" t="s">
        <v>679</v>
      </c>
      <c r="C204" s="33">
        <v>45509</v>
      </c>
      <c r="D204" s="33">
        <f>SUM(Table17[[#This Row],[Utbytte totalt]:[Renter ansvarlig lån totalt]])</f>
        <v>73378530.208214328</v>
      </c>
      <c r="E204" s="33">
        <f>SUM(Table17[[#This Row],[Utbytte per innbygger]:[Renter ansvarlig lån per innbygger]])</f>
        <v>1612.3960141557568</v>
      </c>
      <c r="F204" s="54">
        <v>48754500</v>
      </c>
      <c r="G204" s="33">
        <v>0</v>
      </c>
      <c r="H204" s="33">
        <v>0</v>
      </c>
      <c r="I204" s="33">
        <v>7628194.0707198307</v>
      </c>
      <c r="J204" s="33">
        <v>5470248.7589999996</v>
      </c>
      <c r="K204" s="33">
        <v>416225</v>
      </c>
      <c r="L204" s="33">
        <v>11109362.378494501</v>
      </c>
      <c r="M204" s="33">
        <v>0</v>
      </c>
      <c r="N204" s="33">
        <v>0</v>
      </c>
      <c r="O204" s="54">
        <v>1071.3155639543827</v>
      </c>
      <c r="P204" s="33">
        <v>0</v>
      </c>
      <c r="Q204" s="33">
        <v>0</v>
      </c>
      <c r="R204" s="33">
        <v>167.61946144102993</v>
      </c>
      <c r="S204" s="33">
        <v>120.20147133534026</v>
      </c>
      <c r="T204" s="33">
        <v>9.1459931002658816</v>
      </c>
      <c r="U204" s="33">
        <v>244.11352432473799</v>
      </c>
      <c r="V204" s="33">
        <v>0</v>
      </c>
      <c r="W204" s="33">
        <v>0</v>
      </c>
    </row>
    <row r="205" spans="1:23" x14ac:dyDescent="0.2">
      <c r="A205" s="27">
        <v>3419</v>
      </c>
      <c r="B205" s="27" t="s">
        <v>603</v>
      </c>
      <c r="C205" s="33">
        <v>3597</v>
      </c>
      <c r="D205" s="33">
        <f>SUM(Table17[[#This Row],[Utbytte totalt]:[Renter ansvarlig lån totalt]])</f>
        <v>5722573.4407743309</v>
      </c>
      <c r="E205" s="33">
        <f>SUM(Table17[[#This Row],[Utbytte per innbygger]:[Renter ansvarlig lån per innbygger]])</f>
        <v>1590.9295081385403</v>
      </c>
      <c r="F205" s="54">
        <v>0</v>
      </c>
      <c r="G205" s="33">
        <v>0</v>
      </c>
      <c r="H205" s="33">
        <v>0</v>
      </c>
      <c r="I205" s="33">
        <v>673853.9752196382</v>
      </c>
      <c r="J205" s="33">
        <v>3817608.5839999998</v>
      </c>
      <c r="K205" s="33">
        <v>287733</v>
      </c>
      <c r="L205" s="33">
        <v>943377.88155469298</v>
      </c>
      <c r="M205" s="33">
        <v>0</v>
      </c>
      <c r="N205" s="33">
        <v>0</v>
      </c>
      <c r="O205" s="54">
        <v>0</v>
      </c>
      <c r="P205" s="33">
        <v>0</v>
      </c>
      <c r="Q205" s="33">
        <v>0</v>
      </c>
      <c r="R205" s="33">
        <v>187.33777459539567</v>
      </c>
      <c r="S205" s="33">
        <v>1061.3312716152348</v>
      </c>
      <c r="T205" s="33">
        <v>79.992493744787325</v>
      </c>
      <c r="U205" s="33">
        <v>262.26796818312289</v>
      </c>
      <c r="V205" s="33">
        <v>0</v>
      </c>
      <c r="W205" s="33">
        <v>0</v>
      </c>
    </row>
    <row r="206" spans="1:23" x14ac:dyDescent="0.2">
      <c r="A206" s="27">
        <v>3814</v>
      </c>
      <c r="B206" s="27" t="s">
        <v>565</v>
      </c>
      <c r="C206" s="33">
        <v>10351</v>
      </c>
      <c r="D206" s="33">
        <f>SUM(Table17[[#This Row],[Utbytte totalt]:[Renter ansvarlig lån totalt]])</f>
        <v>16358883.395484518</v>
      </c>
      <c r="E206" s="33">
        <f>SUM(Table17[[#This Row],[Utbytte per innbygger]:[Renter ansvarlig lån per innbygger]])</f>
        <v>1580.4157468345588</v>
      </c>
      <c r="F206" s="54">
        <v>6000000</v>
      </c>
      <c r="G206" s="33">
        <v>742517.09400000004</v>
      </c>
      <c r="H206" s="33">
        <v>0</v>
      </c>
      <c r="I206" s="33">
        <v>2153826.6521999594</v>
      </c>
      <c r="J206" s="33">
        <v>4693911.33</v>
      </c>
      <c r="K206" s="33">
        <v>228141</v>
      </c>
      <c r="L206" s="33">
        <v>2540487.3192845583</v>
      </c>
      <c r="M206" s="33">
        <v>0</v>
      </c>
      <c r="N206" s="33">
        <v>0</v>
      </c>
      <c r="O206" s="54">
        <v>579.65413969664769</v>
      </c>
      <c r="P206" s="33">
        <v>71.73385122210415</v>
      </c>
      <c r="Q206" s="33">
        <v>0</v>
      </c>
      <c r="R206" s="33">
        <v>208.07908918944636</v>
      </c>
      <c r="S206" s="33">
        <v>453.47418896724957</v>
      </c>
      <c r="T206" s="33">
        <v>22.040479180755483</v>
      </c>
      <c r="U206" s="33">
        <v>245.43399857835556</v>
      </c>
      <c r="V206" s="33">
        <v>0</v>
      </c>
      <c r="W206" s="33">
        <v>0</v>
      </c>
    </row>
    <row r="207" spans="1:23" x14ac:dyDescent="0.2">
      <c r="A207" s="27">
        <v>4201</v>
      </c>
      <c r="B207" s="27" t="s">
        <v>634</v>
      </c>
      <c r="C207" s="33">
        <v>6735</v>
      </c>
      <c r="D207" s="33">
        <f>SUM(Table17[[#This Row],[Utbytte totalt]:[Renter ansvarlig lån totalt]])</f>
        <v>10482767.977438778</v>
      </c>
      <c r="E207" s="33">
        <f>SUM(Table17[[#This Row],[Utbytte per innbygger]:[Renter ansvarlig lån per innbygger]])</f>
        <v>1556.4614665833376</v>
      </c>
      <c r="F207" s="54">
        <v>8833500</v>
      </c>
      <c r="G207" s="33">
        <v>0</v>
      </c>
      <c r="H207" s="33">
        <v>0</v>
      </c>
      <c r="I207" s="33">
        <v>0</v>
      </c>
      <c r="J207" s="33">
        <v>0</v>
      </c>
      <c r="K207" s="33">
        <v>0</v>
      </c>
      <c r="L207" s="33">
        <v>1649267.9774387777</v>
      </c>
      <c r="M207" s="33">
        <v>0</v>
      </c>
      <c r="N207" s="33">
        <v>0</v>
      </c>
      <c r="O207" s="54">
        <v>1311.5812917594656</v>
      </c>
      <c r="P207" s="33">
        <v>0</v>
      </c>
      <c r="Q207" s="33">
        <v>0</v>
      </c>
      <c r="R207" s="33">
        <v>0</v>
      </c>
      <c r="S207" s="33">
        <v>0</v>
      </c>
      <c r="T207" s="33">
        <v>0</v>
      </c>
      <c r="U207" s="33">
        <v>244.88017482387195</v>
      </c>
      <c r="V207" s="33">
        <v>0</v>
      </c>
      <c r="W207" s="33">
        <v>0</v>
      </c>
    </row>
    <row r="208" spans="1:23" x14ac:dyDescent="0.2">
      <c r="A208" s="27">
        <v>4213</v>
      </c>
      <c r="B208" s="27" t="s">
        <v>681</v>
      </c>
      <c r="C208" s="33">
        <v>6115</v>
      </c>
      <c r="D208" s="33">
        <f>SUM(Table17[[#This Row],[Utbytte totalt]:[Renter ansvarlig lån totalt]])</f>
        <v>9475205.8147176802</v>
      </c>
      <c r="E208" s="33">
        <f>SUM(Table17[[#This Row],[Utbytte per innbygger]:[Renter ansvarlig lån per innbygger]])</f>
        <v>1549.5021773863748</v>
      </c>
      <c r="F208" s="54">
        <v>7995450.0000000009</v>
      </c>
      <c r="G208" s="33">
        <v>0</v>
      </c>
      <c r="H208" s="33">
        <v>0</v>
      </c>
      <c r="I208" s="33">
        <v>0</v>
      </c>
      <c r="J208" s="33">
        <v>0</v>
      </c>
      <c r="K208" s="33">
        <v>0</v>
      </c>
      <c r="L208" s="33">
        <v>1479755.8147176802</v>
      </c>
      <c r="M208" s="33">
        <v>0</v>
      </c>
      <c r="N208" s="33">
        <v>0</v>
      </c>
      <c r="O208" s="54">
        <v>1307.5143090760428</v>
      </c>
      <c r="P208" s="33">
        <v>0</v>
      </c>
      <c r="Q208" s="33">
        <v>0</v>
      </c>
      <c r="R208" s="33">
        <v>0</v>
      </c>
      <c r="S208" s="33">
        <v>0</v>
      </c>
      <c r="T208" s="33">
        <v>0</v>
      </c>
      <c r="U208" s="33">
        <v>241.987868310332</v>
      </c>
      <c r="V208" s="33">
        <v>0</v>
      </c>
      <c r="W208" s="33">
        <v>0</v>
      </c>
    </row>
    <row r="209" spans="1:23" x14ac:dyDescent="0.2">
      <c r="A209" s="27">
        <v>3046</v>
      </c>
      <c r="B209" s="27" t="s">
        <v>589</v>
      </c>
      <c r="C209" s="33">
        <v>2189</v>
      </c>
      <c r="D209" s="33">
        <f>SUM(Table17[[#This Row],[Utbytte totalt]:[Renter ansvarlig lån totalt]])</f>
        <v>3389364.0094711562</v>
      </c>
      <c r="E209" s="33">
        <f>SUM(Table17[[#This Row],[Utbytte per innbygger]:[Renter ansvarlig lån per innbygger]])</f>
        <v>1548.3618133719306</v>
      </c>
      <c r="F209" s="54">
        <v>327999</v>
      </c>
      <c r="G209" s="33">
        <v>13268.994000000001</v>
      </c>
      <c r="H209" s="33">
        <v>0</v>
      </c>
      <c r="I209" s="33">
        <v>776881.23589371517</v>
      </c>
      <c r="J209" s="33">
        <v>1456795.5919999997</v>
      </c>
      <c r="K209" s="33">
        <v>262018</v>
      </c>
      <c r="L209" s="33">
        <v>552401.18757744133</v>
      </c>
      <c r="M209" s="33">
        <v>0</v>
      </c>
      <c r="N209" s="33">
        <v>0</v>
      </c>
      <c r="O209" s="54">
        <v>149.83965280950207</v>
      </c>
      <c r="P209" s="33">
        <v>6.0616692553677485</v>
      </c>
      <c r="Q209" s="33">
        <v>0</v>
      </c>
      <c r="R209" s="33">
        <v>354.90234622828467</v>
      </c>
      <c r="S209" s="33">
        <v>665.50735130196426</v>
      </c>
      <c r="T209" s="33">
        <v>119.69757880310644</v>
      </c>
      <c r="U209" s="33">
        <v>252.35321497370549</v>
      </c>
      <c r="V209" s="33">
        <v>0</v>
      </c>
      <c r="W209" s="33">
        <v>0</v>
      </c>
    </row>
    <row r="210" spans="1:23" x14ac:dyDescent="0.2">
      <c r="A210" s="27">
        <v>4601</v>
      </c>
      <c r="B210" s="27" t="s">
        <v>611</v>
      </c>
      <c r="C210" s="33">
        <v>286930</v>
      </c>
      <c r="D210" s="33">
        <f>SUM(Table17[[#This Row],[Utbytte totalt]:[Renter ansvarlig lån totalt]])</f>
        <v>440415750.566383</v>
      </c>
      <c r="E210" s="33">
        <f>SUM(Table17[[#This Row],[Utbytte per innbygger]:[Renter ansvarlig lån per innbygger]])</f>
        <v>1534.9240252548807</v>
      </c>
      <c r="F210" s="54">
        <v>345826640</v>
      </c>
      <c r="G210" s="33">
        <v>0</v>
      </c>
      <c r="H210" s="33">
        <v>0</v>
      </c>
      <c r="I210" s="33">
        <v>48357376.283685327</v>
      </c>
      <c r="J210" s="33">
        <v>0</v>
      </c>
      <c r="K210" s="33">
        <v>0</v>
      </c>
      <c r="L210" s="33">
        <v>46231734.282697678</v>
      </c>
      <c r="M210" s="33">
        <v>0</v>
      </c>
      <c r="N210" s="33">
        <v>0</v>
      </c>
      <c r="O210" s="54">
        <v>1205.2648381138256</v>
      </c>
      <c r="P210" s="33">
        <v>0</v>
      </c>
      <c r="Q210" s="33">
        <v>0</v>
      </c>
      <c r="R210" s="33">
        <v>168.53370607355566</v>
      </c>
      <c r="S210" s="33">
        <v>0</v>
      </c>
      <c r="T210" s="33">
        <v>0</v>
      </c>
      <c r="U210" s="33">
        <v>161.12548106749966</v>
      </c>
      <c r="V210" s="33">
        <v>0</v>
      </c>
      <c r="W210" s="33">
        <v>0</v>
      </c>
    </row>
    <row r="211" spans="1:23" x14ac:dyDescent="0.2">
      <c r="A211" s="27">
        <v>4202</v>
      </c>
      <c r="B211" s="27" t="s">
        <v>595</v>
      </c>
      <c r="C211" s="33">
        <v>24017</v>
      </c>
      <c r="D211" s="33">
        <f>SUM(Table17[[#This Row],[Utbytte totalt]:[Renter ansvarlig lån totalt]])</f>
        <v>36781943.411729395</v>
      </c>
      <c r="E211" s="33">
        <f>SUM(Table17[[#This Row],[Utbytte per innbygger]:[Renter ansvarlig lån per innbygger]])</f>
        <v>1531.496165704684</v>
      </c>
      <c r="F211" s="54">
        <v>22370650</v>
      </c>
      <c r="G211" s="33">
        <v>0</v>
      </c>
      <c r="H211" s="33">
        <v>0</v>
      </c>
      <c r="I211" s="33">
        <v>3891367.4808654729</v>
      </c>
      <c r="J211" s="33">
        <v>4416552.5190000003</v>
      </c>
      <c r="K211" s="33">
        <v>237001</v>
      </c>
      <c r="L211" s="33">
        <v>5866372.4118639231</v>
      </c>
      <c r="M211" s="33">
        <v>0</v>
      </c>
      <c r="N211" s="33">
        <v>0</v>
      </c>
      <c r="O211" s="54">
        <v>931.45063913061585</v>
      </c>
      <c r="P211" s="33">
        <v>0</v>
      </c>
      <c r="Q211" s="33">
        <v>0</v>
      </c>
      <c r="R211" s="33">
        <v>162.02554360933809</v>
      </c>
      <c r="S211" s="33">
        <v>183.8927642503227</v>
      </c>
      <c r="T211" s="33">
        <v>9.8680517966440444</v>
      </c>
      <c r="U211" s="33">
        <v>244.25916691776337</v>
      </c>
      <c r="V211" s="33">
        <v>0</v>
      </c>
      <c r="W211" s="33">
        <v>0</v>
      </c>
    </row>
    <row r="212" spans="1:23" x14ac:dyDescent="0.2">
      <c r="A212" s="27">
        <v>4631</v>
      </c>
      <c r="B212" s="27" t="s">
        <v>684</v>
      </c>
      <c r="C212" s="33">
        <v>29593</v>
      </c>
      <c r="D212" s="33">
        <f>SUM(Table17[[#This Row],[Utbytte totalt]:[Renter ansvarlig lån totalt]])</f>
        <v>44321017.246178173</v>
      </c>
      <c r="E212" s="33">
        <f>SUM(Table17[[#This Row],[Utbytte per innbygger]:[Renter ansvarlig lån per innbygger]])</f>
        <v>1497.6858461858608</v>
      </c>
      <c r="F212" s="54">
        <v>31620320.000000004</v>
      </c>
      <c r="G212" s="33">
        <v>0</v>
      </c>
      <c r="H212" s="33">
        <v>0</v>
      </c>
      <c r="I212" s="33">
        <v>4914678.7862093449</v>
      </c>
      <c r="J212" s="33">
        <v>573931.97399999993</v>
      </c>
      <c r="K212" s="33">
        <v>52322</v>
      </c>
      <c r="L212" s="33">
        <v>7159764.4859688282</v>
      </c>
      <c r="M212" s="33">
        <v>0</v>
      </c>
      <c r="N212" s="33">
        <v>0</v>
      </c>
      <c r="O212" s="54">
        <v>1068.506741459129</v>
      </c>
      <c r="P212" s="33">
        <v>0</v>
      </c>
      <c r="Q212" s="33">
        <v>0</v>
      </c>
      <c r="R212" s="33">
        <v>166.07572014359292</v>
      </c>
      <c r="S212" s="33">
        <v>19.394180177744733</v>
      </c>
      <c r="T212" s="33">
        <v>1.768053255837529</v>
      </c>
      <c r="U212" s="33">
        <v>241.94115114955659</v>
      </c>
      <c r="V212" s="33">
        <v>0</v>
      </c>
      <c r="W212" s="33">
        <v>0</v>
      </c>
    </row>
    <row r="213" spans="1:23" x14ac:dyDescent="0.2">
      <c r="A213" s="27">
        <v>3006</v>
      </c>
      <c r="B213" s="27" t="s">
        <v>480</v>
      </c>
      <c r="C213" s="33">
        <v>27879</v>
      </c>
      <c r="D213" s="33">
        <f>SUM(Table17[[#This Row],[Utbytte totalt]:[Renter ansvarlig lån totalt]])</f>
        <v>41502144.168055512</v>
      </c>
      <c r="E213" s="33">
        <f>SUM(Table17[[#This Row],[Utbytte per innbygger]:[Renter ansvarlig lån per innbygger]])</f>
        <v>1488.6525401935332</v>
      </c>
      <c r="F213" s="54">
        <v>7394364.2400000012</v>
      </c>
      <c r="G213" s="33">
        <v>9659887.3279999997</v>
      </c>
      <c r="H213" s="33">
        <v>0</v>
      </c>
      <c r="I213" s="33">
        <v>6403005.0248659439</v>
      </c>
      <c r="J213" s="33">
        <v>10710899.303999998</v>
      </c>
      <c r="K213" s="33">
        <v>99815</v>
      </c>
      <c r="L213" s="33">
        <v>7234173.2711895704</v>
      </c>
      <c r="M213" s="33">
        <v>0</v>
      </c>
      <c r="N213" s="33">
        <v>0</v>
      </c>
      <c r="O213" s="54">
        <v>265.2306122888196</v>
      </c>
      <c r="P213" s="33">
        <v>346.49332214211415</v>
      </c>
      <c r="Q213" s="33">
        <v>0</v>
      </c>
      <c r="R213" s="33">
        <v>229.67125882800474</v>
      </c>
      <c r="S213" s="33">
        <v>384.1923779188636</v>
      </c>
      <c r="T213" s="33">
        <v>3.5802934108110045</v>
      </c>
      <c r="U213" s="33">
        <v>259.4846756049202</v>
      </c>
      <c r="V213" s="33">
        <v>0</v>
      </c>
      <c r="W213" s="33">
        <v>0</v>
      </c>
    </row>
    <row r="214" spans="1:23" x14ac:dyDescent="0.2">
      <c r="A214" s="27">
        <v>5401</v>
      </c>
      <c r="B214" s="27" t="s">
        <v>539</v>
      </c>
      <c r="C214" s="33">
        <v>77544</v>
      </c>
      <c r="D214" s="33">
        <f>SUM(Table17[[#This Row],[Utbytte totalt]:[Renter ansvarlig lån totalt]])</f>
        <v>113407933.04534177</v>
      </c>
      <c r="E214" s="33">
        <f>SUM(Table17[[#This Row],[Utbytte per innbygger]:[Renter ansvarlig lån per innbygger]])</f>
        <v>1462.4978469687117</v>
      </c>
      <c r="F214" s="54">
        <v>70000000</v>
      </c>
      <c r="G214" s="33">
        <v>0</v>
      </c>
      <c r="H214" s="33">
        <v>13818000</v>
      </c>
      <c r="I214" s="33">
        <v>16687631.7086417</v>
      </c>
      <c r="J214" s="33">
        <v>408547.66600000003</v>
      </c>
      <c r="K214" s="33">
        <v>13981</v>
      </c>
      <c r="L214" s="33">
        <v>12479772.670700073</v>
      </c>
      <c r="M214" s="33">
        <v>0</v>
      </c>
      <c r="N214" s="33">
        <v>0</v>
      </c>
      <c r="O214" s="54">
        <v>902.71329825647376</v>
      </c>
      <c r="P214" s="33">
        <v>0</v>
      </c>
      <c r="Q214" s="33">
        <v>178.19560507582793</v>
      </c>
      <c r="R214" s="33">
        <v>215.20210085424662</v>
      </c>
      <c r="S214" s="33">
        <v>5.268591586712061</v>
      </c>
      <c r="T214" s="33">
        <v>0.18029763747033942</v>
      </c>
      <c r="U214" s="33">
        <v>160.93795355798093</v>
      </c>
      <c r="V214" s="33">
        <v>0</v>
      </c>
      <c r="W214" s="33">
        <v>0</v>
      </c>
    </row>
    <row r="215" spans="1:23" x14ac:dyDescent="0.2">
      <c r="A215" s="27">
        <v>5006</v>
      </c>
      <c r="B215" s="27" t="s">
        <v>515</v>
      </c>
      <c r="C215" s="33">
        <v>24004</v>
      </c>
      <c r="D215" s="33">
        <f>SUM(Table17[[#This Row],[Utbytte totalt]:[Renter ansvarlig lån totalt]])</f>
        <v>34580743.798328385</v>
      </c>
      <c r="E215" s="33">
        <f>SUM(Table17[[#This Row],[Utbytte per innbygger]:[Renter ansvarlig lån per innbygger]])</f>
        <v>1440.6242208935339</v>
      </c>
      <c r="F215" s="54">
        <v>12499266.000000002</v>
      </c>
      <c r="G215" s="33">
        <v>5721870.3480000002</v>
      </c>
      <c r="H215" s="33">
        <v>0</v>
      </c>
      <c r="I215" s="33">
        <v>4808867.0049765091</v>
      </c>
      <c r="J215" s="33">
        <v>4058290.8639999996</v>
      </c>
      <c r="K215" s="33">
        <v>1415819</v>
      </c>
      <c r="L215" s="33">
        <v>6076630.5813518763</v>
      </c>
      <c r="M215" s="33">
        <v>0</v>
      </c>
      <c r="N215" s="33">
        <v>0</v>
      </c>
      <c r="O215" s="54">
        <v>520.71596400599913</v>
      </c>
      <c r="P215" s="33">
        <v>238.37153591068156</v>
      </c>
      <c r="Q215" s="33">
        <v>0</v>
      </c>
      <c r="R215" s="33">
        <v>200.33606919582192</v>
      </c>
      <c r="S215" s="33">
        <v>169.06727478753538</v>
      </c>
      <c r="T215" s="33">
        <v>58.982627895350774</v>
      </c>
      <c r="U215" s="33">
        <v>253.15074909814516</v>
      </c>
      <c r="V215" s="33">
        <v>0</v>
      </c>
      <c r="W215" s="33">
        <v>0</v>
      </c>
    </row>
    <row r="216" spans="1:23" x14ac:dyDescent="0.2">
      <c r="A216" s="27">
        <v>1853</v>
      </c>
      <c r="B216" s="27" t="s">
        <v>602</v>
      </c>
      <c r="C216" s="33">
        <v>1334</v>
      </c>
      <c r="D216" s="33">
        <f>SUM(Table17[[#This Row],[Utbytte totalt]:[Renter ansvarlig lån totalt]])</f>
        <v>1915894.7859587485</v>
      </c>
      <c r="E216" s="33">
        <f>SUM(Table17[[#This Row],[Utbytte per innbygger]:[Renter ansvarlig lån per innbygger]])</f>
        <v>1436.2029879750737</v>
      </c>
      <c r="F216" s="54">
        <v>0</v>
      </c>
      <c r="G216" s="33">
        <v>0</v>
      </c>
      <c r="H216" s="33">
        <v>0</v>
      </c>
      <c r="I216" s="33">
        <v>615379.04348570248</v>
      </c>
      <c r="J216" s="33">
        <v>786460.61999999988</v>
      </c>
      <c r="K216" s="33">
        <v>151828</v>
      </c>
      <c r="L216" s="33">
        <v>362227.12247304618</v>
      </c>
      <c r="M216" s="33">
        <v>0</v>
      </c>
      <c r="N216" s="33">
        <v>0</v>
      </c>
      <c r="O216" s="54">
        <v>0</v>
      </c>
      <c r="P216" s="33">
        <v>0</v>
      </c>
      <c r="Q216" s="33">
        <v>0</v>
      </c>
      <c r="R216" s="33">
        <v>461.30363079887741</v>
      </c>
      <c r="S216" s="33">
        <v>589.55068965517228</v>
      </c>
      <c r="T216" s="33">
        <v>113.81409295352324</v>
      </c>
      <c r="U216" s="33">
        <v>271.5345745675009</v>
      </c>
      <c r="V216" s="33">
        <v>0</v>
      </c>
      <c r="W216" s="33">
        <v>0</v>
      </c>
    </row>
    <row r="217" spans="1:23" x14ac:dyDescent="0.2">
      <c r="A217" s="27">
        <v>5060</v>
      </c>
      <c r="B217" s="27" t="s">
        <v>688</v>
      </c>
      <c r="C217" s="33">
        <v>9732</v>
      </c>
      <c r="D217" s="33">
        <f>SUM(Table17[[#This Row],[Utbytte totalt]:[Renter ansvarlig lån totalt]])</f>
        <v>13844430.745709829</v>
      </c>
      <c r="E217" s="33">
        <f>SUM(Table17[[#This Row],[Utbytte per innbygger]:[Renter ansvarlig lån per innbygger]])</f>
        <v>1422.5678941337678</v>
      </c>
      <c r="F217" s="54">
        <v>5083130</v>
      </c>
      <c r="G217" s="33">
        <v>0</v>
      </c>
      <c r="H217" s="33">
        <v>5646000.0000000009</v>
      </c>
      <c r="I217" s="33">
        <v>1204305.1416631965</v>
      </c>
      <c r="J217" s="33">
        <v>331722.8</v>
      </c>
      <c r="K217" s="33">
        <v>28346</v>
      </c>
      <c r="L217" s="33">
        <v>1550926.8040466309</v>
      </c>
      <c r="M217" s="33">
        <v>0</v>
      </c>
      <c r="N217" s="33">
        <v>0</v>
      </c>
      <c r="O217" s="54">
        <v>522.31093300452119</v>
      </c>
      <c r="P217" s="33">
        <v>0</v>
      </c>
      <c r="Q217" s="33">
        <v>580.1479654747227</v>
      </c>
      <c r="R217" s="33">
        <v>123.74693194237531</v>
      </c>
      <c r="S217" s="33">
        <v>34.085778873818327</v>
      </c>
      <c r="T217" s="33">
        <v>2.9126592683929307</v>
      </c>
      <c r="U217" s="33">
        <v>159.3636255699374</v>
      </c>
      <c r="V217" s="33">
        <v>0</v>
      </c>
      <c r="W217" s="33">
        <v>0</v>
      </c>
    </row>
    <row r="218" spans="1:23" x14ac:dyDescent="0.2">
      <c r="A218" s="27">
        <v>5430</v>
      </c>
      <c r="B218" s="27" t="s">
        <v>637</v>
      </c>
      <c r="C218" s="33">
        <v>2877</v>
      </c>
      <c r="D218" s="33">
        <f>SUM(Table17[[#This Row],[Utbytte totalt]:[Renter ansvarlig lån totalt]])</f>
        <v>4009263.5618787254</v>
      </c>
      <c r="E218" s="33">
        <f>SUM(Table17[[#This Row],[Utbytte per innbygger]:[Renter ansvarlig lån per innbygger]])</f>
        <v>1393.5570253315</v>
      </c>
      <c r="F218" s="54">
        <v>0</v>
      </c>
      <c r="G218" s="33">
        <v>0</v>
      </c>
      <c r="H218" s="33">
        <v>0</v>
      </c>
      <c r="I218" s="33">
        <v>678030.75605777651</v>
      </c>
      <c r="J218" s="33">
        <v>1917908.8199999998</v>
      </c>
      <c r="K218" s="33">
        <v>620579</v>
      </c>
      <c r="L218" s="33">
        <v>792744.98582094908</v>
      </c>
      <c r="M218" s="33">
        <v>0</v>
      </c>
      <c r="N218" s="33">
        <v>0</v>
      </c>
      <c r="O218" s="54">
        <v>0</v>
      </c>
      <c r="P218" s="33">
        <v>0</v>
      </c>
      <c r="Q218" s="33">
        <v>0</v>
      </c>
      <c r="R218" s="33">
        <v>235.67283839338774</v>
      </c>
      <c r="S218" s="33">
        <v>666.63497393117825</v>
      </c>
      <c r="T218" s="33">
        <v>215.70351060132083</v>
      </c>
      <c r="U218" s="33">
        <v>275.54570240561316</v>
      </c>
      <c r="V218" s="33">
        <v>0</v>
      </c>
      <c r="W218" s="33">
        <v>0</v>
      </c>
    </row>
    <row r="219" spans="1:23" x14ac:dyDescent="0.2">
      <c r="A219" s="27">
        <v>5053</v>
      </c>
      <c r="B219" s="27" t="s">
        <v>570</v>
      </c>
      <c r="C219" s="33">
        <v>6794</v>
      </c>
      <c r="D219" s="33">
        <f>SUM(Table17[[#This Row],[Utbytte totalt]:[Renter ansvarlig lån totalt]])</f>
        <v>9358187.0935929548</v>
      </c>
      <c r="E219" s="33">
        <f>SUM(Table17[[#This Row],[Utbytte per innbygger]:[Renter ansvarlig lån per innbygger]])</f>
        <v>1377.4193543704673</v>
      </c>
      <c r="F219" s="54">
        <v>3608943</v>
      </c>
      <c r="G219" s="33">
        <v>449279.23249999998</v>
      </c>
      <c r="H219" s="33">
        <v>0</v>
      </c>
      <c r="I219" s="33">
        <v>1190382.5388694024</v>
      </c>
      <c r="J219" s="33">
        <v>2031875.54</v>
      </c>
      <c r="K219" s="33">
        <v>388901</v>
      </c>
      <c r="L219" s="33">
        <v>1688805.7822235525</v>
      </c>
      <c r="M219" s="33">
        <v>0</v>
      </c>
      <c r="N219" s="33">
        <v>0</v>
      </c>
      <c r="O219" s="54">
        <v>531.19561377686193</v>
      </c>
      <c r="P219" s="33">
        <v>66.128824330291437</v>
      </c>
      <c r="Q219" s="33">
        <v>0</v>
      </c>
      <c r="R219" s="33">
        <v>175.21085352802507</v>
      </c>
      <c r="S219" s="33">
        <v>299.06911098027672</v>
      </c>
      <c r="T219" s="33">
        <v>57.241831027377096</v>
      </c>
      <c r="U219" s="33">
        <v>248.57312072763503</v>
      </c>
      <c r="V219" s="33">
        <v>0</v>
      </c>
      <c r="W219" s="33">
        <v>0</v>
      </c>
    </row>
    <row r="220" spans="1:23" x14ac:dyDescent="0.2">
      <c r="A220" s="27">
        <v>3420</v>
      </c>
      <c r="B220" s="27" t="s">
        <v>596</v>
      </c>
      <c r="C220" s="33">
        <v>21435</v>
      </c>
      <c r="D220" s="33">
        <f>SUM(Table17[[#This Row],[Utbytte totalt]:[Renter ansvarlig lån totalt]])</f>
        <v>28661459.023106918</v>
      </c>
      <c r="E220" s="33">
        <f>SUM(Table17[[#This Row],[Utbytte per innbygger]:[Renter ansvarlig lån per innbygger]])</f>
        <v>1337.1336143273579</v>
      </c>
      <c r="F220" s="54">
        <v>13000000</v>
      </c>
      <c r="G220" s="33">
        <v>0</v>
      </c>
      <c r="H220" s="33">
        <v>0</v>
      </c>
      <c r="I220" s="33">
        <v>3697843.3020317345</v>
      </c>
      <c r="J220" s="33">
        <v>6188978.9819999989</v>
      </c>
      <c r="K220" s="33">
        <v>429417</v>
      </c>
      <c r="L220" s="33">
        <v>5345219.7390751839</v>
      </c>
      <c r="M220" s="33">
        <v>0</v>
      </c>
      <c r="N220" s="33">
        <v>0</v>
      </c>
      <c r="O220" s="54">
        <v>606.48472125029161</v>
      </c>
      <c r="P220" s="33">
        <v>0</v>
      </c>
      <c r="Q220" s="33">
        <v>0</v>
      </c>
      <c r="R220" s="33">
        <v>172.51426648153648</v>
      </c>
      <c r="S220" s="33">
        <v>288.73239944016791</v>
      </c>
      <c r="T220" s="33">
        <v>20.033449965010497</v>
      </c>
      <c r="U220" s="33">
        <v>249.36877719035147</v>
      </c>
      <c r="V220" s="33">
        <v>0</v>
      </c>
      <c r="W220" s="33">
        <v>0</v>
      </c>
    </row>
    <row r="221" spans="1:23" x14ac:dyDescent="0.2">
      <c r="A221" s="27">
        <v>5014</v>
      </c>
      <c r="B221" s="27" t="s">
        <v>703</v>
      </c>
      <c r="C221" s="33">
        <v>5265</v>
      </c>
      <c r="D221" s="33">
        <f>SUM(Table17[[#This Row],[Utbytte totalt]:[Renter ansvarlig lån totalt]])</f>
        <v>7001035.536270665</v>
      </c>
      <c r="E221" s="33">
        <f>SUM(Table17[[#This Row],[Utbytte per innbygger]:[Renter ansvarlig lån per innbygger]])</f>
        <v>1329.7313459203542</v>
      </c>
      <c r="F221" s="54">
        <v>4978000</v>
      </c>
      <c r="G221" s="33">
        <v>0</v>
      </c>
      <c r="H221" s="33">
        <v>0</v>
      </c>
      <c r="I221" s="33">
        <v>1180636.7169137462</v>
      </c>
      <c r="J221" s="33">
        <v>0</v>
      </c>
      <c r="K221" s="33">
        <v>0</v>
      </c>
      <c r="L221" s="33">
        <v>842398.81935691833</v>
      </c>
      <c r="M221" s="33">
        <v>0</v>
      </c>
      <c r="N221" s="33">
        <v>0</v>
      </c>
      <c r="O221" s="54">
        <v>945.48907882241213</v>
      </c>
      <c r="P221" s="33">
        <v>0</v>
      </c>
      <c r="Q221" s="33">
        <v>0</v>
      </c>
      <c r="R221" s="33">
        <v>224.24249134164219</v>
      </c>
      <c r="S221" s="33">
        <v>0</v>
      </c>
      <c r="T221" s="33">
        <v>0</v>
      </c>
      <c r="U221" s="33">
        <v>159.99977575629978</v>
      </c>
      <c r="V221" s="33">
        <v>0</v>
      </c>
      <c r="W221" s="33">
        <v>0</v>
      </c>
    </row>
    <row r="222" spans="1:23" x14ac:dyDescent="0.2">
      <c r="A222" s="27">
        <v>5427</v>
      </c>
      <c r="B222" s="27" t="s">
        <v>748</v>
      </c>
      <c r="C222" s="33">
        <v>2804</v>
      </c>
      <c r="D222" s="33">
        <f>SUM(Table17[[#This Row],[Utbytte totalt]:[Renter ansvarlig lån totalt]])</f>
        <v>3716430.5840554852</v>
      </c>
      <c r="E222" s="33">
        <f>SUM(Table17[[#This Row],[Utbytte per innbygger]:[Renter ansvarlig lån per innbygger]])</f>
        <v>1325.4032040140817</v>
      </c>
      <c r="F222" s="54">
        <v>2000040.0000000002</v>
      </c>
      <c r="G222" s="33">
        <v>0</v>
      </c>
      <c r="H222" s="33">
        <v>0</v>
      </c>
      <c r="I222" s="33">
        <v>1010780.9628294572</v>
      </c>
      <c r="J222" s="33">
        <v>0</v>
      </c>
      <c r="K222" s="33">
        <v>0</v>
      </c>
      <c r="L222" s="33">
        <v>705609.62122602761</v>
      </c>
      <c r="M222" s="33">
        <v>0</v>
      </c>
      <c r="N222" s="33">
        <v>0</v>
      </c>
      <c r="O222" s="54">
        <v>713.28102710413702</v>
      </c>
      <c r="P222" s="33">
        <v>0</v>
      </c>
      <c r="Q222" s="33">
        <v>0</v>
      </c>
      <c r="R222" s="33">
        <v>360.47823210750971</v>
      </c>
      <c r="S222" s="33">
        <v>0</v>
      </c>
      <c r="T222" s="33">
        <v>0</v>
      </c>
      <c r="U222" s="33">
        <v>251.64394480243496</v>
      </c>
      <c r="V222" s="33">
        <v>0</v>
      </c>
      <c r="W222" s="33">
        <v>0</v>
      </c>
    </row>
    <row r="223" spans="1:23" x14ac:dyDescent="0.2">
      <c r="A223" s="27">
        <v>3425</v>
      </c>
      <c r="B223" s="27" t="s">
        <v>585</v>
      </c>
      <c r="C223" s="33">
        <v>1253</v>
      </c>
      <c r="D223" s="33">
        <f>SUM(Table17[[#This Row],[Utbytte totalt]:[Renter ansvarlig lån totalt]])</f>
        <v>1646548.9451863319</v>
      </c>
      <c r="E223" s="33">
        <f>SUM(Table17[[#This Row],[Utbytte per innbygger]:[Renter ansvarlig lån per innbygger]])</f>
        <v>1314.0853513059312</v>
      </c>
      <c r="F223" s="54">
        <v>0</v>
      </c>
      <c r="G223" s="33">
        <v>156384.48699999999</v>
      </c>
      <c r="H223" s="33">
        <v>0</v>
      </c>
      <c r="I223" s="33">
        <v>446915.54968079313</v>
      </c>
      <c r="J223" s="33">
        <v>704943.91799999995</v>
      </c>
      <c r="K223" s="33">
        <v>33427</v>
      </c>
      <c r="L223" s="33">
        <v>304877.99050553888</v>
      </c>
      <c r="M223" s="33">
        <v>0</v>
      </c>
      <c r="N223" s="33">
        <v>0</v>
      </c>
      <c r="O223" s="54">
        <v>0</v>
      </c>
      <c r="P223" s="33">
        <v>124.80805027932961</v>
      </c>
      <c r="Q223" s="33">
        <v>0</v>
      </c>
      <c r="R223" s="33">
        <v>356.67641634540553</v>
      </c>
      <c r="S223" s="33">
        <v>562.60488268156416</v>
      </c>
      <c r="T223" s="33">
        <v>26.67757382282522</v>
      </c>
      <c r="U223" s="33">
        <v>243.31842817680678</v>
      </c>
      <c r="V223" s="33">
        <v>0</v>
      </c>
      <c r="W223" s="33">
        <v>0</v>
      </c>
    </row>
    <row r="224" spans="1:23" x14ac:dyDescent="0.2">
      <c r="A224" s="27">
        <v>5036</v>
      </c>
      <c r="B224" s="27" t="s">
        <v>742</v>
      </c>
      <c r="C224" s="33">
        <v>2608</v>
      </c>
      <c r="D224" s="33">
        <f>SUM(Table17[[#This Row],[Utbytte totalt]:[Renter ansvarlig lån totalt]])</f>
        <v>3420839.0043998188</v>
      </c>
      <c r="E224" s="33">
        <f>SUM(Table17[[#This Row],[Utbytte per innbygger]:[Renter ansvarlig lån per innbygger]])</f>
        <v>1311.6713973925685</v>
      </c>
      <c r="F224" s="54">
        <v>1475773.0000000002</v>
      </c>
      <c r="G224" s="33">
        <v>0</v>
      </c>
      <c r="H224" s="33">
        <v>0</v>
      </c>
      <c r="I224" s="33">
        <v>1308724.6626166527</v>
      </c>
      <c r="J224" s="33">
        <v>0</v>
      </c>
      <c r="K224" s="33">
        <v>0</v>
      </c>
      <c r="L224" s="33">
        <v>636341.34178316593</v>
      </c>
      <c r="M224" s="33">
        <v>0</v>
      </c>
      <c r="N224" s="33">
        <v>0</v>
      </c>
      <c r="O224" s="54">
        <v>565.86388036809819</v>
      </c>
      <c r="P224" s="33">
        <v>0</v>
      </c>
      <c r="Q224" s="33">
        <v>0</v>
      </c>
      <c r="R224" s="33">
        <v>501.81160376405393</v>
      </c>
      <c r="S224" s="33">
        <v>0</v>
      </c>
      <c r="T224" s="33">
        <v>0</v>
      </c>
      <c r="U224" s="33">
        <v>243.99591326041639</v>
      </c>
      <c r="V224" s="33">
        <v>0</v>
      </c>
      <c r="W224" s="33">
        <v>0</v>
      </c>
    </row>
    <row r="225" spans="1:23" x14ac:dyDescent="0.2">
      <c r="A225" s="27">
        <v>5403</v>
      </c>
      <c r="B225" s="27" t="s">
        <v>470</v>
      </c>
      <c r="C225" s="33">
        <v>21144</v>
      </c>
      <c r="D225" s="33">
        <f>SUM(Table17[[#This Row],[Utbytte totalt]:[Renter ansvarlig lån totalt]])</f>
        <v>27222085.864287764</v>
      </c>
      <c r="E225" s="33">
        <f>SUM(Table17[[#This Row],[Utbytte per innbygger]:[Renter ansvarlig lån per innbygger]])</f>
        <v>1287.4614956624937</v>
      </c>
      <c r="F225" s="54">
        <v>0</v>
      </c>
      <c r="G225" s="33">
        <v>14867301.358000001</v>
      </c>
      <c r="H225" s="33">
        <v>0</v>
      </c>
      <c r="I225" s="33">
        <v>5311472.9658324784</v>
      </c>
      <c r="J225" s="33">
        <v>1325969.3659999999</v>
      </c>
      <c r="K225" s="33">
        <v>294959</v>
      </c>
      <c r="L225" s="33">
        <v>5422383.1744552851</v>
      </c>
      <c r="M225" s="33">
        <v>0</v>
      </c>
      <c r="N225" s="33">
        <v>0</v>
      </c>
      <c r="O225" s="54">
        <v>0</v>
      </c>
      <c r="P225" s="33">
        <v>703.14516449110863</v>
      </c>
      <c r="Q225" s="33">
        <v>0</v>
      </c>
      <c r="R225" s="33">
        <v>251.20473731708657</v>
      </c>
      <c r="S225" s="33">
        <v>62.711377506621261</v>
      </c>
      <c r="T225" s="33">
        <v>13.950009458948164</v>
      </c>
      <c r="U225" s="33">
        <v>256.45020688872899</v>
      </c>
      <c r="V225" s="33">
        <v>0</v>
      </c>
      <c r="W225" s="33">
        <v>0</v>
      </c>
    </row>
    <row r="226" spans="1:23" x14ac:dyDescent="0.2">
      <c r="A226" s="27">
        <v>5049</v>
      </c>
      <c r="B226" s="27" t="s">
        <v>621</v>
      </c>
      <c r="C226" s="33">
        <v>1101</v>
      </c>
      <c r="D226" s="33">
        <f>SUM(Table17[[#This Row],[Utbytte totalt]:[Renter ansvarlig lån totalt]])</f>
        <v>1405145.9996208679</v>
      </c>
      <c r="E226" s="33">
        <f>SUM(Table17[[#This Row],[Utbytte per innbygger]:[Renter ansvarlig lån per innbygger]])</f>
        <v>1276.245231263277</v>
      </c>
      <c r="F226" s="54">
        <v>824719.99999999988</v>
      </c>
      <c r="G226" s="33">
        <v>0</v>
      </c>
      <c r="H226" s="33">
        <v>0</v>
      </c>
      <c r="I226" s="33">
        <v>402363.22074065183</v>
      </c>
      <c r="J226" s="33">
        <v>0</v>
      </c>
      <c r="K226" s="33">
        <v>0</v>
      </c>
      <c r="L226" s="33">
        <v>178062.77888021618</v>
      </c>
      <c r="M226" s="33">
        <v>0</v>
      </c>
      <c r="N226" s="33">
        <v>0</v>
      </c>
      <c r="O226" s="54">
        <v>749.06448683015435</v>
      </c>
      <c r="P226" s="33">
        <v>0</v>
      </c>
      <c r="Q226" s="33">
        <v>0</v>
      </c>
      <c r="R226" s="33">
        <v>365.45251656734951</v>
      </c>
      <c r="S226" s="33">
        <v>0</v>
      </c>
      <c r="T226" s="33">
        <v>0</v>
      </c>
      <c r="U226" s="33">
        <v>161.72822786577311</v>
      </c>
      <c r="V226" s="33">
        <v>0</v>
      </c>
      <c r="W226" s="33">
        <v>0</v>
      </c>
    </row>
    <row r="227" spans="1:23" x14ac:dyDescent="0.2">
      <c r="A227" s="27">
        <v>3045</v>
      </c>
      <c r="B227" s="27" t="s">
        <v>576</v>
      </c>
      <c r="C227" s="33">
        <v>3492</v>
      </c>
      <c r="D227" s="33">
        <f>SUM(Table17[[#This Row],[Utbytte totalt]:[Renter ansvarlig lån totalt]])</f>
        <v>4430108.7585101929</v>
      </c>
      <c r="E227" s="33">
        <f>SUM(Table17[[#This Row],[Utbytte per innbygger]:[Renter ansvarlig lån per innbygger]])</f>
        <v>1268.6451198482798</v>
      </c>
      <c r="F227" s="54">
        <v>690000</v>
      </c>
      <c r="G227" s="33">
        <v>305839.16399999999</v>
      </c>
      <c r="H227" s="33">
        <v>0</v>
      </c>
      <c r="I227" s="33">
        <v>1156968.2921642964</v>
      </c>
      <c r="J227" s="33">
        <v>993470.86999999988</v>
      </c>
      <c r="K227" s="33">
        <v>94127</v>
      </c>
      <c r="L227" s="33">
        <v>1189703.432345897</v>
      </c>
      <c r="M227" s="33">
        <v>0</v>
      </c>
      <c r="N227" s="33">
        <v>0</v>
      </c>
      <c r="O227" s="54">
        <v>197.59450171821305</v>
      </c>
      <c r="P227" s="33">
        <v>87.582807560137454</v>
      </c>
      <c r="Q227" s="33">
        <v>0</v>
      </c>
      <c r="R227" s="33">
        <v>331.31967129561752</v>
      </c>
      <c r="S227" s="33">
        <v>284.49910366552115</v>
      </c>
      <c r="T227" s="33">
        <v>26.955040091638029</v>
      </c>
      <c r="U227" s="33">
        <v>340.69399551715264</v>
      </c>
      <c r="V227" s="33">
        <v>0</v>
      </c>
      <c r="W227" s="33">
        <v>0</v>
      </c>
    </row>
    <row r="228" spans="1:23" x14ac:dyDescent="0.2">
      <c r="A228" s="27">
        <v>5046</v>
      </c>
      <c r="B228" s="27" t="s">
        <v>644</v>
      </c>
      <c r="C228" s="33">
        <v>1193</v>
      </c>
      <c r="D228" s="33">
        <f>SUM(Table17[[#This Row],[Utbytte totalt]:[Renter ansvarlig lån totalt]])</f>
        <v>1503698.4490729943</v>
      </c>
      <c r="E228" s="33">
        <f>SUM(Table17[[#This Row],[Utbytte per innbygger]:[Renter ansvarlig lån per innbygger]])</f>
        <v>1260.4345759203643</v>
      </c>
      <c r="F228" s="54">
        <v>896883</v>
      </c>
      <c r="G228" s="33">
        <v>0</v>
      </c>
      <c r="H228" s="33">
        <v>0</v>
      </c>
      <c r="I228" s="33">
        <v>310474.04230161023</v>
      </c>
      <c r="J228" s="33">
        <v>0</v>
      </c>
      <c r="K228" s="33">
        <v>0</v>
      </c>
      <c r="L228" s="33">
        <v>296341.40677138418</v>
      </c>
      <c r="M228" s="33">
        <v>0</v>
      </c>
      <c r="N228" s="33">
        <v>0</v>
      </c>
      <c r="O228" s="54">
        <v>751.78792958927079</v>
      </c>
      <c r="P228" s="33">
        <v>0</v>
      </c>
      <c r="Q228" s="33">
        <v>0</v>
      </c>
      <c r="R228" s="33">
        <v>260.24647301057018</v>
      </c>
      <c r="S228" s="33">
        <v>0</v>
      </c>
      <c r="T228" s="33">
        <v>0</v>
      </c>
      <c r="U228" s="33">
        <v>248.40017332052321</v>
      </c>
      <c r="V228" s="33">
        <v>0</v>
      </c>
      <c r="W228" s="33">
        <v>0</v>
      </c>
    </row>
    <row r="229" spans="1:23" x14ac:dyDescent="0.2">
      <c r="A229" s="27">
        <v>4645</v>
      </c>
      <c r="B229" s="27" t="s">
        <v>556</v>
      </c>
      <c r="C229" s="33">
        <v>2951</v>
      </c>
      <c r="D229" s="33">
        <f>SUM(Table17[[#This Row],[Utbytte totalt]:[Renter ansvarlig lån totalt]])</f>
        <v>3717447.8063158952</v>
      </c>
      <c r="E229" s="33">
        <f>SUM(Table17[[#This Row],[Utbytte per innbygger]:[Renter ansvarlig lån per innbygger]])</f>
        <v>1259.7247734042344</v>
      </c>
      <c r="F229" s="54">
        <v>0</v>
      </c>
      <c r="G229" s="33">
        <v>914660</v>
      </c>
      <c r="H229" s="33">
        <v>0</v>
      </c>
      <c r="I229" s="33">
        <v>551335.07063424948</v>
      </c>
      <c r="J229" s="33">
        <v>1285205.68</v>
      </c>
      <c r="K229" s="33">
        <v>236735</v>
      </c>
      <c r="L229" s="33">
        <v>729512.05568164587</v>
      </c>
      <c r="M229" s="33">
        <v>0</v>
      </c>
      <c r="N229" s="33">
        <v>0</v>
      </c>
      <c r="O229" s="54">
        <v>0</v>
      </c>
      <c r="P229" s="33">
        <v>309.94916977295833</v>
      </c>
      <c r="Q229" s="33">
        <v>0</v>
      </c>
      <c r="R229" s="33">
        <v>186.82991210920011</v>
      </c>
      <c r="S229" s="33">
        <v>435.51531006438495</v>
      </c>
      <c r="T229" s="33">
        <v>80.221958658082002</v>
      </c>
      <c r="U229" s="33">
        <v>247.20842279960891</v>
      </c>
      <c r="V229" s="33">
        <v>0</v>
      </c>
      <c r="W229" s="33">
        <v>0</v>
      </c>
    </row>
    <row r="230" spans="1:23" x14ac:dyDescent="0.2">
      <c r="A230" s="27">
        <v>4626</v>
      </c>
      <c r="B230" s="27" t="s">
        <v>721</v>
      </c>
      <c r="C230" s="33">
        <v>39032</v>
      </c>
      <c r="D230" s="33">
        <f>SUM(Table17[[#This Row],[Utbytte totalt]:[Renter ansvarlig lån totalt]])</f>
        <v>47567063.153518334</v>
      </c>
      <c r="E230" s="33">
        <f>SUM(Table17[[#This Row],[Utbytte per innbygger]:[Renter ansvarlig lån per innbygger]])</f>
        <v>1218.6683529800762</v>
      </c>
      <c r="F230" s="54">
        <v>31391320.000000004</v>
      </c>
      <c r="G230" s="33">
        <v>0</v>
      </c>
      <c r="H230" s="33">
        <v>0</v>
      </c>
      <c r="I230" s="33">
        <v>6745501.0535932863</v>
      </c>
      <c r="J230" s="33">
        <v>0</v>
      </c>
      <c r="K230" s="33">
        <v>0</v>
      </c>
      <c r="L230" s="33">
        <v>9430242.0999250412</v>
      </c>
      <c r="M230" s="33">
        <v>0</v>
      </c>
      <c r="N230" s="33">
        <v>0</v>
      </c>
      <c r="O230" s="54">
        <v>804.24574707931959</v>
      </c>
      <c r="P230" s="33">
        <v>0</v>
      </c>
      <c r="Q230" s="33">
        <v>0</v>
      </c>
      <c r="R230" s="33">
        <v>172.81976464422235</v>
      </c>
      <c r="S230" s="33">
        <v>0</v>
      </c>
      <c r="T230" s="33">
        <v>0</v>
      </c>
      <c r="U230" s="33">
        <v>241.60284125653416</v>
      </c>
      <c r="V230" s="33">
        <v>0</v>
      </c>
      <c r="W230" s="33">
        <v>0</v>
      </c>
    </row>
    <row r="231" spans="1:23" x14ac:dyDescent="0.2">
      <c r="A231" s="27">
        <v>5428</v>
      </c>
      <c r="B231" s="27" t="s">
        <v>582</v>
      </c>
      <c r="C231" s="33">
        <v>4746</v>
      </c>
      <c r="D231" s="33">
        <f>SUM(Table17[[#This Row],[Utbytte totalt]:[Renter ansvarlig lån totalt]])</f>
        <v>5762539.7853777697</v>
      </c>
      <c r="E231" s="33">
        <f>SUM(Table17[[#This Row],[Utbytte per innbygger]:[Renter ansvarlig lån per innbygger]])</f>
        <v>1214.1887453387628</v>
      </c>
      <c r="F231" s="54">
        <v>2000040.0000000002</v>
      </c>
      <c r="G231" s="33">
        <v>213516.576</v>
      </c>
      <c r="H231" s="33">
        <v>0</v>
      </c>
      <c r="I231" s="33">
        <v>1102670.141268499</v>
      </c>
      <c r="J231" s="33">
        <v>1056643.0459999999</v>
      </c>
      <c r="K231" s="33">
        <v>137411</v>
      </c>
      <c r="L231" s="33">
        <v>1252259.0221092701</v>
      </c>
      <c r="M231" s="33">
        <v>0</v>
      </c>
      <c r="N231" s="33">
        <v>0</v>
      </c>
      <c r="O231" s="54">
        <v>421.41592920353986</v>
      </c>
      <c r="P231" s="33">
        <v>44.988743362831862</v>
      </c>
      <c r="Q231" s="33">
        <v>0</v>
      </c>
      <c r="R231" s="33">
        <v>232.33673435914432</v>
      </c>
      <c r="S231" s="33">
        <v>222.63865276021909</v>
      </c>
      <c r="T231" s="33">
        <v>28.953013063632532</v>
      </c>
      <c r="U231" s="33">
        <v>263.85567258939528</v>
      </c>
      <c r="V231" s="33">
        <v>0</v>
      </c>
      <c r="W231" s="33">
        <v>0</v>
      </c>
    </row>
    <row r="232" spans="1:23" x14ac:dyDescent="0.2">
      <c r="A232" s="27">
        <v>5047</v>
      </c>
      <c r="B232" s="27" t="s">
        <v>636</v>
      </c>
      <c r="C232" s="33">
        <v>3817</v>
      </c>
      <c r="D232" s="33">
        <f>SUM(Table17[[#This Row],[Utbytte totalt]:[Renter ansvarlig lån totalt]])</f>
        <v>4625773.1618627645</v>
      </c>
      <c r="E232" s="33">
        <f>SUM(Table17[[#This Row],[Utbytte per innbygger]:[Renter ansvarlig lån per innbygger]])</f>
        <v>1211.887126503213</v>
      </c>
      <c r="F232" s="54">
        <v>2070523.0000000002</v>
      </c>
      <c r="G232" s="33">
        <v>0</v>
      </c>
      <c r="H232" s="33">
        <v>0</v>
      </c>
      <c r="I232" s="33">
        <v>673853.9752196382</v>
      </c>
      <c r="J232" s="33">
        <v>491419.44000000006</v>
      </c>
      <c r="K232" s="33">
        <v>442194</v>
      </c>
      <c r="L232" s="33">
        <v>947782.74664312601</v>
      </c>
      <c r="M232" s="33">
        <v>0</v>
      </c>
      <c r="N232" s="33">
        <v>0</v>
      </c>
      <c r="O232" s="54">
        <v>542.44773382237361</v>
      </c>
      <c r="P232" s="33">
        <v>0</v>
      </c>
      <c r="Q232" s="33">
        <v>0</v>
      </c>
      <c r="R232" s="33">
        <v>176.54020833629505</v>
      </c>
      <c r="S232" s="33">
        <v>128.74494105318314</v>
      </c>
      <c r="T232" s="33">
        <v>115.84857217710244</v>
      </c>
      <c r="U232" s="33">
        <v>248.30567111425884</v>
      </c>
      <c r="V232" s="33">
        <v>0</v>
      </c>
      <c r="W232" s="33">
        <v>0</v>
      </c>
    </row>
    <row r="233" spans="1:23" x14ac:dyDescent="0.2">
      <c r="A233" s="27">
        <v>3005</v>
      </c>
      <c r="B233" s="27" t="s">
        <v>665</v>
      </c>
      <c r="C233" s="33">
        <v>102273</v>
      </c>
      <c r="D233" s="33">
        <f>SUM(Table17[[#This Row],[Utbytte totalt]:[Renter ansvarlig lån totalt]])</f>
        <v>123126513.27905424</v>
      </c>
      <c r="E233" s="33">
        <f>SUM(Table17[[#This Row],[Utbytte per innbygger]:[Renter ansvarlig lån per innbygger]])</f>
        <v>1203.9004749939304</v>
      </c>
      <c r="F233" s="54">
        <v>106638061.83</v>
      </c>
      <c r="G233" s="33">
        <v>0</v>
      </c>
      <c r="H233" s="33">
        <v>0</v>
      </c>
      <c r="I233" s="33">
        <v>0</v>
      </c>
      <c r="J233" s="33">
        <v>0</v>
      </c>
      <c r="K233" s="33">
        <v>0</v>
      </c>
      <c r="L233" s="33">
        <v>16488451.449054241</v>
      </c>
      <c r="M233" s="33">
        <v>0</v>
      </c>
      <c r="N233" s="33">
        <v>0</v>
      </c>
      <c r="O233" s="54">
        <v>1042.6804907453579</v>
      </c>
      <c r="P233" s="33">
        <v>0</v>
      </c>
      <c r="Q233" s="33">
        <v>0</v>
      </c>
      <c r="R233" s="33">
        <v>0</v>
      </c>
      <c r="S233" s="33">
        <v>0</v>
      </c>
      <c r="T233" s="33">
        <v>0</v>
      </c>
      <c r="U233" s="33">
        <v>161.21998424857236</v>
      </c>
      <c r="V233" s="33">
        <v>0</v>
      </c>
      <c r="W233" s="33">
        <v>0</v>
      </c>
    </row>
    <row r="234" spans="1:23" x14ac:dyDescent="0.2">
      <c r="A234" s="27">
        <v>5007</v>
      </c>
      <c r="B234" s="27" t="s">
        <v>590</v>
      </c>
      <c r="C234" s="33">
        <v>15001</v>
      </c>
      <c r="D234" s="33">
        <f>SUM(Table17[[#This Row],[Utbytte totalt]:[Renter ansvarlig lån totalt]])</f>
        <v>16546578.799555577</v>
      </c>
      <c r="E234" s="33">
        <f>SUM(Table17[[#This Row],[Utbytte per innbygger]:[Renter ansvarlig lån per innbygger]])</f>
        <v>1103.031717855848</v>
      </c>
      <c r="F234" s="54">
        <v>8018023</v>
      </c>
      <c r="G234" s="33">
        <v>1126.5266999999999</v>
      </c>
      <c r="H234" s="33">
        <v>0</v>
      </c>
      <c r="I234" s="33">
        <v>3773025.3571182219</v>
      </c>
      <c r="J234" s="33">
        <v>995168.39999999991</v>
      </c>
      <c r="K234" s="33">
        <v>54085</v>
      </c>
      <c r="L234" s="33">
        <v>3705150.5157373548</v>
      </c>
      <c r="M234" s="33">
        <v>0</v>
      </c>
      <c r="N234" s="33">
        <v>0</v>
      </c>
      <c r="O234" s="54">
        <v>534.49923338444103</v>
      </c>
      <c r="P234" s="33">
        <v>7.5096773548430099E-2</v>
      </c>
      <c r="Q234" s="33">
        <v>0</v>
      </c>
      <c r="R234" s="33">
        <v>251.51825592415318</v>
      </c>
      <c r="S234" s="33">
        <v>66.340137324178386</v>
      </c>
      <c r="T234" s="33">
        <v>3.605426304913006</v>
      </c>
      <c r="U234" s="33">
        <v>246.99356814461402</v>
      </c>
      <c r="V234" s="33">
        <v>0</v>
      </c>
      <c r="W234" s="33">
        <v>0</v>
      </c>
    </row>
    <row r="235" spans="1:23" x14ac:dyDescent="0.2">
      <c r="A235" s="27">
        <v>3049</v>
      </c>
      <c r="B235" s="27" t="s">
        <v>674</v>
      </c>
      <c r="C235" s="33">
        <v>27584</v>
      </c>
      <c r="D235" s="33">
        <f>SUM(Table17[[#This Row],[Utbytte totalt]:[Renter ansvarlig lån totalt]])</f>
        <v>29586344.482904315</v>
      </c>
      <c r="E235" s="33">
        <f>SUM(Table17[[#This Row],[Utbytte per innbygger]:[Renter ansvarlig lån per innbygger]])</f>
        <v>1072.5907947688629</v>
      </c>
      <c r="F235" s="54">
        <v>23939000</v>
      </c>
      <c r="G235" s="33">
        <v>0</v>
      </c>
      <c r="H235" s="33">
        <v>0</v>
      </c>
      <c r="I235" s="33">
        <v>0</v>
      </c>
      <c r="J235" s="33">
        <v>0</v>
      </c>
      <c r="K235" s="33">
        <v>0</v>
      </c>
      <c r="L235" s="33">
        <v>5647344.482904315</v>
      </c>
      <c r="M235" s="33">
        <v>0</v>
      </c>
      <c r="N235" s="33">
        <v>0</v>
      </c>
      <c r="O235" s="54">
        <v>867.85817865429237</v>
      </c>
      <c r="P235" s="33">
        <v>0</v>
      </c>
      <c r="Q235" s="33">
        <v>0</v>
      </c>
      <c r="R235" s="33">
        <v>0</v>
      </c>
      <c r="S235" s="33">
        <v>0</v>
      </c>
      <c r="T235" s="33">
        <v>0</v>
      </c>
      <c r="U235" s="33">
        <v>204.73261611457059</v>
      </c>
      <c r="V235" s="33">
        <v>0</v>
      </c>
      <c r="W235" s="33">
        <v>0</v>
      </c>
    </row>
    <row r="236" spans="1:23" x14ac:dyDescent="0.2">
      <c r="A236" s="27">
        <v>4651</v>
      </c>
      <c r="B236" s="27" t="s">
        <v>561</v>
      </c>
      <c r="C236" s="33">
        <v>7207</v>
      </c>
      <c r="D236" s="33">
        <f>SUM(Table17[[#This Row],[Utbytte totalt]:[Renter ansvarlig lån totalt]])</f>
        <v>7568007.7918827645</v>
      </c>
      <c r="E236" s="33">
        <f>SUM(Table17[[#This Row],[Utbytte per innbygger]:[Renter ansvarlig lån per innbygger]])</f>
        <v>1050.0912712477821</v>
      </c>
      <c r="F236" s="54">
        <v>3366331.95</v>
      </c>
      <c r="G236" s="33">
        <v>906157.79999999993</v>
      </c>
      <c r="H236" s="33">
        <v>0</v>
      </c>
      <c r="I236" s="33">
        <v>1484149.4578184593</v>
      </c>
      <c r="J236" s="33">
        <v>0</v>
      </c>
      <c r="K236" s="33">
        <v>35971</v>
      </c>
      <c r="L236" s="33">
        <v>1775397.5840643048</v>
      </c>
      <c r="M236" s="33">
        <v>0</v>
      </c>
      <c r="N236" s="33">
        <v>0</v>
      </c>
      <c r="O236" s="54">
        <v>467.09198695712502</v>
      </c>
      <c r="P236" s="33">
        <v>125.73300957402525</v>
      </c>
      <c r="Q236" s="33">
        <v>0</v>
      </c>
      <c r="R236" s="33">
        <v>205.93165780747319</v>
      </c>
      <c r="S236" s="33">
        <v>0</v>
      </c>
      <c r="T236" s="33">
        <v>4.9911197446926598</v>
      </c>
      <c r="U236" s="33">
        <v>246.34349716446576</v>
      </c>
      <c r="V236" s="33">
        <v>0</v>
      </c>
      <c r="W236" s="33">
        <v>0</v>
      </c>
    </row>
    <row r="237" spans="1:23" x14ac:dyDescent="0.2">
      <c r="A237" s="27">
        <v>3003</v>
      </c>
      <c r="B237" s="27" t="s">
        <v>591</v>
      </c>
      <c r="C237" s="33">
        <v>58182</v>
      </c>
      <c r="D237" s="33">
        <f>SUM(Table17[[#This Row],[Utbytte totalt]:[Renter ansvarlig lån totalt]])</f>
        <v>58909353.256137714</v>
      </c>
      <c r="E237" s="33">
        <f>SUM(Table17[[#This Row],[Utbytte per innbygger]:[Renter ansvarlig lån per innbygger]])</f>
        <v>1012.5013450231636</v>
      </c>
      <c r="F237" s="54">
        <v>28931300</v>
      </c>
      <c r="G237" s="33">
        <v>0</v>
      </c>
      <c r="H237" s="33">
        <v>0</v>
      </c>
      <c r="I237" s="33">
        <v>9174995.2411103658</v>
      </c>
      <c r="J237" s="33">
        <v>6317437.9580000006</v>
      </c>
      <c r="K237" s="33">
        <v>48102</v>
      </c>
      <c r="L237" s="33">
        <v>14437518.05702734</v>
      </c>
      <c r="M237" s="33">
        <v>0</v>
      </c>
      <c r="N237" s="33">
        <v>0</v>
      </c>
      <c r="O237" s="54">
        <v>497.25516482760992</v>
      </c>
      <c r="P237" s="33">
        <v>0</v>
      </c>
      <c r="Q237" s="33">
        <v>0</v>
      </c>
      <c r="R237" s="33">
        <v>157.69473791052843</v>
      </c>
      <c r="S237" s="33">
        <v>108.58062558867005</v>
      </c>
      <c r="T237" s="33">
        <v>0.82675054140455806</v>
      </c>
      <c r="U237" s="33">
        <v>248.14406615495068</v>
      </c>
      <c r="V237" s="33">
        <v>0</v>
      </c>
      <c r="W237" s="33">
        <v>0</v>
      </c>
    </row>
    <row r="238" spans="1:23" x14ac:dyDescent="0.2">
      <c r="A238" s="27">
        <v>4627</v>
      </c>
      <c r="B238" s="27" t="s">
        <v>794</v>
      </c>
      <c r="C238" s="33">
        <v>29816</v>
      </c>
      <c r="D238" s="33">
        <f>SUM(Table17[[#This Row],[Utbytte totalt]:[Renter ansvarlig lån totalt]])</f>
        <v>29953167.400816798</v>
      </c>
      <c r="E238" s="33">
        <f>SUM(Table17[[#This Row],[Utbytte per innbygger]:[Renter ansvarlig lån per innbygger]])</f>
        <v>1004.600462866139</v>
      </c>
      <c r="F238" s="54">
        <v>22735120</v>
      </c>
      <c r="G238" s="33">
        <v>0</v>
      </c>
      <c r="H238" s="33">
        <v>0</v>
      </c>
      <c r="I238" s="33">
        <v>0</v>
      </c>
      <c r="J238" s="33">
        <v>0</v>
      </c>
      <c r="K238" s="33">
        <v>0</v>
      </c>
      <c r="L238" s="33">
        <v>7218047.4008167982</v>
      </c>
      <c r="M238" s="33">
        <v>0</v>
      </c>
      <c r="N238" s="33">
        <v>0</v>
      </c>
      <c r="O238" s="54">
        <v>762.51408639656563</v>
      </c>
      <c r="P238" s="33">
        <v>0</v>
      </c>
      <c r="Q238" s="33">
        <v>0</v>
      </c>
      <c r="R238" s="33">
        <v>0</v>
      </c>
      <c r="S238" s="33">
        <v>0</v>
      </c>
      <c r="T238" s="33">
        <v>0</v>
      </c>
      <c r="U238" s="33">
        <v>242.08637646957331</v>
      </c>
      <c r="V238" s="33">
        <v>0</v>
      </c>
      <c r="W238" s="33">
        <v>0</v>
      </c>
    </row>
    <row r="239" spans="1:23" x14ac:dyDescent="0.2">
      <c r="A239" s="27">
        <v>1871</v>
      </c>
      <c r="B239" s="27" t="s">
        <v>633</v>
      </c>
      <c r="C239" s="33">
        <v>4572</v>
      </c>
      <c r="D239" s="33">
        <f>SUM(Table17[[#This Row],[Utbytte totalt]:[Renter ansvarlig lån totalt]])</f>
        <v>4587168.248467071</v>
      </c>
      <c r="E239" s="33">
        <f>SUM(Table17[[#This Row],[Utbytte per innbygger]:[Renter ansvarlig lån per innbygger]])</f>
        <v>1003.3176396472157</v>
      </c>
      <c r="F239" s="54">
        <v>2000000</v>
      </c>
      <c r="G239" s="33">
        <v>0</v>
      </c>
      <c r="H239" s="33">
        <v>0</v>
      </c>
      <c r="I239" s="33">
        <v>1356061.512115553</v>
      </c>
      <c r="J239" s="33">
        <v>95328.56</v>
      </c>
      <c r="K239" s="33">
        <v>16754</v>
      </c>
      <c r="L239" s="33">
        <v>1119024.1763515174</v>
      </c>
      <c r="M239" s="33">
        <v>0</v>
      </c>
      <c r="N239" s="33">
        <v>0</v>
      </c>
      <c r="O239" s="54">
        <v>437.44531933508313</v>
      </c>
      <c r="P239" s="33">
        <v>0</v>
      </c>
      <c r="Q239" s="33">
        <v>0</v>
      </c>
      <c r="R239" s="33">
        <v>296.60138060270191</v>
      </c>
      <c r="S239" s="33">
        <v>20.850516185476813</v>
      </c>
      <c r="T239" s="33">
        <v>3.6644794400699912</v>
      </c>
      <c r="U239" s="33">
        <v>244.75594408388395</v>
      </c>
      <c r="V239" s="33">
        <v>0</v>
      </c>
      <c r="W239" s="33">
        <v>0</v>
      </c>
    </row>
    <row r="240" spans="1:23" x14ac:dyDescent="0.2">
      <c r="A240" s="27">
        <v>4204</v>
      </c>
      <c r="B240" s="27" t="s">
        <v>680</v>
      </c>
      <c r="C240" s="33">
        <v>113737</v>
      </c>
      <c r="D240" s="33">
        <f>SUM(Table17[[#This Row],[Utbytte totalt]:[Renter ansvarlig lån totalt]])</f>
        <v>109091074.45963006</v>
      </c>
      <c r="E240" s="33">
        <f>SUM(Table17[[#This Row],[Utbytte per innbygger]:[Renter ansvarlig lån per innbygger]])</f>
        <v>959.15203020679348</v>
      </c>
      <c r="F240" s="54">
        <v>63291650</v>
      </c>
      <c r="G240" s="33">
        <v>0</v>
      </c>
      <c r="H240" s="33">
        <v>0</v>
      </c>
      <c r="I240" s="33">
        <v>17858522.603599787</v>
      </c>
      <c r="J240" s="33">
        <v>362685.3</v>
      </c>
      <c r="K240" s="33">
        <v>105934</v>
      </c>
      <c r="L240" s="33">
        <v>27472282.556030273</v>
      </c>
      <c r="M240" s="33">
        <v>0</v>
      </c>
      <c r="N240" s="33">
        <v>0</v>
      </c>
      <c r="O240" s="54">
        <v>556.47370688518254</v>
      </c>
      <c r="P240" s="33">
        <v>0</v>
      </c>
      <c r="Q240" s="33">
        <v>0</v>
      </c>
      <c r="R240" s="33">
        <v>157.01594559026339</v>
      </c>
      <c r="S240" s="33">
        <v>3.1888066328459517</v>
      </c>
      <c r="T240" s="33">
        <v>0.93139435715730146</v>
      </c>
      <c r="U240" s="33">
        <v>241.54217674134426</v>
      </c>
      <c r="V240" s="33">
        <v>0</v>
      </c>
      <c r="W240" s="33">
        <v>0</v>
      </c>
    </row>
    <row r="241" spans="1:23" x14ac:dyDescent="0.2">
      <c r="A241" s="27">
        <v>5412</v>
      </c>
      <c r="B241" s="27" t="s">
        <v>690</v>
      </c>
      <c r="C241" s="33">
        <v>4201</v>
      </c>
      <c r="D241" s="33">
        <f>SUM(Table17[[#This Row],[Utbytte totalt]:[Renter ansvarlig lån totalt]])</f>
        <v>3928169.5259098737</v>
      </c>
      <c r="E241" s="33">
        <f>SUM(Table17[[#This Row],[Utbytte per innbygger]:[Renter ansvarlig lån per innbygger]])</f>
        <v>935.05582621039594</v>
      </c>
      <c r="F241" s="54">
        <v>0</v>
      </c>
      <c r="G241" s="33">
        <v>0</v>
      </c>
      <c r="H241" s="33">
        <v>0</v>
      </c>
      <c r="I241" s="33">
        <v>1257211.0322796141</v>
      </c>
      <c r="J241" s="33">
        <v>1242464.324</v>
      </c>
      <c r="K241" s="33">
        <v>397009</v>
      </c>
      <c r="L241" s="33">
        <v>1031485.1696302593</v>
      </c>
      <c r="M241" s="33">
        <v>0</v>
      </c>
      <c r="N241" s="33">
        <v>0</v>
      </c>
      <c r="O241" s="54">
        <v>0</v>
      </c>
      <c r="P241" s="33">
        <v>0</v>
      </c>
      <c r="Q241" s="33">
        <v>0</v>
      </c>
      <c r="R241" s="33">
        <v>299.26470656501169</v>
      </c>
      <c r="S241" s="33">
        <v>295.75442132825521</v>
      </c>
      <c r="T241" s="33">
        <v>94.50345155915258</v>
      </c>
      <c r="U241" s="33">
        <v>245.53324675797651</v>
      </c>
      <c r="V241" s="33">
        <v>0</v>
      </c>
      <c r="W241" s="33">
        <v>0</v>
      </c>
    </row>
    <row r="242" spans="1:23" x14ac:dyDescent="0.2">
      <c r="A242" s="27">
        <v>1866</v>
      </c>
      <c r="B242" s="27" t="s">
        <v>609</v>
      </c>
      <c r="C242" s="33">
        <v>8107</v>
      </c>
      <c r="D242" s="33">
        <f>SUM(Table17[[#This Row],[Utbytte totalt]:[Renter ansvarlig lån totalt]])</f>
        <v>7567662.8696683366</v>
      </c>
      <c r="E242" s="33">
        <f>SUM(Table17[[#This Row],[Utbytte per innbygger]:[Renter ansvarlig lån per innbygger]])</f>
        <v>933.47266185621515</v>
      </c>
      <c r="F242" s="54">
        <v>4000000</v>
      </c>
      <c r="G242" s="33">
        <v>0</v>
      </c>
      <c r="H242" s="33">
        <v>0</v>
      </c>
      <c r="I242" s="33">
        <v>1953341.1719693234</v>
      </c>
      <c r="J242" s="33">
        <v>307295.77799999993</v>
      </c>
      <c r="K242" s="33">
        <v>1502</v>
      </c>
      <c r="L242" s="33">
        <v>1305523.9196990132</v>
      </c>
      <c r="M242" s="33">
        <v>0</v>
      </c>
      <c r="N242" s="33">
        <v>0</v>
      </c>
      <c r="O242" s="54">
        <v>493.40076477118538</v>
      </c>
      <c r="P242" s="33">
        <v>0</v>
      </c>
      <c r="Q242" s="33">
        <v>0</v>
      </c>
      <c r="R242" s="33">
        <v>240.94500702717693</v>
      </c>
      <c r="S242" s="33">
        <v>37.904992969039093</v>
      </c>
      <c r="T242" s="33">
        <v>0.18527198717158011</v>
      </c>
      <c r="U242" s="33">
        <v>161.03662510164219</v>
      </c>
      <c r="V242" s="33">
        <v>0</v>
      </c>
      <c r="W242" s="33">
        <v>0</v>
      </c>
    </row>
    <row r="243" spans="1:23" x14ac:dyDescent="0.2">
      <c r="A243" s="27">
        <v>3815</v>
      </c>
      <c r="B243" s="27" t="s">
        <v>571</v>
      </c>
      <c r="C243" s="33">
        <v>4093</v>
      </c>
      <c r="D243" s="33">
        <f>SUM(Table17[[#This Row],[Utbytte totalt]:[Renter ansvarlig lån totalt]])</f>
        <v>3818189.9707690571</v>
      </c>
      <c r="E243" s="33">
        <f>SUM(Table17[[#This Row],[Utbytte per innbygger]:[Renter ansvarlig lån per innbygger]])</f>
        <v>932.85853182727999</v>
      </c>
      <c r="F243" s="54">
        <v>0</v>
      </c>
      <c r="G243" s="33">
        <v>519989.364</v>
      </c>
      <c r="H243" s="33">
        <v>0</v>
      </c>
      <c r="I243" s="33">
        <v>783842.53729061224</v>
      </c>
      <c r="J243" s="33">
        <v>1187953.43</v>
      </c>
      <c r="K243" s="33">
        <v>333478</v>
      </c>
      <c r="L243" s="33">
        <v>992926.63947844505</v>
      </c>
      <c r="M243" s="33">
        <v>0</v>
      </c>
      <c r="N243" s="33">
        <v>0</v>
      </c>
      <c r="O243" s="54">
        <v>0</v>
      </c>
      <c r="P243" s="33">
        <v>127.04357781578304</v>
      </c>
      <c r="Q243" s="33">
        <v>0</v>
      </c>
      <c r="R243" s="33">
        <v>191.50807165663628</v>
      </c>
      <c r="S243" s="33">
        <v>290.24027119472271</v>
      </c>
      <c r="T243" s="33">
        <v>81.475201563645243</v>
      </c>
      <c r="U243" s="33">
        <v>242.59140959649281</v>
      </c>
      <c r="V243" s="33">
        <v>0</v>
      </c>
      <c r="W243" s="33">
        <v>0</v>
      </c>
    </row>
    <row r="244" spans="1:23" x14ac:dyDescent="0.2">
      <c r="A244" s="27">
        <v>3446</v>
      </c>
      <c r="B244" s="27" t="s">
        <v>587</v>
      </c>
      <c r="C244" s="33">
        <v>13633</v>
      </c>
      <c r="D244" s="33">
        <f>SUM(Table17[[#This Row],[Utbytte totalt]:[Renter ansvarlig lån totalt]])</f>
        <v>12585570.778367512</v>
      </c>
      <c r="E244" s="33">
        <f>SUM(Table17[[#This Row],[Utbytte per innbygger]:[Renter ansvarlig lån per innbygger]])</f>
        <v>923.16957224143721</v>
      </c>
      <c r="F244" s="54">
        <v>4525060</v>
      </c>
      <c r="G244" s="33">
        <v>51443.186999999998</v>
      </c>
      <c r="H244" s="33">
        <v>0</v>
      </c>
      <c r="I244" s="33">
        <v>2623018.3663508235</v>
      </c>
      <c r="J244" s="33">
        <v>1682167.7620000001</v>
      </c>
      <c r="K244" s="33">
        <v>382026</v>
      </c>
      <c r="L244" s="33">
        <v>3321855.4630166888</v>
      </c>
      <c r="M244" s="33">
        <v>0</v>
      </c>
      <c r="N244" s="33">
        <v>0</v>
      </c>
      <c r="O244" s="54">
        <v>331.91960683635295</v>
      </c>
      <c r="P244" s="33">
        <v>3.7734311596860559</v>
      </c>
      <c r="Q244" s="33">
        <v>0</v>
      </c>
      <c r="R244" s="33">
        <v>192.40213939344412</v>
      </c>
      <c r="S244" s="33">
        <v>123.38940526663244</v>
      </c>
      <c r="T244" s="33">
        <v>28.022152130858945</v>
      </c>
      <c r="U244" s="33">
        <v>243.66283745446262</v>
      </c>
      <c r="V244" s="33">
        <v>0</v>
      </c>
      <c r="W244" s="33">
        <v>0</v>
      </c>
    </row>
    <row r="245" spans="1:23" x14ac:dyDescent="0.2">
      <c r="A245" s="27">
        <v>5029</v>
      </c>
      <c r="B245" s="27" t="s">
        <v>635</v>
      </c>
      <c r="C245" s="33">
        <v>8360</v>
      </c>
      <c r="D245" s="33">
        <f>SUM(Table17[[#This Row],[Utbytte totalt]:[Renter ansvarlig lån totalt]])</f>
        <v>7658174.5411460996</v>
      </c>
      <c r="E245" s="33">
        <f>SUM(Table17[[#This Row],[Utbytte per innbygger]:[Renter ansvarlig lån per innbygger]])</f>
        <v>916.04958626149516</v>
      </c>
      <c r="F245" s="54">
        <v>4402000</v>
      </c>
      <c r="G245" s="33">
        <v>0</v>
      </c>
      <c r="H245" s="33">
        <v>0</v>
      </c>
      <c r="I245" s="33">
        <v>1215443.2238982318</v>
      </c>
      <c r="J245" s="33">
        <v>0</v>
      </c>
      <c r="K245" s="33">
        <v>0</v>
      </c>
      <c r="L245" s="33">
        <v>2040731.3172478676</v>
      </c>
      <c r="M245" s="33">
        <v>0</v>
      </c>
      <c r="N245" s="33">
        <v>0</v>
      </c>
      <c r="O245" s="54">
        <v>526.55502392344499</v>
      </c>
      <c r="P245" s="33">
        <v>0</v>
      </c>
      <c r="Q245" s="33">
        <v>0</v>
      </c>
      <c r="R245" s="33">
        <v>145.38794544237223</v>
      </c>
      <c r="S245" s="33">
        <v>0</v>
      </c>
      <c r="T245" s="33">
        <v>0</v>
      </c>
      <c r="U245" s="33">
        <v>244.10661689567794</v>
      </c>
      <c r="V245" s="33">
        <v>0</v>
      </c>
      <c r="W245" s="33">
        <v>0</v>
      </c>
    </row>
    <row r="246" spans="1:23" x14ac:dyDescent="0.2">
      <c r="A246" s="27">
        <v>3405</v>
      </c>
      <c r="B246" s="27" t="s">
        <v>489</v>
      </c>
      <c r="C246" s="33">
        <v>28425</v>
      </c>
      <c r="D246" s="33">
        <f>SUM(Table17[[#This Row],[Utbytte totalt]:[Renter ansvarlig lån totalt]])</f>
        <v>25958345.237136021</v>
      </c>
      <c r="E246" s="33">
        <f>SUM(Table17[[#This Row],[Utbytte per innbygger]:[Renter ansvarlig lån per innbygger]])</f>
        <v>913.22234783240185</v>
      </c>
      <c r="F246" s="54">
        <v>0</v>
      </c>
      <c r="G246" s="33">
        <v>8513523.1319999993</v>
      </c>
      <c r="H246" s="33">
        <v>0</v>
      </c>
      <c r="I246" s="33">
        <v>5882299.6803780403</v>
      </c>
      <c r="J246" s="33">
        <v>5048399.8259999994</v>
      </c>
      <c r="K246" s="33">
        <v>246211</v>
      </c>
      <c r="L246" s="33">
        <v>6267911.5987579823</v>
      </c>
      <c r="M246" s="33">
        <v>0</v>
      </c>
      <c r="N246" s="33">
        <v>0</v>
      </c>
      <c r="O246" s="54">
        <v>0</v>
      </c>
      <c r="P246" s="33">
        <v>299.5082896042216</v>
      </c>
      <c r="Q246" s="33">
        <v>0</v>
      </c>
      <c r="R246" s="33">
        <v>206.94106175472436</v>
      </c>
      <c r="S246" s="33">
        <v>177.60421551451185</v>
      </c>
      <c r="T246" s="33">
        <v>8.661776605101144</v>
      </c>
      <c r="U246" s="33">
        <v>220.50700435384283</v>
      </c>
      <c r="V246" s="33">
        <v>0</v>
      </c>
      <c r="W246" s="33">
        <v>0</v>
      </c>
    </row>
    <row r="247" spans="1:23" x14ac:dyDescent="0.2">
      <c r="A247" s="27">
        <v>3001</v>
      </c>
      <c r="B247" s="27" t="s">
        <v>597</v>
      </c>
      <c r="C247" s="33">
        <v>31444</v>
      </c>
      <c r="D247" s="33">
        <f>SUM(Table17[[#This Row],[Utbytte totalt]:[Renter ansvarlig lån totalt]])</f>
        <v>28140164.947412703</v>
      </c>
      <c r="E247" s="33">
        <f>SUM(Table17[[#This Row],[Utbytte per innbygger]:[Renter ansvarlig lån per innbygger]])</f>
        <v>894.92955563581927</v>
      </c>
      <c r="F247" s="54">
        <v>14567300.000000002</v>
      </c>
      <c r="G247" s="33">
        <v>0</v>
      </c>
      <c r="H247" s="33">
        <v>0</v>
      </c>
      <c r="I247" s="33">
        <v>5193130.8420852292</v>
      </c>
      <c r="J247" s="33">
        <v>633444.36</v>
      </c>
      <c r="K247" s="33">
        <v>51625</v>
      </c>
      <c r="L247" s="33">
        <v>7694664.7453274727</v>
      </c>
      <c r="M247" s="33">
        <v>0</v>
      </c>
      <c r="N247" s="33">
        <v>0</v>
      </c>
      <c r="O247" s="54">
        <v>463.27757282788457</v>
      </c>
      <c r="P247" s="33">
        <v>0</v>
      </c>
      <c r="Q247" s="33">
        <v>0</v>
      </c>
      <c r="R247" s="33">
        <v>165.15490529465811</v>
      </c>
      <c r="S247" s="33">
        <v>20.145158376796847</v>
      </c>
      <c r="T247" s="33">
        <v>1.641807658058771</v>
      </c>
      <c r="U247" s="33">
        <v>244.71011147842108</v>
      </c>
      <c r="V247" s="33">
        <v>0</v>
      </c>
      <c r="W247" s="33">
        <v>0</v>
      </c>
    </row>
    <row r="248" spans="1:23" x14ac:dyDescent="0.2">
      <c r="A248" s="27">
        <v>5038</v>
      </c>
      <c r="B248" s="27" t="s">
        <v>641</v>
      </c>
      <c r="C248" s="33">
        <v>14955</v>
      </c>
      <c r="D248" s="33">
        <f>SUM(Table17[[#This Row],[Utbytte totalt]:[Renter ansvarlig lån totalt]])</f>
        <v>13308053.249260696</v>
      </c>
      <c r="E248" s="33">
        <f>SUM(Table17[[#This Row],[Utbytte per innbygger]:[Renter ansvarlig lån per innbygger]])</f>
        <v>889.87316945909038</v>
      </c>
      <c r="F248" s="54">
        <v>6978400</v>
      </c>
      <c r="G248" s="33">
        <v>0</v>
      </c>
      <c r="H248" s="33">
        <v>0</v>
      </c>
      <c r="I248" s="33">
        <v>2674531.9966878616</v>
      </c>
      <c r="J248" s="33">
        <v>0</v>
      </c>
      <c r="K248" s="33">
        <v>0</v>
      </c>
      <c r="L248" s="33">
        <v>3655121.2525728345</v>
      </c>
      <c r="M248" s="33">
        <v>0</v>
      </c>
      <c r="N248" s="33">
        <v>0</v>
      </c>
      <c r="O248" s="54">
        <v>466.62654630558342</v>
      </c>
      <c r="P248" s="33">
        <v>0</v>
      </c>
      <c r="Q248" s="33">
        <v>0</v>
      </c>
      <c r="R248" s="33">
        <v>178.83864905970322</v>
      </c>
      <c r="S248" s="33">
        <v>0</v>
      </c>
      <c r="T248" s="33">
        <v>0</v>
      </c>
      <c r="U248" s="33">
        <v>244.40797409380372</v>
      </c>
      <c r="V248" s="33">
        <v>0</v>
      </c>
      <c r="W248" s="33">
        <v>0</v>
      </c>
    </row>
    <row r="249" spans="1:23" x14ac:dyDescent="0.2">
      <c r="A249" s="27">
        <v>1507</v>
      </c>
      <c r="B249" s="27" t="s">
        <v>642</v>
      </c>
      <c r="C249" s="33">
        <v>67114</v>
      </c>
      <c r="D249" s="33">
        <f>SUM(Table17[[#This Row],[Utbytte totalt]:[Renter ansvarlig lån totalt]])</f>
        <v>59573846.692265451</v>
      </c>
      <c r="E249" s="33">
        <f>SUM(Table17[[#This Row],[Utbytte per innbygger]:[Renter ansvarlig lån per innbygger]])</f>
        <v>887.65155842693696</v>
      </c>
      <c r="F249" s="54">
        <v>36823500</v>
      </c>
      <c r="G249" s="33">
        <v>0</v>
      </c>
      <c r="H249" s="33">
        <v>0</v>
      </c>
      <c r="I249" s="33">
        <v>11958123.539589819</v>
      </c>
      <c r="J249" s="33">
        <v>0</v>
      </c>
      <c r="K249" s="33">
        <v>0</v>
      </c>
      <c r="L249" s="33">
        <v>10792223.152675629</v>
      </c>
      <c r="M249" s="33">
        <v>0</v>
      </c>
      <c r="N249" s="33">
        <v>0</v>
      </c>
      <c r="O249" s="54">
        <v>548.67091813928539</v>
      </c>
      <c r="P249" s="33">
        <v>0</v>
      </c>
      <c r="Q249" s="33">
        <v>0</v>
      </c>
      <c r="R249" s="33">
        <v>178.17629018669456</v>
      </c>
      <c r="S249" s="33">
        <v>0</v>
      </c>
      <c r="T249" s="33">
        <v>0</v>
      </c>
      <c r="U249" s="33">
        <v>160.80435010095701</v>
      </c>
      <c r="V249" s="33">
        <v>0</v>
      </c>
      <c r="W249" s="33">
        <v>0</v>
      </c>
    </row>
    <row r="250" spans="1:23" x14ac:dyDescent="0.2">
      <c r="A250" s="27">
        <v>3018</v>
      </c>
      <c r="B250" s="27" t="s">
        <v>751</v>
      </c>
      <c r="C250" s="33">
        <v>5913</v>
      </c>
      <c r="D250" s="33">
        <f>SUM(Table17[[#This Row],[Utbytte totalt]:[Renter ansvarlig lån totalt]])</f>
        <v>5237094.7064311616</v>
      </c>
      <c r="E250" s="33">
        <f>SUM(Table17[[#This Row],[Utbytte per innbygger]:[Renter ansvarlig lån per innbygger]])</f>
        <v>885.69164661443631</v>
      </c>
      <c r="F250" s="54">
        <v>2893700.0000000005</v>
      </c>
      <c r="G250" s="33">
        <v>0</v>
      </c>
      <c r="H250" s="33">
        <v>0</v>
      </c>
      <c r="I250" s="33">
        <v>889654.31852344808</v>
      </c>
      <c r="J250" s="33">
        <v>0</v>
      </c>
      <c r="K250" s="33">
        <v>10487</v>
      </c>
      <c r="L250" s="33">
        <v>1443253.3879077137</v>
      </c>
      <c r="M250" s="33">
        <v>0</v>
      </c>
      <c r="N250" s="33">
        <v>0</v>
      </c>
      <c r="O250" s="54">
        <v>489.3793336715712</v>
      </c>
      <c r="P250" s="33">
        <v>0</v>
      </c>
      <c r="Q250" s="33">
        <v>0</v>
      </c>
      <c r="R250" s="33">
        <v>150.45735134846069</v>
      </c>
      <c r="S250" s="33">
        <v>0</v>
      </c>
      <c r="T250" s="33">
        <v>1.7735498055132759</v>
      </c>
      <c r="U250" s="33">
        <v>244.08141178889119</v>
      </c>
      <c r="V250" s="33">
        <v>0</v>
      </c>
      <c r="W250" s="33">
        <v>0</v>
      </c>
    </row>
    <row r="251" spans="1:23" x14ac:dyDescent="0.2">
      <c r="A251" s="27">
        <v>5037</v>
      </c>
      <c r="B251" s="27" t="s">
        <v>625</v>
      </c>
      <c r="C251" s="33">
        <v>20171</v>
      </c>
      <c r="D251" s="33">
        <f>SUM(Table17[[#This Row],[Utbytte totalt]:[Renter ansvarlig lån totalt]])</f>
        <v>17836313.722088657</v>
      </c>
      <c r="E251" s="33">
        <f>SUM(Table17[[#This Row],[Utbytte per innbygger]:[Renter ansvarlig lån per innbygger]])</f>
        <v>884.2553032615466</v>
      </c>
      <c r="F251" s="54">
        <v>8993413</v>
      </c>
      <c r="G251" s="33">
        <v>0</v>
      </c>
      <c r="H251" s="33">
        <v>0</v>
      </c>
      <c r="I251" s="33">
        <v>3923389.4672911987</v>
      </c>
      <c r="J251" s="33">
        <v>0</v>
      </c>
      <c r="K251" s="33">
        <v>0</v>
      </c>
      <c r="L251" s="33">
        <v>4919511.2547974586</v>
      </c>
      <c r="M251" s="33">
        <v>0</v>
      </c>
      <c r="N251" s="33">
        <v>0</v>
      </c>
      <c r="O251" s="54">
        <v>445.85855931783254</v>
      </c>
      <c r="P251" s="33">
        <v>0</v>
      </c>
      <c r="Q251" s="33">
        <v>0</v>
      </c>
      <c r="R251" s="33">
        <v>194.50644327456243</v>
      </c>
      <c r="S251" s="33">
        <v>0</v>
      </c>
      <c r="T251" s="33">
        <v>0</v>
      </c>
      <c r="U251" s="33">
        <v>243.89030066915169</v>
      </c>
      <c r="V251" s="33">
        <v>0</v>
      </c>
      <c r="W251" s="33">
        <v>0</v>
      </c>
    </row>
    <row r="252" spans="1:23" x14ac:dyDescent="0.2">
      <c r="A252" s="27">
        <v>1576</v>
      </c>
      <c r="B252" s="27" t="s">
        <v>631</v>
      </c>
      <c r="C252" s="33">
        <v>3384</v>
      </c>
      <c r="D252" s="33">
        <f>SUM(Table17[[#This Row],[Utbytte totalt]:[Renter ansvarlig lån totalt]])</f>
        <v>2939744.5283487863</v>
      </c>
      <c r="E252" s="33">
        <f>SUM(Table17[[#This Row],[Utbytte per innbygger]:[Renter ansvarlig lån per innbygger]])</f>
        <v>868.71883225436943</v>
      </c>
      <c r="F252" s="54">
        <v>1039950</v>
      </c>
      <c r="G252" s="33">
        <v>0</v>
      </c>
      <c r="H252" s="33">
        <v>0</v>
      </c>
      <c r="I252" s="33">
        <v>1053941.0314902193</v>
      </c>
      <c r="J252" s="33">
        <v>0</v>
      </c>
      <c r="K252" s="33">
        <v>0</v>
      </c>
      <c r="L252" s="33">
        <v>845853.496858567</v>
      </c>
      <c r="M252" s="33">
        <v>0</v>
      </c>
      <c r="N252" s="33">
        <v>0</v>
      </c>
      <c r="O252" s="54">
        <v>307.31382978723406</v>
      </c>
      <c r="P252" s="33">
        <v>0</v>
      </c>
      <c r="Q252" s="33">
        <v>0</v>
      </c>
      <c r="R252" s="33">
        <v>311.44829535762983</v>
      </c>
      <c r="S252" s="33">
        <v>0</v>
      </c>
      <c r="T252" s="33">
        <v>0</v>
      </c>
      <c r="U252" s="33">
        <v>249.9567071095056</v>
      </c>
      <c r="V252" s="33">
        <v>0</v>
      </c>
      <c r="W252" s="33">
        <v>0</v>
      </c>
    </row>
    <row r="253" spans="1:23" x14ac:dyDescent="0.2">
      <c r="A253" s="27">
        <v>3053</v>
      </c>
      <c r="B253" s="27" t="s">
        <v>586</v>
      </c>
      <c r="C253" s="33">
        <v>6908</v>
      </c>
      <c r="D253" s="33">
        <f>SUM(Table17[[#This Row],[Utbytte totalt]:[Renter ansvarlig lån totalt]])</f>
        <v>5999181.0573642962</v>
      </c>
      <c r="E253" s="33">
        <f>SUM(Table17[[#This Row],[Utbytte per innbygger]:[Renter ansvarlig lån per innbygger]])</f>
        <v>868.43964350959709</v>
      </c>
      <c r="F253" s="54">
        <v>1450015</v>
      </c>
      <c r="G253" s="33">
        <v>88854.262000000002</v>
      </c>
      <c r="H253" s="33">
        <v>0</v>
      </c>
      <c r="I253" s="33">
        <v>1159752.8127230548</v>
      </c>
      <c r="J253" s="33">
        <v>1466847.254</v>
      </c>
      <c r="K253" s="33">
        <v>151034</v>
      </c>
      <c r="L253" s="33">
        <v>1682677.7286412418</v>
      </c>
      <c r="M253" s="33">
        <v>0</v>
      </c>
      <c r="N253" s="33">
        <v>0</v>
      </c>
      <c r="O253" s="54">
        <v>209.9037348002316</v>
      </c>
      <c r="P253" s="33">
        <v>12.862516213086277</v>
      </c>
      <c r="Q253" s="33">
        <v>0</v>
      </c>
      <c r="R253" s="33">
        <v>167.88546796801603</v>
      </c>
      <c r="S253" s="33">
        <v>212.340366821077</v>
      </c>
      <c r="T253" s="33">
        <v>21.863636363636363</v>
      </c>
      <c r="U253" s="33">
        <v>243.58392134354978</v>
      </c>
      <c r="V253" s="33">
        <v>0</v>
      </c>
      <c r="W253" s="33">
        <v>0</v>
      </c>
    </row>
    <row r="254" spans="1:23" x14ac:dyDescent="0.2">
      <c r="A254" s="27">
        <v>3804</v>
      </c>
      <c r="B254" s="27" t="s">
        <v>791</v>
      </c>
      <c r="C254" s="33">
        <v>64943</v>
      </c>
      <c r="D254" s="33">
        <f>SUM(Table17[[#This Row],[Utbytte totalt]:[Renter ansvarlig lån totalt]])</f>
        <v>55998403.439263344</v>
      </c>
      <c r="E254" s="33">
        <f>SUM(Table17[[#This Row],[Utbytte per innbygger]:[Renter ansvarlig lån per innbygger]])</f>
        <v>862.27004356533189</v>
      </c>
      <c r="F254" s="54">
        <v>40304504</v>
      </c>
      <c r="G254" s="33">
        <v>0</v>
      </c>
      <c r="H254" s="33">
        <v>0</v>
      </c>
      <c r="I254" s="33">
        <v>0</v>
      </c>
      <c r="J254" s="33">
        <v>0</v>
      </c>
      <c r="K254" s="33">
        <v>0</v>
      </c>
      <c r="L254" s="33">
        <v>15693899.439263344</v>
      </c>
      <c r="M254" s="33">
        <v>0</v>
      </c>
      <c r="N254" s="33">
        <v>0</v>
      </c>
      <c r="O254" s="54">
        <v>620.61352262753496</v>
      </c>
      <c r="P254" s="33">
        <v>0</v>
      </c>
      <c r="Q254" s="33">
        <v>0</v>
      </c>
      <c r="R254" s="33">
        <v>0</v>
      </c>
      <c r="S254" s="33">
        <v>0</v>
      </c>
      <c r="T254" s="33">
        <v>0</v>
      </c>
      <c r="U254" s="33">
        <v>241.6565209377969</v>
      </c>
      <c r="V254" s="33">
        <v>0</v>
      </c>
      <c r="W254" s="33">
        <v>0</v>
      </c>
    </row>
    <row r="255" spans="1:23" x14ac:dyDescent="0.2">
      <c r="A255" s="27">
        <v>1874</v>
      </c>
      <c r="B255" s="27" t="s">
        <v>628</v>
      </c>
      <c r="C255" s="33">
        <v>982</v>
      </c>
      <c r="D255" s="33">
        <f>SUM(Table17[[#This Row],[Utbytte totalt]:[Renter ansvarlig lån totalt]])</f>
        <v>843227.92524647398</v>
      </c>
      <c r="E255" s="33">
        <f>SUM(Table17[[#This Row],[Utbytte per innbygger]:[Renter ansvarlig lån per innbygger]])</f>
        <v>858.68424159518736</v>
      </c>
      <c r="F255" s="54">
        <v>0</v>
      </c>
      <c r="G255" s="33">
        <v>0</v>
      </c>
      <c r="H255" s="33">
        <v>0</v>
      </c>
      <c r="I255" s="33">
        <v>296551.43950781599</v>
      </c>
      <c r="J255" s="33">
        <v>346375.86</v>
      </c>
      <c r="K255" s="33">
        <v>40206</v>
      </c>
      <c r="L255" s="33">
        <v>160094.62573865801</v>
      </c>
      <c r="M255" s="33">
        <v>0</v>
      </c>
      <c r="N255" s="33">
        <v>0</v>
      </c>
      <c r="O255" s="54">
        <v>0</v>
      </c>
      <c r="P255" s="33">
        <v>0</v>
      </c>
      <c r="Q255" s="33">
        <v>0</v>
      </c>
      <c r="R255" s="33">
        <v>301.98720927476171</v>
      </c>
      <c r="S255" s="33">
        <v>352.7249083503055</v>
      </c>
      <c r="T255" s="33">
        <v>40.942973523421585</v>
      </c>
      <c r="U255" s="33">
        <v>163.02915044669859</v>
      </c>
      <c r="V255" s="33">
        <v>0</v>
      </c>
      <c r="W255" s="33">
        <v>0</v>
      </c>
    </row>
    <row r="256" spans="1:23" x14ac:dyDescent="0.2">
      <c r="A256" s="27">
        <v>1560</v>
      </c>
      <c r="B256" s="27" t="s">
        <v>617</v>
      </c>
      <c r="C256" s="33">
        <v>2960</v>
      </c>
      <c r="D256" s="33">
        <f>SUM(Table17[[#This Row],[Utbytte totalt]:[Renter ansvarlig lån totalt]])</f>
        <v>2528899.8695623847</v>
      </c>
      <c r="E256" s="33">
        <f>SUM(Table17[[#This Row],[Utbytte per innbygger]:[Renter ansvarlig lån per innbygger]])</f>
        <v>854.35806404134621</v>
      </c>
      <c r="F256" s="54">
        <v>859949.99999999988</v>
      </c>
      <c r="G256" s="33">
        <v>0</v>
      </c>
      <c r="H256" s="33">
        <v>0</v>
      </c>
      <c r="I256" s="33">
        <v>639047.46823515277</v>
      </c>
      <c r="J256" s="33">
        <v>263029.76000000001</v>
      </c>
      <c r="K256" s="33">
        <v>38824</v>
      </c>
      <c r="L256" s="33">
        <v>728048.64132723212</v>
      </c>
      <c r="M256" s="33">
        <v>0</v>
      </c>
      <c r="N256" s="33">
        <v>0</v>
      </c>
      <c r="O256" s="54">
        <v>290.52364864864859</v>
      </c>
      <c r="P256" s="33">
        <v>0</v>
      </c>
      <c r="Q256" s="33">
        <v>0</v>
      </c>
      <c r="R256" s="33">
        <v>215.89441494430838</v>
      </c>
      <c r="S256" s="33">
        <v>88.861405405405407</v>
      </c>
      <c r="T256" s="33">
        <v>13.116216216216216</v>
      </c>
      <c r="U256" s="33">
        <v>245.9623788267676</v>
      </c>
      <c r="V256" s="33">
        <v>0</v>
      </c>
      <c r="W256" s="33">
        <v>0</v>
      </c>
    </row>
    <row r="257" spans="1:23" x14ac:dyDescent="0.2">
      <c r="A257" s="27">
        <v>5031</v>
      </c>
      <c r="B257" s="27" t="s">
        <v>732</v>
      </c>
      <c r="C257" s="33">
        <v>14425</v>
      </c>
      <c r="D257" s="33">
        <f>SUM(Table17[[#This Row],[Utbytte totalt]:[Renter ansvarlig lån totalt]])</f>
        <v>11822001.7341839</v>
      </c>
      <c r="E257" s="33">
        <f>SUM(Table17[[#This Row],[Utbytte per innbygger]:[Renter ansvarlig lån per innbygger]])</f>
        <v>819.5495136349324</v>
      </c>
      <c r="F257" s="54">
        <v>5914000</v>
      </c>
      <c r="G257" s="33">
        <v>0</v>
      </c>
      <c r="H257" s="33">
        <v>0</v>
      </c>
      <c r="I257" s="33">
        <v>2176102.8166700299</v>
      </c>
      <c r="J257" s="33">
        <v>92764.959999999992</v>
      </c>
      <c r="K257" s="33">
        <v>25136</v>
      </c>
      <c r="L257" s="33">
        <v>3613997.9575138688</v>
      </c>
      <c r="M257" s="33">
        <v>0</v>
      </c>
      <c r="N257" s="33">
        <v>0</v>
      </c>
      <c r="O257" s="54">
        <v>409.98266897746964</v>
      </c>
      <c r="P257" s="33">
        <v>0</v>
      </c>
      <c r="Q257" s="33">
        <v>0</v>
      </c>
      <c r="R257" s="33">
        <v>150.85634777608527</v>
      </c>
      <c r="S257" s="33">
        <v>6.4308464471403806</v>
      </c>
      <c r="T257" s="33">
        <v>1.7425303292894281</v>
      </c>
      <c r="U257" s="33">
        <v>250.53712010494758</v>
      </c>
      <c r="V257" s="33">
        <v>0</v>
      </c>
      <c r="W257" s="33">
        <v>0</v>
      </c>
    </row>
    <row r="258" spans="1:23" x14ac:dyDescent="0.2">
      <c r="A258" s="27">
        <v>5406</v>
      </c>
      <c r="B258" s="27" t="s">
        <v>689</v>
      </c>
      <c r="C258" s="33">
        <v>11274</v>
      </c>
      <c r="D258" s="33">
        <f>SUM(Table17[[#This Row],[Utbytte totalt]:[Renter ansvarlig lån totalt]])</f>
        <v>9203715.2441503443</v>
      </c>
      <c r="E258" s="33">
        <f>SUM(Table17[[#This Row],[Utbytte per innbygger]:[Renter ansvarlig lån per innbygger]])</f>
        <v>816.36643996366365</v>
      </c>
      <c r="F258" s="54">
        <v>2700000</v>
      </c>
      <c r="G258" s="33">
        <v>0</v>
      </c>
      <c r="H258" s="33">
        <v>0</v>
      </c>
      <c r="I258" s="33">
        <v>3423568.026993989</v>
      </c>
      <c r="J258" s="33">
        <v>931535.87999999989</v>
      </c>
      <c r="K258" s="33">
        <v>0</v>
      </c>
      <c r="L258" s="33">
        <v>2148611.3371563554</v>
      </c>
      <c r="M258" s="33">
        <v>0</v>
      </c>
      <c r="N258" s="33">
        <v>0</v>
      </c>
      <c r="O258" s="54">
        <v>239.48908994145822</v>
      </c>
      <c r="P258" s="33">
        <v>0</v>
      </c>
      <c r="Q258" s="33">
        <v>0</v>
      </c>
      <c r="R258" s="33">
        <v>303.66933005091261</v>
      </c>
      <c r="S258" s="33">
        <v>82.626918573709403</v>
      </c>
      <c r="T258" s="33">
        <v>0</v>
      </c>
      <c r="U258" s="33">
        <v>190.58110139758341</v>
      </c>
      <c r="V258" s="33">
        <v>0</v>
      </c>
      <c r="W258" s="33">
        <v>0</v>
      </c>
    </row>
    <row r="259" spans="1:23" x14ac:dyDescent="0.2">
      <c r="A259" s="27">
        <v>1517</v>
      </c>
      <c r="B259" s="27" t="s">
        <v>660</v>
      </c>
      <c r="C259" s="33">
        <v>5126</v>
      </c>
      <c r="D259" s="33">
        <f>SUM(Table17[[#This Row],[Utbytte totalt]:[Renter ansvarlig lån totalt]])</f>
        <v>4144992.1169587742</v>
      </c>
      <c r="E259" s="33">
        <f>SUM(Table17[[#This Row],[Utbytte per innbygger]:[Renter ansvarlig lån per innbygger]])</f>
        <v>808.62116991002222</v>
      </c>
      <c r="F259" s="54">
        <v>2891333.82</v>
      </c>
      <c r="G259" s="33">
        <v>0</v>
      </c>
      <c r="H259" s="33">
        <v>0</v>
      </c>
      <c r="I259" s="33">
        <v>0</v>
      </c>
      <c r="J259" s="33">
        <v>0</v>
      </c>
      <c r="K259" s="33">
        <v>0</v>
      </c>
      <c r="L259" s="33">
        <v>1253658.2969587743</v>
      </c>
      <c r="M259" s="33">
        <v>0</v>
      </c>
      <c r="N259" s="33">
        <v>0</v>
      </c>
      <c r="O259" s="54">
        <v>564.05263753413965</v>
      </c>
      <c r="P259" s="33">
        <v>0</v>
      </c>
      <c r="Q259" s="33">
        <v>0</v>
      </c>
      <c r="R259" s="33">
        <v>0</v>
      </c>
      <c r="S259" s="33">
        <v>0</v>
      </c>
      <c r="T259" s="33">
        <v>0</v>
      </c>
      <c r="U259" s="33">
        <v>244.56853237588263</v>
      </c>
      <c r="V259" s="33">
        <v>0</v>
      </c>
      <c r="W259" s="33">
        <v>0</v>
      </c>
    </row>
    <row r="260" spans="1:23" x14ac:dyDescent="0.2">
      <c r="A260" s="27">
        <v>3016</v>
      </c>
      <c r="B260" s="27" t="s">
        <v>623</v>
      </c>
      <c r="C260" s="33">
        <v>8312</v>
      </c>
      <c r="D260" s="33">
        <f>SUM(Table17[[#This Row],[Utbytte totalt]:[Renter ansvarlig lån totalt]])</f>
        <v>6615377.4072142551</v>
      </c>
      <c r="E260" s="33">
        <f>SUM(Table17[[#This Row],[Utbytte per innbygger]:[Renter ansvarlig lån per innbygger]])</f>
        <v>795.88274870238888</v>
      </c>
      <c r="F260" s="54">
        <v>3222150</v>
      </c>
      <c r="G260" s="33">
        <v>0</v>
      </c>
      <c r="H260" s="33">
        <v>0</v>
      </c>
      <c r="I260" s="33">
        <v>1379729.9368650028</v>
      </c>
      <c r="J260" s="33">
        <v>0</v>
      </c>
      <c r="K260" s="33">
        <v>8132</v>
      </c>
      <c r="L260" s="33">
        <v>2005365.4703492522</v>
      </c>
      <c r="M260" s="33">
        <v>0</v>
      </c>
      <c r="N260" s="33">
        <v>0</v>
      </c>
      <c r="O260" s="54">
        <v>387.65038498556305</v>
      </c>
      <c r="P260" s="33">
        <v>0</v>
      </c>
      <c r="Q260" s="33">
        <v>0</v>
      </c>
      <c r="R260" s="33">
        <v>165.99253330907158</v>
      </c>
      <c r="S260" s="33">
        <v>0</v>
      </c>
      <c r="T260" s="33">
        <v>0.97834456207892206</v>
      </c>
      <c r="U260" s="33">
        <v>241.2614858456752</v>
      </c>
      <c r="V260" s="33">
        <v>0</v>
      </c>
      <c r="W260" s="33">
        <v>0</v>
      </c>
    </row>
    <row r="261" spans="1:23" x14ac:dyDescent="0.2">
      <c r="A261" s="27">
        <v>3812</v>
      </c>
      <c r="B261" s="27" t="s">
        <v>563</v>
      </c>
      <c r="C261" s="33">
        <v>2349</v>
      </c>
      <c r="D261" s="33">
        <f>SUM(Table17[[#This Row],[Utbytte totalt]:[Renter ansvarlig lån totalt]])</f>
        <v>1853254.5523063941</v>
      </c>
      <c r="E261" s="33">
        <f>SUM(Table17[[#This Row],[Utbytte per innbygger]:[Renter ansvarlig lån per innbygger]])</f>
        <v>788.95468382562535</v>
      </c>
      <c r="F261" s="54">
        <v>0</v>
      </c>
      <c r="G261" s="33">
        <v>890665.69200000004</v>
      </c>
      <c r="H261" s="33">
        <v>0</v>
      </c>
      <c r="I261" s="33">
        <v>350849.59040361329</v>
      </c>
      <c r="J261" s="33">
        <v>0</v>
      </c>
      <c r="K261" s="33">
        <v>0</v>
      </c>
      <c r="L261" s="33">
        <v>611739.26990278065</v>
      </c>
      <c r="M261" s="33">
        <v>0</v>
      </c>
      <c r="N261" s="33">
        <v>0</v>
      </c>
      <c r="O261" s="54">
        <v>0</v>
      </c>
      <c r="P261" s="33">
        <v>379.16802554278416</v>
      </c>
      <c r="Q261" s="33">
        <v>0</v>
      </c>
      <c r="R261" s="33">
        <v>149.36125602537817</v>
      </c>
      <c r="S261" s="33">
        <v>0</v>
      </c>
      <c r="T261" s="33">
        <v>0</v>
      </c>
      <c r="U261" s="33">
        <v>260.42540225746302</v>
      </c>
      <c r="V261" s="33">
        <v>0</v>
      </c>
      <c r="W261" s="33">
        <v>0</v>
      </c>
    </row>
    <row r="262" spans="1:23" x14ac:dyDescent="0.2">
      <c r="A262" s="27">
        <v>3038</v>
      </c>
      <c r="B262" s="27" t="s">
        <v>672</v>
      </c>
      <c r="C262" s="33">
        <v>6859</v>
      </c>
      <c r="D262" s="33">
        <f>SUM(Table17[[#This Row],[Utbytte totalt]:[Renter ansvarlig lån totalt]])</f>
        <v>5327202.3517755866</v>
      </c>
      <c r="E262" s="33">
        <f>SUM(Table17[[#This Row],[Utbytte per innbygger]:[Renter ansvarlig lån per innbygger]])</f>
        <v>776.67332727446956</v>
      </c>
      <c r="F262" s="54">
        <v>4160670</v>
      </c>
      <c r="G262" s="33">
        <v>0</v>
      </c>
      <c r="H262" s="33">
        <v>0</v>
      </c>
      <c r="I262" s="33">
        <v>0</v>
      </c>
      <c r="J262" s="33">
        <v>0</v>
      </c>
      <c r="K262" s="33">
        <v>0</v>
      </c>
      <c r="L262" s="33">
        <v>1166532.3517755866</v>
      </c>
      <c r="M262" s="33">
        <v>0</v>
      </c>
      <c r="N262" s="33">
        <v>0</v>
      </c>
      <c r="O262" s="54">
        <v>606.60008747630854</v>
      </c>
      <c r="P262" s="33">
        <v>0</v>
      </c>
      <c r="Q262" s="33">
        <v>0</v>
      </c>
      <c r="R262" s="33">
        <v>0</v>
      </c>
      <c r="S262" s="33">
        <v>0</v>
      </c>
      <c r="T262" s="33">
        <v>0</v>
      </c>
      <c r="U262" s="33">
        <v>170.07323979816104</v>
      </c>
      <c r="V262" s="33">
        <v>0</v>
      </c>
      <c r="W262" s="33">
        <v>0</v>
      </c>
    </row>
    <row r="263" spans="1:23" x14ac:dyDescent="0.2">
      <c r="A263" s="27">
        <v>1870</v>
      </c>
      <c r="B263" s="27" t="s">
        <v>578</v>
      </c>
      <c r="C263" s="33">
        <v>10468</v>
      </c>
      <c r="D263" s="33">
        <f>SUM(Table17[[#This Row],[Utbytte totalt]:[Renter ansvarlig lån totalt]])</f>
        <v>8110575.5236298013</v>
      </c>
      <c r="E263" s="33">
        <f>SUM(Table17[[#This Row],[Utbytte per innbygger]:[Renter ansvarlig lån per innbygger]])</f>
        <v>774.79705040406975</v>
      </c>
      <c r="F263" s="54">
        <v>0</v>
      </c>
      <c r="G263" s="33">
        <v>322752.32</v>
      </c>
      <c r="H263" s="33">
        <v>2016000</v>
      </c>
      <c r="I263" s="33">
        <v>2222047.4058895507</v>
      </c>
      <c r="J263" s="33">
        <v>836161.04399999999</v>
      </c>
      <c r="K263" s="33">
        <v>149225</v>
      </c>
      <c r="L263" s="33">
        <v>2564389.7537402511</v>
      </c>
      <c r="M263" s="33">
        <v>0</v>
      </c>
      <c r="N263" s="33">
        <v>0</v>
      </c>
      <c r="O263" s="54">
        <v>0</v>
      </c>
      <c r="P263" s="33">
        <v>30.832281238058847</v>
      </c>
      <c r="Q263" s="33">
        <v>192.58693160106992</v>
      </c>
      <c r="R263" s="33">
        <v>212.27048202995326</v>
      </c>
      <c r="S263" s="33">
        <v>79.877822315628578</v>
      </c>
      <c r="T263" s="33">
        <v>14.255349636988919</v>
      </c>
      <c r="U263" s="33">
        <v>244.97418358237019</v>
      </c>
      <c r="V263" s="33">
        <v>0</v>
      </c>
      <c r="W263" s="33">
        <v>0</v>
      </c>
    </row>
    <row r="264" spans="1:23" x14ac:dyDescent="0.2">
      <c r="A264" s="27">
        <v>5413</v>
      </c>
      <c r="B264" s="27" t="s">
        <v>640</v>
      </c>
      <c r="C264" s="33">
        <v>1289</v>
      </c>
      <c r="D264" s="33">
        <f>SUM(Table17[[#This Row],[Utbytte totalt]:[Renter ansvarlig lån totalt]])</f>
        <v>998390.59033311752</v>
      </c>
      <c r="E264" s="33">
        <f>SUM(Table17[[#This Row],[Utbytte per innbygger]:[Renter ansvarlig lån per innbygger]])</f>
        <v>774.54661779140224</v>
      </c>
      <c r="F264" s="54">
        <v>0</v>
      </c>
      <c r="G264" s="33">
        <v>0</v>
      </c>
      <c r="H264" s="33">
        <v>0</v>
      </c>
      <c r="I264" s="33">
        <v>360595.41235926922</v>
      </c>
      <c r="J264" s="33">
        <v>295935.02</v>
      </c>
      <c r="K264" s="33">
        <v>19909</v>
      </c>
      <c r="L264" s="33">
        <v>321951.15797384828</v>
      </c>
      <c r="M264" s="33">
        <v>0</v>
      </c>
      <c r="N264" s="33">
        <v>0</v>
      </c>
      <c r="O264" s="54">
        <v>0</v>
      </c>
      <c r="P264" s="33">
        <v>0</v>
      </c>
      <c r="Q264" s="33">
        <v>0</v>
      </c>
      <c r="R264" s="33">
        <v>279.74818646956493</v>
      </c>
      <c r="S264" s="33">
        <v>229.58496508921647</v>
      </c>
      <c r="T264" s="33">
        <v>15.445306439100078</v>
      </c>
      <c r="U264" s="33">
        <v>249.76815979352077</v>
      </c>
      <c r="V264" s="33">
        <v>0</v>
      </c>
      <c r="W264" s="33">
        <v>0</v>
      </c>
    </row>
    <row r="265" spans="1:23" x14ac:dyDescent="0.2">
      <c r="A265" s="27">
        <v>3401</v>
      </c>
      <c r="B265" s="27" t="s">
        <v>555</v>
      </c>
      <c r="C265" s="33">
        <v>17949</v>
      </c>
      <c r="D265" s="33">
        <f>SUM(Table17[[#This Row],[Utbytte totalt]:[Renter ansvarlig lån totalt]])</f>
        <v>13884904.879866667</v>
      </c>
      <c r="E265" s="33">
        <f>SUM(Table17[[#This Row],[Utbytte per innbygger]:[Renter ansvarlig lån per innbygger]])</f>
        <v>773.5754014076922</v>
      </c>
      <c r="F265" s="54">
        <v>0</v>
      </c>
      <c r="G265" s="33">
        <v>379560.80960000004</v>
      </c>
      <c r="H265" s="33">
        <v>0</v>
      </c>
      <c r="I265" s="33">
        <v>3196629.6014551437</v>
      </c>
      <c r="J265" s="33">
        <v>5661740.8619999997</v>
      </c>
      <c r="K265" s="33">
        <v>244772</v>
      </c>
      <c r="L265" s="33">
        <v>4402201.6068115234</v>
      </c>
      <c r="M265" s="33">
        <v>0</v>
      </c>
      <c r="N265" s="33">
        <v>0</v>
      </c>
      <c r="O265" s="54">
        <v>0</v>
      </c>
      <c r="P265" s="33">
        <v>21.14662708786005</v>
      </c>
      <c r="Q265" s="33">
        <v>0</v>
      </c>
      <c r="R265" s="33">
        <v>178.095136300359</v>
      </c>
      <c r="S265" s="33">
        <v>315.43489119170982</v>
      </c>
      <c r="T265" s="33">
        <v>13.637082845840993</v>
      </c>
      <c r="U265" s="33">
        <v>245.26166398192231</v>
      </c>
      <c r="V265" s="33">
        <v>0</v>
      </c>
      <c r="W265" s="33">
        <v>0</v>
      </c>
    </row>
    <row r="266" spans="1:23" x14ac:dyDescent="0.2">
      <c r="A266" s="27">
        <v>1859</v>
      </c>
      <c r="B266" s="27" t="s">
        <v>622</v>
      </c>
      <c r="C266" s="33">
        <v>1216</v>
      </c>
      <c r="D266" s="33">
        <f>SUM(Table17[[#This Row],[Utbytte totalt]:[Renter ansvarlig lån totalt]])</f>
        <v>935655.20309609966</v>
      </c>
      <c r="E266" s="33">
        <f>SUM(Table17[[#This Row],[Utbytte per innbygger]:[Renter ansvarlig lån per innbygger]])</f>
        <v>769.45329201981872</v>
      </c>
      <c r="F266" s="54">
        <v>0</v>
      </c>
      <c r="G266" s="33">
        <v>0</v>
      </c>
      <c r="H266" s="33">
        <v>0</v>
      </c>
      <c r="I266" s="33">
        <v>405147.74129941058</v>
      </c>
      <c r="J266" s="33">
        <v>204771.3</v>
      </c>
      <c r="K266" s="33">
        <v>23785</v>
      </c>
      <c r="L266" s="33">
        <v>301951.16179668903</v>
      </c>
      <c r="M266" s="33">
        <v>0</v>
      </c>
      <c r="N266" s="33">
        <v>0</v>
      </c>
      <c r="O266" s="54">
        <v>0</v>
      </c>
      <c r="P266" s="33">
        <v>0</v>
      </c>
      <c r="Q266" s="33">
        <v>0</v>
      </c>
      <c r="R266" s="33">
        <v>333.18070830543633</v>
      </c>
      <c r="S266" s="33">
        <v>168.39745065789472</v>
      </c>
      <c r="T266" s="33">
        <v>19.560032894736842</v>
      </c>
      <c r="U266" s="33">
        <v>248.31510016175085</v>
      </c>
      <c r="V266" s="33">
        <v>0</v>
      </c>
      <c r="W266" s="33">
        <v>0</v>
      </c>
    </row>
    <row r="267" spans="1:23" x14ac:dyDescent="0.2">
      <c r="A267" s="27">
        <v>5414</v>
      </c>
      <c r="B267" s="27" t="s">
        <v>606</v>
      </c>
      <c r="C267" s="33">
        <v>1070</v>
      </c>
      <c r="D267" s="33">
        <f>SUM(Table17[[#This Row],[Utbytte totalt]:[Renter ansvarlig lån totalt]])</f>
        <v>812340.02807111654</v>
      </c>
      <c r="E267" s="33">
        <f>SUM(Table17[[#This Row],[Utbytte per innbygger]:[Renter ansvarlig lån per innbygger]])</f>
        <v>759.1962879169314</v>
      </c>
      <c r="F267" s="54">
        <v>0</v>
      </c>
      <c r="G267" s="33">
        <v>0</v>
      </c>
      <c r="H267" s="33">
        <v>0</v>
      </c>
      <c r="I267" s="33">
        <v>346672.80956547498</v>
      </c>
      <c r="J267" s="33">
        <v>177861.80599999998</v>
      </c>
      <c r="K267" s="33">
        <v>21464</v>
      </c>
      <c r="L267" s="33">
        <v>266341.41250564158</v>
      </c>
      <c r="M267" s="33">
        <v>0</v>
      </c>
      <c r="N267" s="33">
        <v>0</v>
      </c>
      <c r="O267" s="54">
        <v>0</v>
      </c>
      <c r="P267" s="33">
        <v>0</v>
      </c>
      <c r="Q267" s="33">
        <v>0</v>
      </c>
      <c r="R267" s="33">
        <v>323.9932799677336</v>
      </c>
      <c r="S267" s="33">
        <v>166.22598691588783</v>
      </c>
      <c r="T267" s="33">
        <v>20.05981308411215</v>
      </c>
      <c r="U267" s="33">
        <v>248.91720794919775</v>
      </c>
      <c r="V267" s="33">
        <v>0</v>
      </c>
      <c r="W267" s="33">
        <v>0</v>
      </c>
    </row>
    <row r="268" spans="1:23" x14ac:dyDescent="0.2">
      <c r="A268" s="27">
        <v>5035</v>
      </c>
      <c r="B268" s="27" t="s">
        <v>686</v>
      </c>
      <c r="C268" s="33">
        <v>24287</v>
      </c>
      <c r="D268" s="33">
        <f>SUM(Table17[[#This Row],[Utbytte totalt]:[Renter ansvarlig lån totalt]])</f>
        <v>17138190.874756888</v>
      </c>
      <c r="E268" s="33">
        <f>SUM(Table17[[#This Row],[Utbytte per innbygger]:[Renter ansvarlig lån per innbygger]])</f>
        <v>705.65285439769787</v>
      </c>
      <c r="F268" s="54">
        <v>10875180</v>
      </c>
      <c r="G268" s="33">
        <v>0</v>
      </c>
      <c r="H268" s="33">
        <v>0</v>
      </c>
      <c r="I268" s="33">
        <v>0</v>
      </c>
      <c r="J268" s="33">
        <v>56657.08</v>
      </c>
      <c r="K268" s="33">
        <v>283672</v>
      </c>
      <c r="L268" s="33">
        <v>5922681.7947568893</v>
      </c>
      <c r="M268" s="33">
        <v>0</v>
      </c>
      <c r="N268" s="33">
        <v>0</v>
      </c>
      <c r="O268" s="54">
        <v>447.77782352698972</v>
      </c>
      <c r="P268" s="33">
        <v>0</v>
      </c>
      <c r="Q268" s="33">
        <v>0</v>
      </c>
      <c r="R268" s="33">
        <v>0</v>
      </c>
      <c r="S268" s="33">
        <v>2.3328150862601391</v>
      </c>
      <c r="T268" s="33">
        <v>11.679993412113477</v>
      </c>
      <c r="U268" s="33">
        <v>243.86222237233454</v>
      </c>
      <c r="V268" s="33">
        <v>0</v>
      </c>
      <c r="W268" s="33">
        <v>0</v>
      </c>
    </row>
    <row r="269" spans="1:23" x14ac:dyDescent="0.2">
      <c r="A269" s="27">
        <v>3034</v>
      </c>
      <c r="B269" s="27" t="s">
        <v>508</v>
      </c>
      <c r="C269" s="33">
        <v>23898</v>
      </c>
      <c r="D269" s="33">
        <f>SUM(Table17[[#This Row],[Utbytte totalt]:[Renter ansvarlig lån totalt]])</f>
        <v>16845310.99014122</v>
      </c>
      <c r="E269" s="33">
        <f>SUM(Table17[[#This Row],[Utbytte per innbygger]:[Renter ansvarlig lån per innbygger]])</f>
        <v>704.88371370580057</v>
      </c>
      <c r="F269" s="54">
        <v>0</v>
      </c>
      <c r="G269" s="33">
        <v>4165762.4610000001</v>
      </c>
      <c r="H269" s="33">
        <v>0</v>
      </c>
      <c r="I269" s="33">
        <v>3399899.6022445383</v>
      </c>
      <c r="J269" s="33">
        <v>2989832.0919999997</v>
      </c>
      <c r="K269" s="33">
        <v>219935</v>
      </c>
      <c r="L269" s="33">
        <v>6069881.8348966837</v>
      </c>
      <c r="M269" s="33">
        <v>0</v>
      </c>
      <c r="N269" s="33">
        <v>0</v>
      </c>
      <c r="O269" s="54">
        <v>0</v>
      </c>
      <c r="P269" s="33">
        <v>174.31427152899826</v>
      </c>
      <c r="Q269" s="33">
        <v>0</v>
      </c>
      <c r="R269" s="33">
        <v>142.26711868125108</v>
      </c>
      <c r="S269" s="33">
        <v>125.10804636371243</v>
      </c>
      <c r="T269" s="33">
        <v>9.203071386726922</v>
      </c>
      <c r="U269" s="33">
        <v>253.99120574511187</v>
      </c>
      <c r="V269" s="33">
        <v>0</v>
      </c>
      <c r="W269" s="33">
        <v>0</v>
      </c>
    </row>
    <row r="270" spans="1:23" x14ac:dyDescent="0.2">
      <c r="A270" s="27">
        <v>3430</v>
      </c>
      <c r="B270" s="27" t="s">
        <v>763</v>
      </c>
      <c r="C270" s="33">
        <v>1855</v>
      </c>
      <c r="D270" s="33">
        <f>SUM(Table17[[#This Row],[Utbytte totalt]:[Renter ansvarlig lån totalt]])</f>
        <v>1289078.9199914935</v>
      </c>
      <c r="E270" s="33">
        <f>SUM(Table17[[#This Row],[Utbytte per innbygger]:[Renter ansvarlig lån per innbygger]])</f>
        <v>694.92125066926872</v>
      </c>
      <c r="F270" s="54">
        <v>0</v>
      </c>
      <c r="G270" s="33">
        <v>0</v>
      </c>
      <c r="H270" s="33">
        <v>0</v>
      </c>
      <c r="I270" s="33">
        <v>459445.89219520777</v>
      </c>
      <c r="J270" s="33">
        <v>287831.554</v>
      </c>
      <c r="K270" s="33">
        <v>85704</v>
      </c>
      <c r="L270" s="33">
        <v>456097.47379628569</v>
      </c>
      <c r="M270" s="33">
        <v>0</v>
      </c>
      <c r="N270" s="33">
        <v>0</v>
      </c>
      <c r="O270" s="54">
        <v>0</v>
      </c>
      <c r="P270" s="33">
        <v>0</v>
      </c>
      <c r="Q270" s="33">
        <v>0</v>
      </c>
      <c r="R270" s="33">
        <v>247.67972625078585</v>
      </c>
      <c r="S270" s="33">
        <v>155.16525822102426</v>
      </c>
      <c r="T270" s="33">
        <v>46.201617250673856</v>
      </c>
      <c r="U270" s="33">
        <v>245.87464894678473</v>
      </c>
      <c r="V270" s="33">
        <v>0</v>
      </c>
      <c r="W270" s="33">
        <v>0</v>
      </c>
    </row>
    <row r="271" spans="1:23" x14ac:dyDescent="0.2">
      <c r="A271" s="27">
        <v>5435</v>
      </c>
      <c r="B271" s="27" t="s">
        <v>614</v>
      </c>
      <c r="C271" s="33">
        <v>2947</v>
      </c>
      <c r="D271" s="33">
        <f>SUM(Table17[[#This Row],[Utbytte totalt]:[Renter ansvarlig lån totalt]])</f>
        <v>2023883.8071803949</v>
      </c>
      <c r="E271" s="33">
        <f>SUM(Table17[[#This Row],[Utbytte per innbygger]:[Renter ansvarlig lån per innbygger]])</f>
        <v>686.76070823902091</v>
      </c>
      <c r="F271" s="54">
        <v>0</v>
      </c>
      <c r="G271" s="33">
        <v>0</v>
      </c>
      <c r="H271" s="33">
        <v>0</v>
      </c>
      <c r="I271" s="33">
        <v>949521.51053676289</v>
      </c>
      <c r="J271" s="33">
        <v>286448.44</v>
      </c>
      <c r="K271" s="33">
        <v>37914</v>
      </c>
      <c r="L271" s="33">
        <v>749999.85664363205</v>
      </c>
      <c r="M271" s="33">
        <v>0</v>
      </c>
      <c r="N271" s="33">
        <v>0</v>
      </c>
      <c r="O271" s="54">
        <v>0</v>
      </c>
      <c r="P271" s="33">
        <v>0</v>
      </c>
      <c r="Q271" s="33">
        <v>0</v>
      </c>
      <c r="R271" s="33">
        <v>322.19935885197248</v>
      </c>
      <c r="S271" s="33">
        <v>97.200013573125219</v>
      </c>
      <c r="T271" s="33">
        <v>12.865286732270105</v>
      </c>
      <c r="U271" s="33">
        <v>254.49604908165321</v>
      </c>
      <c r="V271" s="33">
        <v>0</v>
      </c>
      <c r="W271" s="33">
        <v>0</v>
      </c>
    </row>
    <row r="272" spans="1:23" x14ac:dyDescent="0.2">
      <c r="A272" s="27">
        <v>1505</v>
      </c>
      <c r="B272" s="27" t="s">
        <v>725</v>
      </c>
      <c r="C272" s="33">
        <v>24013</v>
      </c>
      <c r="D272" s="33">
        <f>SUM(Table17[[#This Row],[Utbytte totalt]:[Renter ansvarlig lån totalt]])</f>
        <v>16383483.56672819</v>
      </c>
      <c r="E272" s="33">
        <f>SUM(Table17[[#This Row],[Utbytte per innbygger]:[Renter ansvarlig lån per innbygger]])</f>
        <v>682.27558267305994</v>
      </c>
      <c r="F272" s="54">
        <v>5959950</v>
      </c>
      <c r="G272" s="33">
        <v>0</v>
      </c>
      <c r="H272" s="33">
        <v>0</v>
      </c>
      <c r="I272" s="33">
        <v>4545729.8121737987</v>
      </c>
      <c r="J272" s="33">
        <v>0</v>
      </c>
      <c r="K272" s="33">
        <v>0</v>
      </c>
      <c r="L272" s="33">
        <v>5877803.7545543909</v>
      </c>
      <c r="M272" s="33">
        <v>0</v>
      </c>
      <c r="N272" s="33">
        <v>0</v>
      </c>
      <c r="O272" s="54">
        <v>248.19681006121684</v>
      </c>
      <c r="P272" s="33">
        <v>0</v>
      </c>
      <c r="Q272" s="33">
        <v>0</v>
      </c>
      <c r="R272" s="33">
        <v>189.30286978610746</v>
      </c>
      <c r="S272" s="33">
        <v>0</v>
      </c>
      <c r="T272" s="33">
        <v>0</v>
      </c>
      <c r="U272" s="33">
        <v>244.77590282573567</v>
      </c>
      <c r="V272" s="33">
        <v>0</v>
      </c>
      <c r="W272" s="33">
        <v>0</v>
      </c>
    </row>
    <row r="273" spans="1:23" x14ac:dyDescent="0.2">
      <c r="A273" s="27">
        <v>1579</v>
      </c>
      <c r="B273" s="27" t="s">
        <v>663</v>
      </c>
      <c r="C273" s="33">
        <v>13287</v>
      </c>
      <c r="D273" s="33">
        <f>SUM(Table17[[#This Row],[Utbytte totalt]:[Renter ansvarlig lån totalt]])</f>
        <v>9057950.3055001609</v>
      </c>
      <c r="E273" s="33">
        <f>SUM(Table17[[#This Row],[Utbytte per innbygger]:[Renter ansvarlig lån per innbygger]])</f>
        <v>681.71523334839776</v>
      </c>
      <c r="F273" s="54">
        <v>0</v>
      </c>
      <c r="G273" s="33">
        <v>0</v>
      </c>
      <c r="H273" s="33">
        <v>0</v>
      </c>
      <c r="I273" s="33">
        <v>5809902.145850312</v>
      </c>
      <c r="J273" s="33">
        <v>0</v>
      </c>
      <c r="K273" s="33">
        <v>0</v>
      </c>
      <c r="L273" s="33">
        <v>3248048.1596498489</v>
      </c>
      <c r="M273" s="33">
        <v>0</v>
      </c>
      <c r="N273" s="33">
        <v>0</v>
      </c>
      <c r="O273" s="54">
        <v>0</v>
      </c>
      <c r="P273" s="33">
        <v>0</v>
      </c>
      <c r="Q273" s="33">
        <v>0</v>
      </c>
      <c r="R273" s="33">
        <v>437.26214689924831</v>
      </c>
      <c r="S273" s="33">
        <v>0</v>
      </c>
      <c r="T273" s="33">
        <v>0</v>
      </c>
      <c r="U273" s="33">
        <v>244.45308644914945</v>
      </c>
      <c r="V273" s="33">
        <v>0</v>
      </c>
      <c r="W273" s="33">
        <v>0</v>
      </c>
    </row>
    <row r="274" spans="1:23" x14ac:dyDescent="0.2">
      <c r="A274" s="27">
        <v>3411</v>
      </c>
      <c r="B274" s="27" t="s">
        <v>579</v>
      </c>
      <c r="C274" s="33">
        <v>35073</v>
      </c>
      <c r="D274" s="33">
        <f>SUM(Table17[[#This Row],[Utbytte totalt]:[Renter ansvarlig lån totalt]])</f>
        <v>23796110.296106726</v>
      </c>
      <c r="E274" s="33">
        <f>SUM(Table17[[#This Row],[Utbytte per innbygger]:[Renter ansvarlig lån per innbygger]])</f>
        <v>678.47376318269698</v>
      </c>
      <c r="F274" s="54">
        <v>0</v>
      </c>
      <c r="G274" s="33">
        <v>261043.96</v>
      </c>
      <c r="H274" s="33">
        <v>0</v>
      </c>
      <c r="I274" s="33">
        <v>6888903.8623693585</v>
      </c>
      <c r="J274" s="33">
        <v>6993617.6859999998</v>
      </c>
      <c r="K274" s="33">
        <v>1099883</v>
      </c>
      <c r="L274" s="33">
        <v>8552661.7877373695</v>
      </c>
      <c r="M274" s="33">
        <v>0</v>
      </c>
      <c r="N274" s="33">
        <v>0</v>
      </c>
      <c r="O274" s="54">
        <v>0</v>
      </c>
      <c r="P274" s="33">
        <v>7.4428751461237983</v>
      </c>
      <c r="Q274" s="33">
        <v>0</v>
      </c>
      <c r="R274" s="33">
        <v>196.41615665524358</v>
      </c>
      <c r="S274" s="33">
        <v>199.40175308641975</v>
      </c>
      <c r="T274" s="33">
        <v>31.35982094488638</v>
      </c>
      <c r="U274" s="33">
        <v>243.85315735002337</v>
      </c>
      <c r="V274" s="33">
        <v>0</v>
      </c>
      <c r="W274" s="33">
        <v>0</v>
      </c>
    </row>
    <row r="275" spans="1:23" x14ac:dyDescent="0.2">
      <c r="A275" s="27">
        <v>1554</v>
      </c>
      <c r="B275" s="27" t="s">
        <v>746</v>
      </c>
      <c r="C275" s="33">
        <v>5828</v>
      </c>
      <c r="D275" s="33">
        <f>SUM(Table17[[#This Row],[Utbytte totalt]:[Renter ansvarlig lån totalt]])</f>
        <v>3936349.3457370168</v>
      </c>
      <c r="E275" s="33">
        <f>SUM(Table17[[#This Row],[Utbytte per innbygger]:[Renter ansvarlig lån per innbygger]])</f>
        <v>675.42027208939885</v>
      </c>
      <c r="F275" s="54">
        <v>1470000</v>
      </c>
      <c r="G275" s="33">
        <v>0</v>
      </c>
      <c r="H275" s="33">
        <v>0</v>
      </c>
      <c r="I275" s="33">
        <v>1049764.2506520811</v>
      </c>
      <c r="J275" s="33">
        <v>0</v>
      </c>
      <c r="K275" s="33">
        <v>0</v>
      </c>
      <c r="L275" s="33">
        <v>1416585.0950849354</v>
      </c>
      <c r="M275" s="33">
        <v>0</v>
      </c>
      <c r="N275" s="33">
        <v>0</v>
      </c>
      <c r="O275" s="54">
        <v>252.23061084420041</v>
      </c>
      <c r="P275" s="33">
        <v>0</v>
      </c>
      <c r="Q275" s="33">
        <v>0</v>
      </c>
      <c r="R275" s="33">
        <v>180.12427087372703</v>
      </c>
      <c r="S275" s="33">
        <v>0</v>
      </c>
      <c r="T275" s="33">
        <v>0</v>
      </c>
      <c r="U275" s="33">
        <v>243.06539037147141</v>
      </c>
      <c r="V275" s="33">
        <v>0</v>
      </c>
      <c r="W275" s="33">
        <v>0</v>
      </c>
    </row>
    <row r="276" spans="1:23" x14ac:dyDescent="0.2">
      <c r="A276" s="27">
        <v>5421</v>
      </c>
      <c r="B276" s="27" t="s">
        <v>568</v>
      </c>
      <c r="C276" s="33">
        <v>14738</v>
      </c>
      <c r="D276" s="33">
        <f>SUM(Table17[[#This Row],[Utbytte totalt]:[Renter ansvarlig lån totalt]])</f>
        <v>9795859.1238277778</v>
      </c>
      <c r="E276" s="33">
        <f>SUM(Table17[[#This Row],[Utbytte per innbygger]:[Renter ansvarlig lån per innbygger]])</f>
        <v>664.66678815495857</v>
      </c>
      <c r="F276" s="54">
        <v>0</v>
      </c>
      <c r="G276" s="33">
        <v>360756</v>
      </c>
      <c r="H276" s="33">
        <v>0</v>
      </c>
      <c r="I276" s="33">
        <v>3965157.275672582</v>
      </c>
      <c r="J276" s="33">
        <v>1555799.12</v>
      </c>
      <c r="K276" s="33">
        <v>304584</v>
      </c>
      <c r="L276" s="33">
        <v>3609562.7281551957</v>
      </c>
      <c r="M276" s="33">
        <v>0</v>
      </c>
      <c r="N276" s="33">
        <v>0</v>
      </c>
      <c r="O276" s="54">
        <v>0</v>
      </c>
      <c r="P276" s="33">
        <v>24.477948161215906</v>
      </c>
      <c r="Q276" s="33">
        <v>0</v>
      </c>
      <c r="R276" s="33">
        <v>269.04310460527768</v>
      </c>
      <c r="S276" s="33">
        <v>105.56378884516218</v>
      </c>
      <c r="T276" s="33">
        <v>20.666576197584476</v>
      </c>
      <c r="U276" s="33">
        <v>244.91537034571826</v>
      </c>
      <c r="V276" s="33">
        <v>0</v>
      </c>
      <c r="W276" s="33">
        <v>0</v>
      </c>
    </row>
    <row r="277" spans="1:23" x14ac:dyDescent="0.2">
      <c r="A277" s="27">
        <v>1834</v>
      </c>
      <c r="B277" s="27" t="s">
        <v>645</v>
      </c>
      <c r="C277" s="33">
        <v>1869</v>
      </c>
      <c r="D277" s="33">
        <f>SUM(Table17[[#This Row],[Utbytte totalt]:[Renter ansvarlig lån totalt]])</f>
        <v>1224269.9249511771</v>
      </c>
      <c r="E277" s="33">
        <f>SUM(Table17[[#This Row],[Utbytte per innbygger]:[Renter ansvarlig lån per innbygger]])</f>
        <v>655.04008825638152</v>
      </c>
      <c r="F277" s="54">
        <v>361500</v>
      </c>
      <c r="G277" s="33">
        <v>0</v>
      </c>
      <c r="H277" s="33">
        <v>0</v>
      </c>
      <c r="I277" s="33">
        <v>559091.94933364901</v>
      </c>
      <c r="J277" s="33">
        <v>0</v>
      </c>
      <c r="K277" s="33">
        <v>0</v>
      </c>
      <c r="L277" s="33">
        <v>303677.97561752796</v>
      </c>
      <c r="M277" s="33">
        <v>0</v>
      </c>
      <c r="N277" s="33">
        <v>0</v>
      </c>
      <c r="O277" s="54">
        <v>193.41894060995185</v>
      </c>
      <c r="P277" s="33">
        <v>0</v>
      </c>
      <c r="Q277" s="33">
        <v>0</v>
      </c>
      <c r="R277" s="33">
        <v>299.1396197611819</v>
      </c>
      <c r="S277" s="33">
        <v>0</v>
      </c>
      <c r="T277" s="33">
        <v>0</v>
      </c>
      <c r="U277" s="33">
        <v>162.48152788524771</v>
      </c>
      <c r="V277" s="33">
        <v>0</v>
      </c>
      <c r="W277" s="33">
        <v>0</v>
      </c>
    </row>
    <row r="278" spans="1:23" x14ac:dyDescent="0.2">
      <c r="A278" s="27">
        <v>5436</v>
      </c>
      <c r="B278" s="27" t="s">
        <v>577</v>
      </c>
      <c r="C278" s="33">
        <v>3904</v>
      </c>
      <c r="D278" s="33">
        <f>SUM(Table17[[#This Row],[Utbytte totalt]:[Renter ansvarlig lån totalt]])</f>
        <v>2538303.3168663736</v>
      </c>
      <c r="E278" s="33">
        <f>SUM(Table17[[#This Row],[Utbytte per innbygger]:[Renter ansvarlig lån per innbygger]])</f>
        <v>650.180152885854</v>
      </c>
      <c r="F278" s="54">
        <v>0</v>
      </c>
      <c r="G278" s="33">
        <v>69029.13</v>
      </c>
      <c r="H278" s="33">
        <v>0</v>
      </c>
      <c r="I278" s="33">
        <v>1326824.0462485855</v>
      </c>
      <c r="J278" s="33">
        <v>149702.85999999999</v>
      </c>
      <c r="K278" s="33">
        <v>36406</v>
      </c>
      <c r="L278" s="33">
        <v>956341.28061778843</v>
      </c>
      <c r="M278" s="33">
        <v>0</v>
      </c>
      <c r="N278" s="33">
        <v>0</v>
      </c>
      <c r="O278" s="54">
        <v>0</v>
      </c>
      <c r="P278" s="33">
        <v>17.681641905737706</v>
      </c>
      <c r="Q278" s="33">
        <v>0</v>
      </c>
      <c r="R278" s="33">
        <v>339.86271676449422</v>
      </c>
      <c r="S278" s="33">
        <v>38.346019467213111</v>
      </c>
      <c r="T278" s="33">
        <v>9.3253073770491799</v>
      </c>
      <c r="U278" s="33">
        <v>244.96446737135975</v>
      </c>
      <c r="V278" s="33">
        <v>0</v>
      </c>
      <c r="W278" s="33">
        <v>0</v>
      </c>
    </row>
    <row r="279" spans="1:23" x14ac:dyDescent="0.2">
      <c r="A279" s="27">
        <v>3002</v>
      </c>
      <c r="B279" s="27" t="s">
        <v>664</v>
      </c>
      <c r="C279" s="33">
        <v>50290</v>
      </c>
      <c r="D279" s="33">
        <f>SUM(Table17[[#This Row],[Utbytte totalt]:[Renter ansvarlig lån totalt]])</f>
        <v>32205978.258766752</v>
      </c>
      <c r="E279" s="33">
        <f>SUM(Table17[[#This Row],[Utbytte per innbygger]:[Renter ansvarlig lån per innbygger]])</f>
        <v>640.40521492874836</v>
      </c>
      <c r="F279" s="54">
        <v>15131600</v>
      </c>
      <c r="G279" s="33">
        <v>0</v>
      </c>
      <c r="H279" s="33">
        <v>0</v>
      </c>
      <c r="I279" s="33">
        <v>8604168.526564803</v>
      </c>
      <c r="J279" s="33">
        <v>409652.63999999996</v>
      </c>
      <c r="K279" s="33">
        <v>20537</v>
      </c>
      <c r="L279" s="33">
        <v>8040020.0922019482</v>
      </c>
      <c r="M279" s="33">
        <v>0</v>
      </c>
      <c r="N279" s="33">
        <v>0</v>
      </c>
      <c r="O279" s="54">
        <v>300.88685623384373</v>
      </c>
      <c r="P279" s="33">
        <v>0</v>
      </c>
      <c r="Q279" s="33">
        <v>0</v>
      </c>
      <c r="R279" s="33">
        <v>171.09104248488373</v>
      </c>
      <c r="S279" s="33">
        <v>8.1458071187114722</v>
      </c>
      <c r="T279" s="33">
        <v>0.40837144561543048</v>
      </c>
      <c r="U279" s="33">
        <v>159.87313764569393</v>
      </c>
      <c r="V279" s="33">
        <v>0</v>
      </c>
      <c r="W279" s="33">
        <v>0</v>
      </c>
    </row>
    <row r="280" spans="1:23" x14ac:dyDescent="0.2">
      <c r="A280" s="27">
        <v>4630</v>
      </c>
      <c r="B280" s="27" t="s">
        <v>599</v>
      </c>
      <c r="C280" s="33">
        <v>8131</v>
      </c>
      <c r="D280" s="33">
        <f>SUM(Table17[[#This Row],[Utbytte totalt]:[Renter ansvarlig lån totalt]])</f>
        <v>5132605.6036462886</v>
      </c>
      <c r="E280" s="33">
        <f>SUM(Table17[[#This Row],[Utbytte per innbygger]:[Renter ansvarlig lån per innbygger]])</f>
        <v>631.23915922350125</v>
      </c>
      <c r="F280" s="54">
        <v>0</v>
      </c>
      <c r="G280" s="33">
        <v>0</v>
      </c>
      <c r="H280" s="33">
        <v>0</v>
      </c>
      <c r="I280" s="33">
        <v>1236327.1280889232</v>
      </c>
      <c r="J280" s="33">
        <v>1761307.79</v>
      </c>
      <c r="K280" s="33">
        <v>124939</v>
      </c>
      <c r="L280" s="33">
        <v>2010031.6855573654</v>
      </c>
      <c r="M280" s="33">
        <v>0</v>
      </c>
      <c r="N280" s="33">
        <v>0</v>
      </c>
      <c r="O280" s="54">
        <v>0</v>
      </c>
      <c r="P280" s="33">
        <v>0</v>
      </c>
      <c r="Q280" s="33">
        <v>0</v>
      </c>
      <c r="R280" s="33">
        <v>152.05105498572416</v>
      </c>
      <c r="S280" s="33">
        <v>216.61638051900135</v>
      </c>
      <c r="T280" s="33">
        <v>15.365760669044398</v>
      </c>
      <c r="U280" s="33">
        <v>247.20596304973134</v>
      </c>
      <c r="V280" s="33">
        <v>0</v>
      </c>
      <c r="W280" s="33">
        <v>0</v>
      </c>
    </row>
    <row r="281" spans="1:23" x14ac:dyDescent="0.2">
      <c r="A281" s="27">
        <v>3054</v>
      </c>
      <c r="B281" s="27" t="s">
        <v>739</v>
      </c>
      <c r="C281" s="33">
        <v>9144</v>
      </c>
      <c r="D281" s="33">
        <f>SUM(Table17[[#This Row],[Utbytte totalt]:[Renter ansvarlig lån totalt]])</f>
        <v>5303125.6096366784</v>
      </c>
      <c r="E281" s="33">
        <f>SUM(Table17[[#This Row],[Utbytte per innbygger]:[Renter ansvarlig lån per innbygger]])</f>
        <v>579.95686894539358</v>
      </c>
      <c r="F281" s="54">
        <v>1450015</v>
      </c>
      <c r="G281" s="33">
        <v>0</v>
      </c>
      <c r="H281" s="33">
        <v>0</v>
      </c>
      <c r="I281" s="33">
        <v>1642867.1296677133</v>
      </c>
      <c r="J281" s="33">
        <v>0</v>
      </c>
      <c r="K281" s="33">
        <v>0</v>
      </c>
      <c r="L281" s="33">
        <v>2210243.4799689651</v>
      </c>
      <c r="M281" s="33">
        <v>0</v>
      </c>
      <c r="N281" s="33">
        <v>0</v>
      </c>
      <c r="O281" s="54">
        <v>158.57556867891515</v>
      </c>
      <c r="P281" s="33">
        <v>0</v>
      </c>
      <c r="Q281" s="33">
        <v>0</v>
      </c>
      <c r="R281" s="33">
        <v>179.66613404065106</v>
      </c>
      <c r="S281" s="33">
        <v>0</v>
      </c>
      <c r="T281" s="33">
        <v>0</v>
      </c>
      <c r="U281" s="33">
        <v>241.71516622582732</v>
      </c>
      <c r="V281" s="33">
        <v>0</v>
      </c>
      <c r="W281" s="33">
        <v>0</v>
      </c>
    </row>
    <row r="282" spans="1:23" x14ac:dyDescent="0.2">
      <c r="A282" s="27">
        <v>5424</v>
      </c>
      <c r="B282" s="27" t="s">
        <v>613</v>
      </c>
      <c r="C282" s="33">
        <v>2729</v>
      </c>
      <c r="D282" s="33">
        <f>SUM(Table17[[#This Row],[Utbytte totalt]:[Renter ansvarlig lån totalt]])</f>
        <v>1579101.3351797613</v>
      </c>
      <c r="E282" s="33">
        <f>SUM(Table17[[#This Row],[Utbytte per innbygger]:[Renter ansvarlig lån per innbygger]])</f>
        <v>578.63735257594772</v>
      </c>
      <c r="F282" s="54">
        <v>0</v>
      </c>
      <c r="G282" s="33">
        <v>0</v>
      </c>
      <c r="H282" s="33">
        <v>0</v>
      </c>
      <c r="I282" s="33">
        <v>712837.26304226194</v>
      </c>
      <c r="J282" s="33">
        <v>189754.73799999998</v>
      </c>
      <c r="K282" s="33">
        <v>168</v>
      </c>
      <c r="L282" s="33">
        <v>676341.33413749933</v>
      </c>
      <c r="M282" s="33">
        <v>0</v>
      </c>
      <c r="N282" s="33">
        <v>0</v>
      </c>
      <c r="O282" s="54">
        <v>0</v>
      </c>
      <c r="P282" s="33">
        <v>0</v>
      </c>
      <c r="Q282" s="33">
        <v>0</v>
      </c>
      <c r="R282" s="33">
        <v>261.20823123571341</v>
      </c>
      <c r="S282" s="33">
        <v>69.532699890069622</v>
      </c>
      <c r="T282" s="33">
        <v>6.1561011359472333E-2</v>
      </c>
      <c r="U282" s="33">
        <v>247.83486043880518</v>
      </c>
      <c r="V282" s="33">
        <v>0</v>
      </c>
      <c r="W282" s="33">
        <v>0</v>
      </c>
    </row>
    <row r="283" spans="1:23" x14ac:dyDescent="0.2">
      <c r="A283" s="27">
        <v>1145</v>
      </c>
      <c r="B283" s="27" t="s">
        <v>768</v>
      </c>
      <c r="C283" s="33">
        <v>855</v>
      </c>
      <c r="D283" s="33">
        <f>SUM(Table17[[#This Row],[Utbytte totalt]:[Renter ansvarlig lån totalt]])</f>
        <v>492140.99178943032</v>
      </c>
      <c r="E283" s="33">
        <f>SUM(Table17[[#This Row],[Utbytte per innbygger]:[Renter ansvarlig lån per innbygger]])</f>
        <v>575.60349916892437</v>
      </c>
      <c r="F283" s="54">
        <v>0</v>
      </c>
      <c r="G283" s="33">
        <v>0</v>
      </c>
      <c r="H283" s="33">
        <v>0</v>
      </c>
      <c r="I283" s="33">
        <v>282628.8367140218</v>
      </c>
      <c r="J283" s="33">
        <v>0</v>
      </c>
      <c r="K283" s="33">
        <v>0</v>
      </c>
      <c r="L283" s="33">
        <v>209512.15507540852</v>
      </c>
      <c r="M283" s="33">
        <v>0</v>
      </c>
      <c r="N283" s="33">
        <v>0</v>
      </c>
      <c r="O283" s="54">
        <v>0</v>
      </c>
      <c r="P283" s="33">
        <v>0</v>
      </c>
      <c r="Q283" s="33">
        <v>0</v>
      </c>
      <c r="R283" s="33">
        <v>330.56004294037638</v>
      </c>
      <c r="S283" s="33">
        <v>0</v>
      </c>
      <c r="T283" s="33">
        <v>0</v>
      </c>
      <c r="U283" s="33">
        <v>245.04345622854797</v>
      </c>
      <c r="V283" s="33">
        <v>0</v>
      </c>
      <c r="W283" s="33">
        <v>0</v>
      </c>
    </row>
    <row r="284" spans="1:23" x14ac:dyDescent="0.2">
      <c r="A284" s="27">
        <v>3447</v>
      </c>
      <c r="B284" s="27" t="s">
        <v>676</v>
      </c>
      <c r="C284" s="33">
        <v>5535</v>
      </c>
      <c r="D284" s="33">
        <f>SUM(Table17[[#This Row],[Utbytte totalt]:[Renter ansvarlig lån totalt]])</f>
        <v>3127534.3352243309</v>
      </c>
      <c r="E284" s="33">
        <f>SUM(Table17[[#This Row],[Utbytte per innbygger]:[Renter ansvarlig lån per innbygger]])</f>
        <v>565.04685369906611</v>
      </c>
      <c r="F284" s="54">
        <v>0</v>
      </c>
      <c r="G284" s="33">
        <v>0</v>
      </c>
      <c r="H284" s="33">
        <v>0</v>
      </c>
      <c r="I284" s="33">
        <v>0</v>
      </c>
      <c r="J284" s="33">
        <v>1467669.088</v>
      </c>
      <c r="K284" s="33">
        <v>293185</v>
      </c>
      <c r="L284" s="33">
        <v>1366680.2472243309</v>
      </c>
      <c r="M284" s="33">
        <v>0</v>
      </c>
      <c r="N284" s="33">
        <v>0</v>
      </c>
      <c r="O284" s="54">
        <v>0</v>
      </c>
      <c r="P284" s="33">
        <v>0</v>
      </c>
      <c r="Q284" s="33">
        <v>0</v>
      </c>
      <c r="R284" s="33">
        <v>0</v>
      </c>
      <c r="S284" s="33">
        <v>265.1615335140018</v>
      </c>
      <c r="T284" s="33">
        <v>52.969286359530265</v>
      </c>
      <c r="U284" s="33">
        <v>246.91603382553404</v>
      </c>
      <c r="V284" s="33">
        <v>0</v>
      </c>
      <c r="W284" s="33">
        <v>0</v>
      </c>
    </row>
    <row r="285" spans="1:23" x14ac:dyDescent="0.2">
      <c r="A285" s="27">
        <v>3407</v>
      </c>
      <c r="B285" s="27" t="s">
        <v>584</v>
      </c>
      <c r="C285" s="33">
        <v>30267</v>
      </c>
      <c r="D285" s="33">
        <f>SUM(Table17[[#This Row],[Utbytte totalt]:[Renter ansvarlig lån totalt]])</f>
        <v>16990304.161311239</v>
      </c>
      <c r="E285" s="33">
        <f>SUM(Table17[[#This Row],[Utbytte per innbygger]:[Renter ansvarlig lån per innbygger]])</f>
        <v>561.34747947636822</v>
      </c>
      <c r="F285" s="54">
        <v>0</v>
      </c>
      <c r="G285" s="33">
        <v>112367.14</v>
      </c>
      <c r="H285" s="33">
        <v>0</v>
      </c>
      <c r="I285" s="33">
        <v>6240110.5721785501</v>
      </c>
      <c r="J285" s="33">
        <v>2877936.2319999994</v>
      </c>
      <c r="K285" s="33">
        <v>332877</v>
      </c>
      <c r="L285" s="33">
        <v>7427013.2171326876</v>
      </c>
      <c r="M285" s="33">
        <v>0</v>
      </c>
      <c r="N285" s="33">
        <v>0</v>
      </c>
      <c r="O285" s="54">
        <v>0</v>
      </c>
      <c r="P285" s="33">
        <v>3.7125298179535466</v>
      </c>
      <c r="Q285" s="33">
        <v>0</v>
      </c>
      <c r="R285" s="33">
        <v>206.16878356555159</v>
      </c>
      <c r="S285" s="33">
        <v>95.084951663527917</v>
      </c>
      <c r="T285" s="33">
        <v>10.9980176429775</v>
      </c>
      <c r="U285" s="33">
        <v>245.38319678635767</v>
      </c>
      <c r="V285" s="33">
        <v>0</v>
      </c>
      <c r="W285" s="33">
        <v>0</v>
      </c>
    </row>
    <row r="286" spans="1:23" x14ac:dyDescent="0.2">
      <c r="A286" s="27">
        <v>1557</v>
      </c>
      <c r="B286" s="27" t="s">
        <v>627</v>
      </c>
      <c r="C286" s="33">
        <v>2669</v>
      </c>
      <c r="D286" s="33">
        <f>SUM(Table17[[#This Row],[Utbytte totalt]:[Renter ansvarlig lån totalt]])</f>
        <v>1497279.6251751613</v>
      </c>
      <c r="E286" s="33">
        <f>SUM(Table17[[#This Row],[Utbytte per innbygger]:[Renter ansvarlig lån per innbygger]])</f>
        <v>560.98899407087345</v>
      </c>
      <c r="F286" s="54">
        <v>0</v>
      </c>
      <c r="G286" s="33">
        <v>0</v>
      </c>
      <c r="H286" s="33">
        <v>0</v>
      </c>
      <c r="I286" s="33">
        <v>529058.90616417886</v>
      </c>
      <c r="J286" s="33">
        <v>238077.15999999997</v>
      </c>
      <c r="K286" s="33">
        <v>81851</v>
      </c>
      <c r="L286" s="33">
        <v>648292.55901098251</v>
      </c>
      <c r="M286" s="33">
        <v>0</v>
      </c>
      <c r="N286" s="33">
        <v>0</v>
      </c>
      <c r="O286" s="54">
        <v>0</v>
      </c>
      <c r="P286" s="33">
        <v>0</v>
      </c>
      <c r="Q286" s="33">
        <v>0</v>
      </c>
      <c r="R286" s="33">
        <v>198.22364412295948</v>
      </c>
      <c r="S286" s="33">
        <v>89.20088422630198</v>
      </c>
      <c r="T286" s="33">
        <v>30.667291120269763</v>
      </c>
      <c r="U286" s="33">
        <v>242.89717460134227</v>
      </c>
      <c r="V286" s="33">
        <v>0</v>
      </c>
      <c r="W286" s="33">
        <v>0</v>
      </c>
    </row>
    <row r="287" spans="1:23" x14ac:dyDescent="0.2">
      <c r="A287" s="27">
        <v>5433</v>
      </c>
      <c r="B287" s="27" t="s">
        <v>693</v>
      </c>
      <c r="C287" s="33">
        <v>964</v>
      </c>
      <c r="D287" s="33">
        <f>SUM(Table17[[#This Row],[Utbytte totalt]:[Renter ansvarlig lån totalt]])</f>
        <v>539756.05173355713</v>
      </c>
      <c r="E287" s="33">
        <f>SUM(Table17[[#This Row],[Utbytte per innbygger]:[Renter ansvarlig lån per innbygger]])</f>
        <v>559.91291673605508</v>
      </c>
      <c r="F287" s="54">
        <v>300000</v>
      </c>
      <c r="G287" s="33">
        <v>0</v>
      </c>
      <c r="H287" s="33">
        <v>0</v>
      </c>
      <c r="I287" s="33">
        <v>0</v>
      </c>
      <c r="J287" s="33">
        <v>0</v>
      </c>
      <c r="K287" s="33">
        <v>0</v>
      </c>
      <c r="L287" s="33">
        <v>239756.05173355713</v>
      </c>
      <c r="M287" s="33">
        <v>0</v>
      </c>
      <c r="N287" s="33">
        <v>0</v>
      </c>
      <c r="O287" s="54">
        <v>311.20331950207469</v>
      </c>
      <c r="P287" s="33">
        <v>0</v>
      </c>
      <c r="Q287" s="33">
        <v>0</v>
      </c>
      <c r="R287" s="33">
        <v>0</v>
      </c>
      <c r="S287" s="33">
        <v>0</v>
      </c>
      <c r="T287" s="33">
        <v>0</v>
      </c>
      <c r="U287" s="33">
        <v>248.70959723398042</v>
      </c>
      <c r="V287" s="33">
        <v>0</v>
      </c>
      <c r="W287" s="33">
        <v>0</v>
      </c>
    </row>
    <row r="288" spans="1:23" x14ac:dyDescent="0.2">
      <c r="A288" s="27">
        <v>1851</v>
      </c>
      <c r="B288" s="27" t="s">
        <v>759</v>
      </c>
      <c r="C288" s="33">
        <v>1976</v>
      </c>
      <c r="D288" s="33">
        <f>SUM(Table17[[#This Row],[Utbytte totalt]:[Renter ansvarlig lån totalt]])</f>
        <v>1089992.9326779896</v>
      </c>
      <c r="E288" s="33">
        <f>SUM(Table17[[#This Row],[Utbytte per innbygger]:[Renter ansvarlig lån per innbygger]])</f>
        <v>551.61585661841582</v>
      </c>
      <c r="F288" s="54">
        <v>0</v>
      </c>
      <c r="G288" s="33">
        <v>0</v>
      </c>
      <c r="H288" s="33">
        <v>0</v>
      </c>
      <c r="I288" s="33">
        <v>601456.44069190859</v>
      </c>
      <c r="J288" s="33">
        <v>0</v>
      </c>
      <c r="K288" s="33">
        <v>0</v>
      </c>
      <c r="L288" s="33">
        <v>488536.491986081</v>
      </c>
      <c r="M288" s="33">
        <v>0</v>
      </c>
      <c r="N288" s="33">
        <v>0</v>
      </c>
      <c r="O288" s="54">
        <v>0</v>
      </c>
      <c r="P288" s="33">
        <v>0</v>
      </c>
      <c r="Q288" s="33">
        <v>0</v>
      </c>
      <c r="R288" s="33">
        <v>304.38078982384036</v>
      </c>
      <c r="S288" s="33">
        <v>0</v>
      </c>
      <c r="T288" s="33">
        <v>0</v>
      </c>
      <c r="U288" s="33">
        <v>247.2350667945754</v>
      </c>
      <c r="V288" s="33">
        <v>0</v>
      </c>
      <c r="W288" s="33">
        <v>0</v>
      </c>
    </row>
    <row r="289" spans="1:23" x14ac:dyDescent="0.2">
      <c r="A289" s="27">
        <v>3426</v>
      </c>
      <c r="B289" s="27" t="s">
        <v>594</v>
      </c>
      <c r="C289" s="33">
        <v>1551</v>
      </c>
      <c r="D289" s="33">
        <f>SUM(Table17[[#This Row],[Utbytte totalt]:[Renter ansvarlig lån totalt]])</f>
        <v>854541.92321732501</v>
      </c>
      <c r="E289" s="33">
        <f>SUM(Table17[[#This Row],[Utbytte per innbygger]:[Renter ansvarlig lån per innbygger]])</f>
        <v>550.96191052051904</v>
      </c>
      <c r="F289" s="54">
        <v>0</v>
      </c>
      <c r="G289" s="33">
        <v>0</v>
      </c>
      <c r="H289" s="33">
        <v>0</v>
      </c>
      <c r="I289" s="33">
        <v>338319.24788919848</v>
      </c>
      <c r="J289" s="33">
        <v>6448.235999999999</v>
      </c>
      <c r="K289" s="33">
        <v>128555</v>
      </c>
      <c r="L289" s="33">
        <v>381219.43932812661</v>
      </c>
      <c r="M289" s="33">
        <v>0</v>
      </c>
      <c r="N289" s="33">
        <v>0</v>
      </c>
      <c r="O289" s="54">
        <v>0</v>
      </c>
      <c r="P289" s="33">
        <v>0</v>
      </c>
      <c r="Q289" s="33">
        <v>0</v>
      </c>
      <c r="R289" s="33">
        <v>218.12975363584687</v>
      </c>
      <c r="S289" s="33">
        <v>4.1574700193423588</v>
      </c>
      <c r="T289" s="33">
        <v>82.885235332043848</v>
      </c>
      <c r="U289" s="33">
        <v>245.78945153328601</v>
      </c>
      <c r="V289" s="33">
        <v>0</v>
      </c>
      <c r="W289" s="33">
        <v>0</v>
      </c>
    </row>
    <row r="290" spans="1:23" x14ac:dyDescent="0.2">
      <c r="A290" s="27">
        <v>5402</v>
      </c>
      <c r="B290" s="27" t="s">
        <v>610</v>
      </c>
      <c r="C290" s="33">
        <v>24804</v>
      </c>
      <c r="D290" s="33">
        <f>SUM(Table17[[#This Row],[Utbytte totalt]:[Renter ansvarlig lån totalt]])</f>
        <v>13605796.312117865</v>
      </c>
      <c r="E290" s="33">
        <f>SUM(Table17[[#This Row],[Utbytte per innbygger]:[Renter ansvarlig lån per innbygger]])</f>
        <v>548.53234607796583</v>
      </c>
      <c r="F290" s="54">
        <v>0</v>
      </c>
      <c r="G290" s="33">
        <v>1480820</v>
      </c>
      <c r="H290" s="33">
        <v>0</v>
      </c>
      <c r="I290" s="33">
        <v>5346279.4728169646</v>
      </c>
      <c r="J290" s="33">
        <v>488489.45599999995</v>
      </c>
      <c r="K290" s="33">
        <v>78350</v>
      </c>
      <c r="L290" s="33">
        <v>6211857.3833009005</v>
      </c>
      <c r="M290" s="33">
        <v>0</v>
      </c>
      <c r="N290" s="33">
        <v>0</v>
      </c>
      <c r="O290" s="54">
        <v>0</v>
      </c>
      <c r="P290" s="33">
        <v>59.700854700854698</v>
      </c>
      <c r="Q290" s="33">
        <v>0</v>
      </c>
      <c r="R290" s="33">
        <v>215.54102051350446</v>
      </c>
      <c r="S290" s="33">
        <v>19.693979035639412</v>
      </c>
      <c r="T290" s="33">
        <v>3.158764715368489</v>
      </c>
      <c r="U290" s="33">
        <v>250.43772711259879</v>
      </c>
      <c r="V290" s="33">
        <v>0</v>
      </c>
      <c r="W290" s="33">
        <v>0</v>
      </c>
    </row>
    <row r="291" spans="1:23" x14ac:dyDescent="0.2">
      <c r="A291" s="27">
        <v>5417</v>
      </c>
      <c r="B291" s="27" t="s">
        <v>630</v>
      </c>
      <c r="C291" s="33">
        <v>2087</v>
      </c>
      <c r="D291" s="33">
        <f>SUM(Table17[[#This Row],[Utbytte totalt]:[Renter ansvarlig lån totalt]])</f>
        <v>1137421.4837329744</v>
      </c>
      <c r="E291" s="33">
        <f>SUM(Table17[[#This Row],[Utbytte per innbygger]:[Renter ansvarlig lån per innbygger]])</f>
        <v>545.00310672399348</v>
      </c>
      <c r="F291" s="54">
        <v>0</v>
      </c>
      <c r="G291" s="33">
        <v>0</v>
      </c>
      <c r="H291" s="33">
        <v>0</v>
      </c>
      <c r="I291" s="33">
        <v>627909.38600011752</v>
      </c>
      <c r="J291" s="33">
        <v>0</v>
      </c>
      <c r="K291" s="33">
        <v>0</v>
      </c>
      <c r="L291" s="33">
        <v>509512.09773285687</v>
      </c>
      <c r="M291" s="33">
        <v>0</v>
      </c>
      <c r="N291" s="33">
        <v>0</v>
      </c>
      <c r="O291" s="54">
        <v>0</v>
      </c>
      <c r="P291" s="33">
        <v>0</v>
      </c>
      <c r="Q291" s="33">
        <v>0</v>
      </c>
      <c r="R291" s="33">
        <v>300.86697939631887</v>
      </c>
      <c r="S291" s="33">
        <v>0</v>
      </c>
      <c r="T291" s="33">
        <v>0</v>
      </c>
      <c r="U291" s="33">
        <v>244.13612732767459</v>
      </c>
      <c r="V291" s="33">
        <v>0</v>
      </c>
      <c r="W291" s="33">
        <v>0</v>
      </c>
    </row>
    <row r="292" spans="1:23" x14ac:dyDescent="0.2">
      <c r="A292" s="27">
        <v>3413</v>
      </c>
      <c r="B292" s="27" t="s">
        <v>728</v>
      </c>
      <c r="C292" s="33">
        <v>21156</v>
      </c>
      <c r="D292" s="33">
        <f>SUM(Table17[[#This Row],[Utbytte totalt]:[Renter ansvarlig lån totalt]])</f>
        <v>11367290.090476267</v>
      </c>
      <c r="E292" s="33">
        <f>SUM(Table17[[#This Row],[Utbytte per innbygger]:[Renter ansvarlig lån per innbygger]])</f>
        <v>537.30809654359371</v>
      </c>
      <c r="F292" s="54">
        <v>0</v>
      </c>
      <c r="G292" s="33">
        <v>0</v>
      </c>
      <c r="H292" s="33">
        <v>0</v>
      </c>
      <c r="I292" s="33">
        <v>3387369.2597301239</v>
      </c>
      <c r="J292" s="33">
        <v>2358094.6179999998</v>
      </c>
      <c r="K292" s="33">
        <v>476015</v>
      </c>
      <c r="L292" s="33">
        <v>5145811.2127461433</v>
      </c>
      <c r="M292" s="33">
        <v>0</v>
      </c>
      <c r="N292" s="33">
        <v>0</v>
      </c>
      <c r="O292" s="54">
        <v>0</v>
      </c>
      <c r="P292" s="33">
        <v>0</v>
      </c>
      <c r="Q292" s="33">
        <v>0</v>
      </c>
      <c r="R292" s="33">
        <v>160.11388068302722</v>
      </c>
      <c r="S292" s="33">
        <v>111.46221487993948</v>
      </c>
      <c r="T292" s="33">
        <v>22.500236339572698</v>
      </c>
      <c r="U292" s="33">
        <v>243.23176464105424</v>
      </c>
      <c r="V292" s="33">
        <v>0</v>
      </c>
      <c r="W292" s="33">
        <v>0</v>
      </c>
    </row>
    <row r="293" spans="1:23" x14ac:dyDescent="0.2">
      <c r="A293" s="27">
        <v>3004</v>
      </c>
      <c r="B293" s="27" t="s">
        <v>718</v>
      </c>
      <c r="C293" s="33">
        <v>83892</v>
      </c>
      <c r="D293" s="33">
        <f>SUM(Table17[[#This Row],[Utbytte totalt]:[Renter ansvarlig lån totalt]])</f>
        <v>44070958.905175619</v>
      </c>
      <c r="E293" s="33">
        <f>SUM(Table17[[#This Row],[Utbytte per innbygger]:[Renter ansvarlig lån per innbygger]])</f>
        <v>525.32969657626018</v>
      </c>
      <c r="F293" s="54">
        <v>10754000</v>
      </c>
      <c r="G293" s="33">
        <v>0</v>
      </c>
      <c r="H293" s="33">
        <v>0</v>
      </c>
      <c r="I293" s="33">
        <v>13025987.173873834</v>
      </c>
      <c r="J293" s="33">
        <v>0</v>
      </c>
      <c r="K293" s="33">
        <v>0</v>
      </c>
      <c r="L293" s="33">
        <v>20290971.731301785</v>
      </c>
      <c r="M293" s="33">
        <v>0</v>
      </c>
      <c r="N293" s="33">
        <v>0</v>
      </c>
      <c r="O293" s="54">
        <v>128.18862346826873</v>
      </c>
      <c r="P293" s="33">
        <v>0</v>
      </c>
      <c r="Q293" s="33">
        <v>0</v>
      </c>
      <c r="R293" s="33">
        <v>155.27090990647301</v>
      </c>
      <c r="S293" s="33">
        <v>0</v>
      </c>
      <c r="T293" s="33">
        <v>0</v>
      </c>
      <c r="U293" s="33">
        <v>241.87016320151844</v>
      </c>
      <c r="V293" s="33">
        <v>0</v>
      </c>
      <c r="W293" s="33">
        <v>0</v>
      </c>
    </row>
    <row r="294" spans="1:23" x14ac:dyDescent="0.2">
      <c r="A294" s="27">
        <v>4616</v>
      </c>
      <c r="B294" s="27" t="s">
        <v>639</v>
      </c>
      <c r="C294" s="33">
        <v>2883</v>
      </c>
      <c r="D294" s="33">
        <f>SUM(Table17[[#This Row],[Utbytte totalt]:[Renter ansvarlig lån totalt]])</f>
        <v>1475476.3187689804</v>
      </c>
      <c r="E294" s="33">
        <f>SUM(Table17[[#This Row],[Utbytte per innbygger]:[Renter ansvarlig lån per innbygger]])</f>
        <v>511.78505680505737</v>
      </c>
      <c r="F294" s="54">
        <v>317161.02</v>
      </c>
      <c r="G294" s="33">
        <v>0</v>
      </c>
      <c r="H294" s="33">
        <v>0</v>
      </c>
      <c r="I294" s="33">
        <v>684992.05745467357</v>
      </c>
      <c r="J294" s="33">
        <v>0</v>
      </c>
      <c r="K294" s="33">
        <v>0</v>
      </c>
      <c r="L294" s="33">
        <v>473323.24131430686</v>
      </c>
      <c r="M294" s="33">
        <v>0</v>
      </c>
      <c r="N294" s="33">
        <v>0</v>
      </c>
      <c r="O294" s="54">
        <v>110.01075962539022</v>
      </c>
      <c r="P294" s="33">
        <v>0</v>
      </c>
      <c r="Q294" s="33">
        <v>0</v>
      </c>
      <c r="R294" s="33">
        <v>237.59696755278307</v>
      </c>
      <c r="S294" s="33">
        <v>0</v>
      </c>
      <c r="T294" s="33">
        <v>0</v>
      </c>
      <c r="U294" s="33">
        <v>164.1773296268841</v>
      </c>
      <c r="V294" s="33">
        <v>0</v>
      </c>
      <c r="W294" s="33">
        <v>0</v>
      </c>
    </row>
    <row r="295" spans="1:23" x14ac:dyDescent="0.2">
      <c r="A295" s="27">
        <v>3807</v>
      </c>
      <c r="B295" s="27" t="s">
        <v>551</v>
      </c>
      <c r="C295" s="33">
        <v>55513</v>
      </c>
      <c r="D295" s="33">
        <f>SUM(Table17[[#This Row],[Utbytte totalt]:[Renter ansvarlig lån totalt]])</f>
        <v>27880426.083703496</v>
      </c>
      <c r="E295" s="33">
        <f>SUM(Table17[[#This Row],[Utbytte per innbygger]:[Renter ansvarlig lån per innbygger]])</f>
        <v>502.23237950936709</v>
      </c>
      <c r="F295" s="54">
        <v>0</v>
      </c>
      <c r="G295" s="33">
        <v>1470136.8352000001</v>
      </c>
      <c r="H295" s="33">
        <v>0</v>
      </c>
      <c r="I295" s="33">
        <v>9347635.5157534089</v>
      </c>
      <c r="J295" s="33">
        <v>3602292.2059999998</v>
      </c>
      <c r="K295" s="33">
        <v>9658</v>
      </c>
      <c r="L295" s="33">
        <v>13450703.526750088</v>
      </c>
      <c r="M295" s="33">
        <v>0</v>
      </c>
      <c r="N295" s="33">
        <v>0</v>
      </c>
      <c r="O295" s="54">
        <v>0</v>
      </c>
      <c r="P295" s="33">
        <v>26.482748819195507</v>
      </c>
      <c r="Q295" s="33">
        <v>0</v>
      </c>
      <c r="R295" s="33">
        <v>168.38642328379674</v>
      </c>
      <c r="S295" s="33">
        <v>64.89096618810008</v>
      </c>
      <c r="T295" s="33">
        <v>0.17397726658620502</v>
      </c>
      <c r="U295" s="33">
        <v>242.29826395168857</v>
      </c>
      <c r="V295" s="33">
        <v>0</v>
      </c>
      <c r="W295" s="33">
        <v>0</v>
      </c>
    </row>
    <row r="296" spans="1:23" x14ac:dyDescent="0.2">
      <c r="A296" s="27">
        <v>5001</v>
      </c>
      <c r="B296" s="27" t="s">
        <v>513</v>
      </c>
      <c r="C296" s="33">
        <v>210496</v>
      </c>
      <c r="D296" s="33">
        <f>SUM(Table17[[#This Row],[Utbytte totalt]:[Renter ansvarlig lån totalt]])</f>
        <v>104600975.28960729</v>
      </c>
      <c r="E296" s="33">
        <f>SUM(Table17[[#This Row],[Utbytte per innbygger]:[Renter ansvarlig lån per innbygger]])</f>
        <v>496.92618999699414</v>
      </c>
      <c r="F296" s="54">
        <v>18250000</v>
      </c>
      <c r="G296" s="33">
        <v>4979231.3568000002</v>
      </c>
      <c r="H296" s="33">
        <v>7200.0000000000009</v>
      </c>
      <c r="I296" s="33">
        <v>33173385.676773384</v>
      </c>
      <c r="J296" s="33">
        <v>10472753</v>
      </c>
      <c r="K296" s="33">
        <v>467912</v>
      </c>
      <c r="L296" s="33">
        <v>37250493.256033897</v>
      </c>
      <c r="M296" s="33">
        <v>0</v>
      </c>
      <c r="N296" s="33">
        <v>0</v>
      </c>
      <c r="O296" s="54">
        <v>86.699984797810885</v>
      </c>
      <c r="P296" s="33">
        <v>23.654755229553057</v>
      </c>
      <c r="Q296" s="33">
        <v>3.4204925509273343E-2</v>
      </c>
      <c r="R296" s="33">
        <v>157.59627582839286</v>
      </c>
      <c r="S296" s="33">
        <v>49.752741144724837</v>
      </c>
      <c r="T296" s="33">
        <v>2.2229020979020979</v>
      </c>
      <c r="U296" s="33">
        <v>176.96532597310113</v>
      </c>
      <c r="V296" s="33">
        <v>0</v>
      </c>
      <c r="W296" s="33">
        <v>0</v>
      </c>
    </row>
    <row r="297" spans="1:23" x14ac:dyDescent="0.2">
      <c r="A297" s="27">
        <v>1865</v>
      </c>
      <c r="B297" s="27" t="s">
        <v>629</v>
      </c>
      <c r="C297" s="33">
        <v>9724</v>
      </c>
      <c r="D297" s="33">
        <f>SUM(Table17[[#This Row],[Utbytte totalt]:[Renter ansvarlig lån totalt]])</f>
        <v>4794281.0177619439</v>
      </c>
      <c r="E297" s="33">
        <f>SUM(Table17[[#This Row],[Utbytte per innbygger]:[Renter ansvarlig lån per innbygger]])</f>
        <v>493.03589240661705</v>
      </c>
      <c r="F297" s="54">
        <v>0</v>
      </c>
      <c r="G297" s="33">
        <v>0</v>
      </c>
      <c r="H297" s="33">
        <v>0</v>
      </c>
      <c r="I297" s="33">
        <v>2308367.5432110745</v>
      </c>
      <c r="J297" s="33">
        <v>125639.34</v>
      </c>
      <c r="K297" s="33">
        <v>1738</v>
      </c>
      <c r="L297" s="33">
        <v>2358536.1345508695</v>
      </c>
      <c r="M297" s="33">
        <v>0</v>
      </c>
      <c r="N297" s="33">
        <v>0</v>
      </c>
      <c r="O297" s="54">
        <v>0</v>
      </c>
      <c r="P297" s="33">
        <v>0</v>
      </c>
      <c r="Q297" s="33">
        <v>0</v>
      </c>
      <c r="R297" s="33">
        <v>237.38868194272672</v>
      </c>
      <c r="S297" s="33">
        <v>12.920540929658577</v>
      </c>
      <c r="T297" s="33">
        <v>0.17873303167420815</v>
      </c>
      <c r="U297" s="33">
        <v>242.54793650255755</v>
      </c>
      <c r="V297" s="33">
        <v>0</v>
      </c>
      <c r="W297" s="33">
        <v>0</v>
      </c>
    </row>
    <row r="298" spans="1:23" x14ac:dyDescent="0.2">
      <c r="A298" s="27">
        <v>3415</v>
      </c>
      <c r="B298" s="27" t="s">
        <v>675</v>
      </c>
      <c r="C298" s="33">
        <v>7978</v>
      </c>
      <c r="D298" s="33">
        <f>SUM(Table17[[#This Row],[Utbytte totalt]:[Renter ansvarlig lån totalt]])</f>
        <v>3915732.2084007775</v>
      </c>
      <c r="E298" s="33">
        <f>SUM(Table17[[#This Row],[Utbytte per innbygger]:[Renter ansvarlig lån per innbygger]])</f>
        <v>490.81627079478289</v>
      </c>
      <c r="F298" s="54">
        <v>0</v>
      </c>
      <c r="G298" s="33">
        <v>0</v>
      </c>
      <c r="H298" s="33">
        <v>0</v>
      </c>
      <c r="I298" s="33">
        <v>1385298.9779825206</v>
      </c>
      <c r="J298" s="33">
        <v>532232.34199999995</v>
      </c>
      <c r="K298" s="33">
        <v>28657</v>
      </c>
      <c r="L298" s="33">
        <v>1969543.8884182572</v>
      </c>
      <c r="M298" s="33">
        <v>0</v>
      </c>
      <c r="N298" s="33">
        <v>0</v>
      </c>
      <c r="O298" s="54">
        <v>0</v>
      </c>
      <c r="P298" s="33">
        <v>0</v>
      </c>
      <c r="Q298" s="33">
        <v>0</v>
      </c>
      <c r="R298" s="33">
        <v>173.63988192310362</v>
      </c>
      <c r="S298" s="33">
        <v>66.71250213085986</v>
      </c>
      <c r="T298" s="33">
        <v>3.5920030082727501</v>
      </c>
      <c r="U298" s="33">
        <v>246.87188373254665</v>
      </c>
      <c r="V298" s="33">
        <v>0</v>
      </c>
      <c r="W298" s="33">
        <v>0</v>
      </c>
    </row>
    <row r="299" spans="1:23" x14ac:dyDescent="0.2">
      <c r="A299" s="27">
        <v>5415</v>
      </c>
      <c r="B299" s="27" t="s">
        <v>769</v>
      </c>
      <c r="C299" s="33">
        <v>970</v>
      </c>
      <c r="D299" s="33">
        <f>SUM(Table17[[#This Row],[Utbytte totalt]:[Renter ansvarlig lån totalt]])</f>
        <v>472934.3452326064</v>
      </c>
      <c r="E299" s="33">
        <f>SUM(Table17[[#This Row],[Utbytte per innbygger]:[Renter ansvarlig lån per innbygger]])</f>
        <v>487.56118065217157</v>
      </c>
      <c r="F299" s="54">
        <v>0</v>
      </c>
      <c r="G299" s="33">
        <v>0</v>
      </c>
      <c r="H299" s="33">
        <v>0</v>
      </c>
      <c r="I299" s="33">
        <v>224153.90498008626</v>
      </c>
      <c r="J299" s="33">
        <v>0</v>
      </c>
      <c r="K299" s="33">
        <v>0</v>
      </c>
      <c r="L299" s="33">
        <v>248780.44025252014</v>
      </c>
      <c r="M299" s="33">
        <v>0</v>
      </c>
      <c r="N299" s="33">
        <v>0</v>
      </c>
      <c r="O299" s="54">
        <v>0</v>
      </c>
      <c r="P299" s="33">
        <v>0</v>
      </c>
      <c r="Q299" s="33">
        <v>0</v>
      </c>
      <c r="R299" s="33">
        <v>231.08649997947037</v>
      </c>
      <c r="S299" s="33">
        <v>0</v>
      </c>
      <c r="T299" s="33">
        <v>0</v>
      </c>
      <c r="U299" s="33">
        <v>256.4746806727012</v>
      </c>
      <c r="V299" s="33">
        <v>0</v>
      </c>
      <c r="W299" s="33">
        <v>0</v>
      </c>
    </row>
    <row r="300" spans="1:23" x14ac:dyDescent="0.2">
      <c r="A300" s="27">
        <v>5422</v>
      </c>
      <c r="B300" s="27" t="s">
        <v>741</v>
      </c>
      <c r="C300" s="33">
        <v>5576</v>
      </c>
      <c r="D300" s="33">
        <f>SUM(Table17[[#This Row],[Utbytte totalt]:[Renter ansvarlig lån totalt]])</f>
        <v>2710522.6512124166</v>
      </c>
      <c r="E300" s="33">
        <f>SUM(Table17[[#This Row],[Utbytte per innbygger]:[Renter ansvarlig lån per innbygger]])</f>
        <v>486.10521004526845</v>
      </c>
      <c r="F300" s="54">
        <v>0</v>
      </c>
      <c r="G300" s="33">
        <v>0</v>
      </c>
      <c r="H300" s="33">
        <v>0</v>
      </c>
      <c r="I300" s="33">
        <v>1354669.2518361735</v>
      </c>
      <c r="J300" s="33">
        <v>0</v>
      </c>
      <c r="K300" s="33">
        <v>0</v>
      </c>
      <c r="L300" s="33">
        <v>1355853.3993762434</v>
      </c>
      <c r="M300" s="33">
        <v>0</v>
      </c>
      <c r="N300" s="33">
        <v>0</v>
      </c>
      <c r="O300" s="54">
        <v>0</v>
      </c>
      <c r="P300" s="33">
        <v>0</v>
      </c>
      <c r="Q300" s="33">
        <v>0</v>
      </c>
      <c r="R300" s="33">
        <v>242.94642249572695</v>
      </c>
      <c r="S300" s="33">
        <v>0</v>
      </c>
      <c r="T300" s="33">
        <v>0</v>
      </c>
      <c r="U300" s="33">
        <v>243.1587875495415</v>
      </c>
      <c r="V300" s="33">
        <v>0</v>
      </c>
      <c r="W300" s="33">
        <v>0</v>
      </c>
    </row>
    <row r="301" spans="1:23" x14ac:dyDescent="0.2">
      <c r="A301" s="27">
        <v>5411</v>
      </c>
      <c r="B301" s="27" t="s">
        <v>758</v>
      </c>
      <c r="C301" s="33">
        <v>2789</v>
      </c>
      <c r="D301" s="33">
        <f>SUM(Table17[[#This Row],[Utbytte totalt]:[Renter ansvarlig lån totalt]])</f>
        <v>1344047.1429530068</v>
      </c>
      <c r="E301" s="33">
        <f>SUM(Table17[[#This Row],[Utbytte per innbygger]:[Renter ansvarlig lån per innbygger]])</f>
        <v>481.91005484152265</v>
      </c>
      <c r="F301" s="54">
        <v>0</v>
      </c>
      <c r="G301" s="33">
        <v>0</v>
      </c>
      <c r="H301" s="33">
        <v>0</v>
      </c>
      <c r="I301" s="33">
        <v>655754.59158770577</v>
      </c>
      <c r="J301" s="33">
        <v>0</v>
      </c>
      <c r="K301" s="33">
        <v>0</v>
      </c>
      <c r="L301" s="33">
        <v>688292.55136530101</v>
      </c>
      <c r="M301" s="33">
        <v>0</v>
      </c>
      <c r="N301" s="33">
        <v>0</v>
      </c>
      <c r="O301" s="54">
        <v>0</v>
      </c>
      <c r="P301" s="33">
        <v>0</v>
      </c>
      <c r="Q301" s="33">
        <v>0</v>
      </c>
      <c r="R301" s="33">
        <v>235.12176105690418</v>
      </c>
      <c r="S301" s="33">
        <v>0</v>
      </c>
      <c r="T301" s="33">
        <v>0</v>
      </c>
      <c r="U301" s="33">
        <v>246.7882937846185</v>
      </c>
      <c r="V301" s="33">
        <v>0</v>
      </c>
      <c r="W301" s="33">
        <v>0</v>
      </c>
    </row>
    <row r="302" spans="1:23" x14ac:dyDescent="0.2">
      <c r="A302" s="27">
        <v>1535</v>
      </c>
      <c r="B302" s="27" t="s">
        <v>620</v>
      </c>
      <c r="C302" s="33">
        <v>6936</v>
      </c>
      <c r="D302" s="33">
        <f>SUM(Table17[[#This Row],[Utbytte totalt]:[Renter ansvarlig lån totalt]])</f>
        <v>3286682.029525456</v>
      </c>
      <c r="E302" s="33">
        <f>SUM(Table17[[#This Row],[Utbytte per innbygger]:[Renter ansvarlig lån per innbygger]])</f>
        <v>473.85842409536559</v>
      </c>
      <c r="F302" s="54">
        <v>0</v>
      </c>
      <c r="G302" s="33">
        <v>278100</v>
      </c>
      <c r="H302" s="33">
        <v>0</v>
      </c>
      <c r="I302" s="33">
        <v>1311509.1831754118</v>
      </c>
      <c r="J302" s="33">
        <v>0</v>
      </c>
      <c r="K302" s="33">
        <v>0</v>
      </c>
      <c r="L302" s="33">
        <v>1697072.846350044</v>
      </c>
      <c r="M302" s="33">
        <v>0</v>
      </c>
      <c r="N302" s="33">
        <v>0</v>
      </c>
      <c r="O302" s="54">
        <v>0</v>
      </c>
      <c r="P302" s="33">
        <v>40.095155709342563</v>
      </c>
      <c r="Q302" s="33">
        <v>0</v>
      </c>
      <c r="R302" s="33">
        <v>189.08725247627044</v>
      </c>
      <c r="S302" s="33">
        <v>0</v>
      </c>
      <c r="T302" s="33">
        <v>0</v>
      </c>
      <c r="U302" s="33">
        <v>244.67601590975261</v>
      </c>
      <c r="V302" s="33">
        <v>0</v>
      </c>
      <c r="W302" s="33">
        <v>0</v>
      </c>
    </row>
    <row r="303" spans="1:23" x14ac:dyDescent="0.2">
      <c r="A303" s="27">
        <v>1514</v>
      </c>
      <c r="B303" s="27" t="s">
        <v>657</v>
      </c>
      <c r="C303" s="33">
        <v>2422</v>
      </c>
      <c r="D303" s="33">
        <f>SUM(Table17[[#This Row],[Utbytte totalt]:[Renter ansvarlig lån totalt]])</f>
        <v>1146208.7448746562</v>
      </c>
      <c r="E303" s="33">
        <f>SUM(Table17[[#This Row],[Utbytte per innbygger]:[Renter ansvarlig lån per innbygger]])</f>
        <v>473.24886245856987</v>
      </c>
      <c r="F303" s="54">
        <v>402644.30999999994</v>
      </c>
      <c r="G303" s="33">
        <v>0</v>
      </c>
      <c r="H303" s="33">
        <v>0</v>
      </c>
      <c r="I303" s="33">
        <v>0</v>
      </c>
      <c r="J303" s="33">
        <v>315283.44</v>
      </c>
      <c r="K303" s="33">
        <v>32496</v>
      </c>
      <c r="L303" s="33">
        <v>395784.9948746562</v>
      </c>
      <c r="M303" s="33">
        <v>0</v>
      </c>
      <c r="N303" s="33">
        <v>0</v>
      </c>
      <c r="O303" s="54">
        <v>166.24455408753093</v>
      </c>
      <c r="P303" s="33">
        <v>0</v>
      </c>
      <c r="Q303" s="33">
        <v>0</v>
      </c>
      <c r="R303" s="33">
        <v>0</v>
      </c>
      <c r="S303" s="33">
        <v>130.17483071841454</v>
      </c>
      <c r="T303" s="33">
        <v>13.417010734929811</v>
      </c>
      <c r="U303" s="33">
        <v>163.41246691769456</v>
      </c>
      <c r="V303" s="33">
        <v>0</v>
      </c>
      <c r="W303" s="33">
        <v>0</v>
      </c>
    </row>
    <row r="304" spans="1:23" x14ac:dyDescent="0.2">
      <c r="A304" s="27">
        <v>3017</v>
      </c>
      <c r="B304" s="27" t="s">
        <v>740</v>
      </c>
      <c r="C304" s="33">
        <v>7633</v>
      </c>
      <c r="D304" s="33">
        <f>SUM(Table17[[#This Row],[Utbytte totalt]:[Renter ansvarlig lån totalt]])</f>
        <v>3560306.338785762</v>
      </c>
      <c r="E304" s="33">
        <f>SUM(Table17[[#This Row],[Utbytte per innbygger]:[Renter ansvarlig lån per innbygger]])</f>
        <v>466.43604595647344</v>
      </c>
      <c r="F304" s="54">
        <v>241300</v>
      </c>
      <c r="G304" s="33">
        <v>0</v>
      </c>
      <c r="H304" s="33">
        <v>0</v>
      </c>
      <c r="I304" s="33">
        <v>1460481.033069009</v>
      </c>
      <c r="J304" s="33">
        <v>0</v>
      </c>
      <c r="K304" s="33">
        <v>12672</v>
      </c>
      <c r="L304" s="33">
        <v>1845853.305716753</v>
      </c>
      <c r="M304" s="33">
        <v>0</v>
      </c>
      <c r="N304" s="33">
        <v>0</v>
      </c>
      <c r="O304" s="54">
        <v>31.612734180531902</v>
      </c>
      <c r="P304" s="33">
        <v>0</v>
      </c>
      <c r="Q304" s="33">
        <v>0</v>
      </c>
      <c r="R304" s="33">
        <v>191.33774833866224</v>
      </c>
      <c r="S304" s="33">
        <v>0</v>
      </c>
      <c r="T304" s="33">
        <v>1.6601598323070876</v>
      </c>
      <c r="U304" s="33">
        <v>241.82540360497222</v>
      </c>
      <c r="V304" s="33">
        <v>0</v>
      </c>
      <c r="W304" s="33">
        <v>0</v>
      </c>
    </row>
    <row r="305" spans="1:23" x14ac:dyDescent="0.2">
      <c r="A305" s="27">
        <v>1860</v>
      </c>
      <c r="B305" s="27" t="s">
        <v>638</v>
      </c>
      <c r="C305" s="33">
        <v>11566</v>
      </c>
      <c r="D305" s="33">
        <f>SUM(Table17[[#This Row],[Utbytte totalt]:[Renter ansvarlig lån totalt]])</f>
        <v>5345305.4316413794</v>
      </c>
      <c r="E305" s="33">
        <f>SUM(Table17[[#This Row],[Utbytte per innbygger]:[Renter ansvarlig lån per innbygger]])</f>
        <v>462.15678987042884</v>
      </c>
      <c r="F305" s="54">
        <v>0</v>
      </c>
      <c r="G305" s="33">
        <v>0</v>
      </c>
      <c r="H305" s="33">
        <v>0</v>
      </c>
      <c r="I305" s="33">
        <v>2535305.9687499199</v>
      </c>
      <c r="J305" s="33">
        <v>0</v>
      </c>
      <c r="K305" s="33">
        <v>0</v>
      </c>
      <c r="L305" s="33">
        <v>2809999.4628914595</v>
      </c>
      <c r="M305" s="33">
        <v>0</v>
      </c>
      <c r="N305" s="33">
        <v>0</v>
      </c>
      <c r="O305" s="54">
        <v>0</v>
      </c>
      <c r="P305" s="33">
        <v>0</v>
      </c>
      <c r="Q305" s="33">
        <v>0</v>
      </c>
      <c r="R305" s="33">
        <v>219.20335195831922</v>
      </c>
      <c r="S305" s="33">
        <v>0</v>
      </c>
      <c r="T305" s="33">
        <v>0</v>
      </c>
      <c r="U305" s="33">
        <v>242.95343791210959</v>
      </c>
      <c r="V305" s="33">
        <v>0</v>
      </c>
      <c r="W305" s="33">
        <v>0</v>
      </c>
    </row>
    <row r="306" spans="1:23" x14ac:dyDescent="0.2">
      <c r="A306" s="27">
        <v>1547</v>
      </c>
      <c r="B306" s="27" t="s">
        <v>755</v>
      </c>
      <c r="C306" s="33">
        <v>3518</v>
      </c>
      <c r="D306" s="33">
        <f>SUM(Table17[[#This Row],[Utbytte totalt]:[Renter ansvarlig lån totalt]])</f>
        <v>1587176.3521638447</v>
      </c>
      <c r="E306" s="33">
        <f>SUM(Table17[[#This Row],[Utbytte per innbygger]:[Renter ansvarlig lån per innbygger]])</f>
        <v>451.15871295163299</v>
      </c>
      <c r="F306" s="54">
        <v>0</v>
      </c>
      <c r="G306" s="33">
        <v>0</v>
      </c>
      <c r="H306" s="33">
        <v>0</v>
      </c>
      <c r="I306" s="33">
        <v>728152.12611543492</v>
      </c>
      <c r="J306" s="33">
        <v>0</v>
      </c>
      <c r="K306" s="33">
        <v>0</v>
      </c>
      <c r="L306" s="33">
        <v>859024.22604840994</v>
      </c>
      <c r="M306" s="33">
        <v>0</v>
      </c>
      <c r="N306" s="33">
        <v>0</v>
      </c>
      <c r="O306" s="54">
        <v>0</v>
      </c>
      <c r="P306" s="33">
        <v>0</v>
      </c>
      <c r="Q306" s="33">
        <v>0</v>
      </c>
      <c r="R306" s="33">
        <v>206.97900116982231</v>
      </c>
      <c r="S306" s="33">
        <v>0</v>
      </c>
      <c r="T306" s="33">
        <v>0</v>
      </c>
      <c r="U306" s="33">
        <v>244.17971178181068</v>
      </c>
      <c r="V306" s="33">
        <v>0</v>
      </c>
      <c r="W306" s="33">
        <v>0</v>
      </c>
    </row>
    <row r="307" spans="1:23" x14ac:dyDescent="0.2">
      <c r="A307" s="27">
        <v>1856</v>
      </c>
      <c r="B307" s="27" t="s">
        <v>774</v>
      </c>
      <c r="C307" s="33">
        <v>469</v>
      </c>
      <c r="D307" s="33">
        <f>SUM(Table17[[#This Row],[Utbytte totalt]:[Renter ansvarlig lån totalt]])</f>
        <v>205690.80914493289</v>
      </c>
      <c r="E307" s="33">
        <f>SUM(Table17[[#This Row],[Utbytte per innbygger]:[Renter ansvarlig lån per innbygger]])</f>
        <v>438.57315382714904</v>
      </c>
      <c r="F307" s="54">
        <v>0</v>
      </c>
      <c r="G307" s="33">
        <v>0</v>
      </c>
      <c r="H307" s="33">
        <v>0</v>
      </c>
      <c r="I307" s="33">
        <v>126695.68542352704</v>
      </c>
      <c r="J307" s="33">
        <v>0</v>
      </c>
      <c r="K307" s="33">
        <v>0</v>
      </c>
      <c r="L307" s="33">
        <v>78995.123721405864</v>
      </c>
      <c r="M307" s="33">
        <v>0</v>
      </c>
      <c r="N307" s="33">
        <v>0</v>
      </c>
      <c r="O307" s="54">
        <v>0</v>
      </c>
      <c r="P307" s="33">
        <v>0</v>
      </c>
      <c r="Q307" s="33">
        <v>0</v>
      </c>
      <c r="R307" s="33">
        <v>270.14005420794678</v>
      </c>
      <c r="S307" s="33">
        <v>0</v>
      </c>
      <c r="T307" s="33">
        <v>0</v>
      </c>
      <c r="U307" s="33">
        <v>168.43309961920227</v>
      </c>
      <c r="V307" s="33">
        <v>0</v>
      </c>
      <c r="W307" s="33">
        <v>0</v>
      </c>
    </row>
    <row r="308" spans="1:23" x14ac:dyDescent="0.2">
      <c r="A308" s="27">
        <v>4624</v>
      </c>
      <c r="B308" s="27" t="s">
        <v>683</v>
      </c>
      <c r="C308" s="33">
        <v>25213</v>
      </c>
      <c r="D308" s="33">
        <f>SUM(Table17[[#This Row],[Utbytte totalt]:[Renter ansvarlig lån totalt]])</f>
        <v>11052531.507338624</v>
      </c>
      <c r="E308" s="33">
        <f>SUM(Table17[[#This Row],[Utbytte per innbygger]:[Renter ansvarlig lån per innbygger]])</f>
        <v>438.3663787466237</v>
      </c>
      <c r="F308" s="54">
        <v>0</v>
      </c>
      <c r="G308" s="33">
        <v>0</v>
      </c>
      <c r="H308" s="33">
        <v>0</v>
      </c>
      <c r="I308" s="33">
        <v>0</v>
      </c>
      <c r="J308" s="33">
        <v>4314746.4799999995</v>
      </c>
      <c r="K308" s="33">
        <v>573174</v>
      </c>
      <c r="L308" s="33">
        <v>6164611.027338624</v>
      </c>
      <c r="M308" s="33">
        <v>0</v>
      </c>
      <c r="N308" s="33">
        <v>0</v>
      </c>
      <c r="O308" s="54">
        <v>0</v>
      </c>
      <c r="P308" s="33">
        <v>0</v>
      </c>
      <c r="Q308" s="33">
        <v>0</v>
      </c>
      <c r="R308" s="33">
        <v>0</v>
      </c>
      <c r="S308" s="33">
        <v>171.13181612660134</v>
      </c>
      <c r="T308" s="33">
        <v>22.733272518145402</v>
      </c>
      <c r="U308" s="33">
        <v>244.50129010187698</v>
      </c>
      <c r="V308" s="33">
        <v>0</v>
      </c>
      <c r="W308" s="33">
        <v>0</v>
      </c>
    </row>
    <row r="309" spans="1:23" x14ac:dyDescent="0.2">
      <c r="A309" s="27">
        <v>1835</v>
      </c>
      <c r="B309" s="27" t="s">
        <v>778</v>
      </c>
      <c r="C309" s="33">
        <v>450</v>
      </c>
      <c r="D309" s="33">
        <f>SUM(Table17[[#This Row],[Utbytte totalt]:[Renter ansvarlig lån totalt]])</f>
        <v>196558.86205914058</v>
      </c>
      <c r="E309" s="33">
        <f>SUM(Table17[[#This Row],[Utbytte per innbygger]:[Renter ansvarlig lån per innbygger]])</f>
        <v>436.79747124253458</v>
      </c>
      <c r="F309" s="54">
        <v>125009.99999999999</v>
      </c>
      <c r="G309" s="33">
        <v>0</v>
      </c>
      <c r="H309" s="33">
        <v>0</v>
      </c>
      <c r="I309" s="33">
        <v>0</v>
      </c>
      <c r="J309" s="33">
        <v>0</v>
      </c>
      <c r="K309" s="33">
        <v>0</v>
      </c>
      <c r="L309" s="33">
        <v>71548.862059140578</v>
      </c>
      <c r="M309" s="33">
        <v>0</v>
      </c>
      <c r="N309" s="33">
        <v>0</v>
      </c>
      <c r="O309" s="54">
        <v>277.79999999999995</v>
      </c>
      <c r="P309" s="33">
        <v>0</v>
      </c>
      <c r="Q309" s="33">
        <v>0</v>
      </c>
      <c r="R309" s="33">
        <v>0</v>
      </c>
      <c r="S309" s="33">
        <v>0</v>
      </c>
      <c r="T309" s="33">
        <v>0</v>
      </c>
      <c r="U309" s="33">
        <v>158.99747124253463</v>
      </c>
      <c r="V309" s="33">
        <v>0</v>
      </c>
      <c r="W309" s="33">
        <v>0</v>
      </c>
    </row>
    <row r="310" spans="1:23" x14ac:dyDescent="0.2">
      <c r="A310" s="27">
        <v>3443</v>
      </c>
      <c r="B310" s="27" t="s">
        <v>588</v>
      </c>
      <c r="C310" s="33">
        <v>13572</v>
      </c>
      <c r="D310" s="33">
        <f>SUM(Table17[[#This Row],[Utbytte totalt]:[Renter ansvarlig lån totalt]])</f>
        <v>5902361.1470657028</v>
      </c>
      <c r="E310" s="33">
        <f>SUM(Table17[[#This Row],[Utbytte per innbygger]:[Renter ansvarlig lån per innbygger]])</f>
        <v>434.89251009915284</v>
      </c>
      <c r="F310" s="54">
        <v>0</v>
      </c>
      <c r="G310" s="33">
        <v>46341.148000000001</v>
      </c>
      <c r="H310" s="33">
        <v>0</v>
      </c>
      <c r="I310" s="33">
        <v>2390510.89969446</v>
      </c>
      <c r="J310" s="33">
        <v>132757.79999999999</v>
      </c>
      <c r="K310" s="33">
        <v>47969</v>
      </c>
      <c r="L310" s="33">
        <v>3284782.2993712425</v>
      </c>
      <c r="M310" s="33">
        <v>0</v>
      </c>
      <c r="N310" s="33">
        <v>0</v>
      </c>
      <c r="O310" s="54">
        <v>0</v>
      </c>
      <c r="P310" s="33">
        <v>3.414467138225759</v>
      </c>
      <c r="Q310" s="33">
        <v>0</v>
      </c>
      <c r="R310" s="33">
        <v>176.13549216729001</v>
      </c>
      <c r="S310" s="33">
        <v>9.7817418213969933</v>
      </c>
      <c r="T310" s="33">
        <v>3.5344090775125259</v>
      </c>
      <c r="U310" s="33">
        <v>242.02639989472758</v>
      </c>
      <c r="V310" s="33">
        <v>0</v>
      </c>
      <c r="W310" s="33">
        <v>0</v>
      </c>
    </row>
    <row r="311" spans="1:23" x14ac:dyDescent="0.2">
      <c r="A311" s="27">
        <v>3418</v>
      </c>
      <c r="B311" s="27" t="s">
        <v>632</v>
      </c>
      <c r="C311" s="33">
        <v>7211</v>
      </c>
      <c r="D311" s="33">
        <f>SUM(Table17[[#This Row],[Utbytte totalt]:[Renter ansvarlig lån totalt]])</f>
        <v>3109018.6086121826</v>
      </c>
      <c r="E311" s="33">
        <f>SUM(Table17[[#This Row],[Utbytte per innbygger]:[Renter ansvarlig lån per innbygger]])</f>
        <v>431.1494395523759</v>
      </c>
      <c r="F311" s="54">
        <v>0</v>
      </c>
      <c r="G311" s="33">
        <v>0</v>
      </c>
      <c r="H311" s="33">
        <v>0</v>
      </c>
      <c r="I311" s="33">
        <v>1289233.018705341</v>
      </c>
      <c r="J311" s="33">
        <v>0</v>
      </c>
      <c r="K311" s="33">
        <v>57103</v>
      </c>
      <c r="L311" s="33">
        <v>1762682.5899068415</v>
      </c>
      <c r="M311" s="33">
        <v>0</v>
      </c>
      <c r="N311" s="33">
        <v>0</v>
      </c>
      <c r="O311" s="54">
        <v>0</v>
      </c>
      <c r="P311" s="33">
        <v>0</v>
      </c>
      <c r="Q311" s="33">
        <v>0</v>
      </c>
      <c r="R311" s="33">
        <v>178.78699468941076</v>
      </c>
      <c r="S311" s="33">
        <v>0</v>
      </c>
      <c r="T311" s="33">
        <v>7.9188739425877133</v>
      </c>
      <c r="U311" s="33">
        <v>244.44357092037743</v>
      </c>
      <c r="V311" s="33">
        <v>0</v>
      </c>
      <c r="W311" s="33">
        <v>0</v>
      </c>
    </row>
    <row r="312" spans="1:23" x14ac:dyDescent="0.2">
      <c r="A312" s="27">
        <v>1857</v>
      </c>
      <c r="B312" s="27" t="s">
        <v>771</v>
      </c>
      <c r="C312" s="33">
        <v>678</v>
      </c>
      <c r="D312" s="33">
        <f>SUM(Table17[[#This Row],[Utbytte totalt]:[Renter ansvarlig lån totalt]])</f>
        <v>284236.94132583914</v>
      </c>
      <c r="E312" s="33">
        <f>SUM(Table17[[#This Row],[Utbytte per innbygger]:[Renter ansvarlig lån per innbygger]])</f>
        <v>419.22852702926127</v>
      </c>
      <c r="F312" s="54">
        <v>0</v>
      </c>
      <c r="G312" s="33">
        <v>0</v>
      </c>
      <c r="H312" s="33">
        <v>0</v>
      </c>
      <c r="I312" s="33">
        <v>171248.01436366839</v>
      </c>
      <c r="J312" s="33">
        <v>0</v>
      </c>
      <c r="K312" s="33">
        <v>0</v>
      </c>
      <c r="L312" s="33">
        <v>112988.92696217075</v>
      </c>
      <c r="M312" s="33">
        <v>0</v>
      </c>
      <c r="N312" s="33">
        <v>0</v>
      </c>
      <c r="O312" s="54">
        <v>0</v>
      </c>
      <c r="P312" s="33">
        <v>0</v>
      </c>
      <c r="Q312" s="33">
        <v>0</v>
      </c>
      <c r="R312" s="33">
        <v>252.57819227679704</v>
      </c>
      <c r="S312" s="33">
        <v>0</v>
      </c>
      <c r="T312" s="33">
        <v>0</v>
      </c>
      <c r="U312" s="33">
        <v>166.65033475246423</v>
      </c>
      <c r="V312" s="33">
        <v>0</v>
      </c>
      <c r="W312" s="33">
        <v>0</v>
      </c>
    </row>
    <row r="313" spans="1:23" x14ac:dyDescent="0.2">
      <c r="A313" s="27">
        <v>1867</v>
      </c>
      <c r="B313" s="27" t="s">
        <v>757</v>
      </c>
      <c r="C313" s="33">
        <v>2565</v>
      </c>
      <c r="D313" s="33">
        <f>SUM(Table17[[#This Row],[Utbytte totalt]:[Renter ansvarlig lån totalt]])</f>
        <v>1074137.504953837</v>
      </c>
      <c r="E313" s="33">
        <f>SUM(Table17[[#This Row],[Utbytte per innbygger]:[Renter ansvarlig lån per innbygger]])</f>
        <v>418.76705846153482</v>
      </c>
      <c r="F313" s="54">
        <v>0</v>
      </c>
      <c r="G313" s="33">
        <v>0</v>
      </c>
      <c r="H313" s="33">
        <v>0</v>
      </c>
      <c r="I313" s="33">
        <v>657146.85186708521</v>
      </c>
      <c r="J313" s="33">
        <v>0</v>
      </c>
      <c r="K313" s="33">
        <v>0</v>
      </c>
      <c r="L313" s="33">
        <v>416990.6530867517</v>
      </c>
      <c r="M313" s="33">
        <v>0</v>
      </c>
      <c r="N313" s="33">
        <v>0</v>
      </c>
      <c r="O313" s="54">
        <v>0</v>
      </c>
      <c r="P313" s="33">
        <v>0</v>
      </c>
      <c r="Q313" s="33">
        <v>0</v>
      </c>
      <c r="R313" s="33">
        <v>256.19760306708974</v>
      </c>
      <c r="S313" s="33">
        <v>0</v>
      </c>
      <c r="T313" s="33">
        <v>0</v>
      </c>
      <c r="U313" s="33">
        <v>162.5694553944451</v>
      </c>
      <c r="V313" s="33">
        <v>0</v>
      </c>
      <c r="W313" s="33">
        <v>0</v>
      </c>
    </row>
    <row r="314" spans="1:23" x14ac:dyDescent="0.2">
      <c r="A314" s="27">
        <v>3416</v>
      </c>
      <c r="B314" s="27" t="s">
        <v>747</v>
      </c>
      <c r="C314" s="33">
        <v>6032</v>
      </c>
      <c r="D314" s="33">
        <f>SUM(Table17[[#This Row],[Utbytte totalt]:[Renter ansvarlig lån totalt]])</f>
        <v>2523402.3391329297</v>
      </c>
      <c r="E314" s="33">
        <f>SUM(Table17[[#This Row],[Utbytte per innbygger]:[Renter ansvarlig lån per innbygger]])</f>
        <v>418.33593155386768</v>
      </c>
      <c r="F314" s="54">
        <v>0</v>
      </c>
      <c r="G314" s="33">
        <v>0</v>
      </c>
      <c r="H314" s="33">
        <v>0</v>
      </c>
      <c r="I314" s="33">
        <v>1035841.6478582867</v>
      </c>
      <c r="J314" s="33">
        <v>0</v>
      </c>
      <c r="K314" s="33">
        <v>0</v>
      </c>
      <c r="L314" s="33">
        <v>1487560.6912746429</v>
      </c>
      <c r="M314" s="33">
        <v>0</v>
      </c>
      <c r="N314" s="33">
        <v>0</v>
      </c>
      <c r="O314" s="54">
        <v>0</v>
      </c>
      <c r="P314" s="33">
        <v>0</v>
      </c>
      <c r="Q314" s="33">
        <v>0</v>
      </c>
      <c r="R314" s="33">
        <v>171.72441111708997</v>
      </c>
      <c r="S314" s="33">
        <v>0</v>
      </c>
      <c r="T314" s="33">
        <v>0</v>
      </c>
      <c r="U314" s="33">
        <v>246.61152043677768</v>
      </c>
      <c r="V314" s="33">
        <v>0</v>
      </c>
      <c r="W314" s="33">
        <v>0</v>
      </c>
    </row>
    <row r="315" spans="1:23" x14ac:dyDescent="0.2">
      <c r="A315" s="27">
        <v>3414</v>
      </c>
      <c r="B315" s="27" t="s">
        <v>649</v>
      </c>
      <c r="C315" s="33">
        <v>5016</v>
      </c>
      <c r="D315" s="33">
        <f>SUM(Table17[[#This Row],[Utbytte totalt]:[Renter ansvarlig lån totalt]])</f>
        <v>2080843.5439137057</v>
      </c>
      <c r="E315" s="33">
        <f>SUM(Table17[[#This Row],[Utbytte per innbygger]:[Renter ansvarlig lån per innbygger]])</f>
        <v>414.84121688869732</v>
      </c>
      <c r="F315" s="54">
        <v>0</v>
      </c>
      <c r="G315" s="33">
        <v>0</v>
      </c>
      <c r="H315" s="33">
        <v>0</v>
      </c>
      <c r="I315" s="33">
        <v>852063.29098020366</v>
      </c>
      <c r="J315" s="33">
        <v>0</v>
      </c>
      <c r="K315" s="33">
        <v>0</v>
      </c>
      <c r="L315" s="33">
        <v>1228780.2529335022</v>
      </c>
      <c r="M315" s="33">
        <v>0</v>
      </c>
      <c r="N315" s="33">
        <v>0</v>
      </c>
      <c r="O315" s="54">
        <v>0</v>
      </c>
      <c r="P315" s="33">
        <v>0</v>
      </c>
      <c r="Q315" s="33">
        <v>0</v>
      </c>
      <c r="R315" s="33">
        <v>169.86907714916342</v>
      </c>
      <c r="S315" s="33">
        <v>0</v>
      </c>
      <c r="T315" s="33">
        <v>0</v>
      </c>
      <c r="U315" s="33">
        <v>244.97213973953393</v>
      </c>
      <c r="V315" s="33">
        <v>0</v>
      </c>
      <c r="W315" s="33">
        <v>0</v>
      </c>
    </row>
    <row r="316" spans="1:23" x14ac:dyDescent="0.2">
      <c r="A316" s="27">
        <v>3806</v>
      </c>
      <c r="B316" s="27" t="s">
        <v>722</v>
      </c>
      <c r="C316" s="33">
        <v>36624</v>
      </c>
      <c r="D316" s="33">
        <f>SUM(Table17[[#This Row],[Utbytte totalt]:[Renter ansvarlig lån totalt]])</f>
        <v>15104337.028202733</v>
      </c>
      <c r="E316" s="33">
        <f>SUM(Table17[[#This Row],[Utbytte per innbygger]:[Renter ansvarlig lån per innbygger]])</f>
        <v>412.41636708723058</v>
      </c>
      <c r="F316" s="54">
        <v>0</v>
      </c>
      <c r="G316" s="33">
        <v>0</v>
      </c>
      <c r="H316" s="33">
        <v>0</v>
      </c>
      <c r="I316" s="33">
        <v>6195558.24323841</v>
      </c>
      <c r="J316" s="33">
        <v>0</v>
      </c>
      <c r="K316" s="33">
        <v>0</v>
      </c>
      <c r="L316" s="33">
        <v>8908778.784964323</v>
      </c>
      <c r="M316" s="33">
        <v>0</v>
      </c>
      <c r="N316" s="33">
        <v>0</v>
      </c>
      <c r="O316" s="54">
        <v>0</v>
      </c>
      <c r="P316" s="33">
        <v>0</v>
      </c>
      <c r="Q316" s="33">
        <v>0</v>
      </c>
      <c r="R316" s="33">
        <v>169.16661869917021</v>
      </c>
      <c r="S316" s="33">
        <v>0</v>
      </c>
      <c r="T316" s="33">
        <v>0</v>
      </c>
      <c r="U316" s="33">
        <v>243.24974838806037</v>
      </c>
      <c r="V316" s="33">
        <v>0</v>
      </c>
      <c r="W316" s="33">
        <v>0</v>
      </c>
    </row>
    <row r="317" spans="1:23" x14ac:dyDescent="0.2">
      <c r="A317" s="27">
        <v>1528</v>
      </c>
      <c r="B317" s="27" t="s">
        <v>661</v>
      </c>
      <c r="C317" s="33">
        <v>7558</v>
      </c>
      <c r="D317" s="33">
        <f>SUM(Table17[[#This Row],[Utbytte totalt]:[Renter ansvarlig lån totalt]])</f>
        <v>3116614.9407040467</v>
      </c>
      <c r="E317" s="33">
        <f>SUM(Table17[[#This Row],[Utbytte per innbygger]:[Renter ansvarlig lån per innbygger]])</f>
        <v>412.35974341149074</v>
      </c>
      <c r="F317" s="54">
        <v>0</v>
      </c>
      <c r="G317" s="33">
        <v>0</v>
      </c>
      <c r="H317" s="33">
        <v>0</v>
      </c>
      <c r="I317" s="33">
        <v>0</v>
      </c>
      <c r="J317" s="33">
        <v>966634.36800000002</v>
      </c>
      <c r="K317" s="33">
        <v>297298</v>
      </c>
      <c r="L317" s="33">
        <v>1852682.572704047</v>
      </c>
      <c r="M317" s="33">
        <v>0</v>
      </c>
      <c r="N317" s="33">
        <v>0</v>
      </c>
      <c r="O317" s="54">
        <v>0</v>
      </c>
      <c r="P317" s="33">
        <v>0</v>
      </c>
      <c r="Q317" s="33">
        <v>0</v>
      </c>
      <c r="R317" s="33">
        <v>0</v>
      </c>
      <c r="S317" s="33">
        <v>127.89552368351416</v>
      </c>
      <c r="T317" s="33">
        <v>39.335538502249271</v>
      </c>
      <c r="U317" s="33">
        <v>245.12868122572729</v>
      </c>
      <c r="V317" s="33">
        <v>0</v>
      </c>
      <c r="W317" s="33">
        <v>0</v>
      </c>
    </row>
    <row r="318" spans="1:23" x14ac:dyDescent="0.2">
      <c r="A318" s="27">
        <v>3026</v>
      </c>
      <c r="B318" s="27" t="s">
        <v>667</v>
      </c>
      <c r="C318" s="33">
        <v>17754</v>
      </c>
      <c r="D318" s="33">
        <f>SUM(Table17[[#This Row],[Utbytte totalt]:[Renter ansvarlig lån totalt]])</f>
        <v>7318042.7867863914</v>
      </c>
      <c r="E318" s="33">
        <f>SUM(Table17[[#This Row],[Utbytte per innbygger]:[Renter ansvarlig lån per innbygger]])</f>
        <v>412.1912125034579</v>
      </c>
      <c r="F318" s="54">
        <v>2736000</v>
      </c>
      <c r="G318" s="33">
        <v>0</v>
      </c>
      <c r="H318" s="33">
        <v>0</v>
      </c>
      <c r="I318" s="33">
        <v>0</v>
      </c>
      <c r="J318" s="33">
        <v>214245.80199999997</v>
      </c>
      <c r="K318" s="33">
        <v>77310</v>
      </c>
      <c r="L318" s="33">
        <v>4290486.9847863913</v>
      </c>
      <c r="M318" s="33">
        <v>0</v>
      </c>
      <c r="N318" s="33">
        <v>0</v>
      </c>
      <c r="O318" s="54">
        <v>154.10611693139575</v>
      </c>
      <c r="P318" s="33">
        <v>0</v>
      </c>
      <c r="Q318" s="33">
        <v>0</v>
      </c>
      <c r="R318" s="33">
        <v>0</v>
      </c>
      <c r="S318" s="33">
        <v>12.067466599076262</v>
      </c>
      <c r="T318" s="33">
        <v>4.3545116593443733</v>
      </c>
      <c r="U318" s="33">
        <v>241.66311731364149</v>
      </c>
      <c r="V318" s="33">
        <v>0</v>
      </c>
      <c r="W318" s="33">
        <v>0</v>
      </c>
    </row>
    <row r="319" spans="1:23" x14ac:dyDescent="0.2">
      <c r="A319" s="27">
        <v>3412</v>
      </c>
      <c r="B319" s="27" t="s">
        <v>743</v>
      </c>
      <c r="C319" s="33">
        <v>7715</v>
      </c>
      <c r="D319" s="33">
        <f>SUM(Table17[[#This Row],[Utbytte totalt]:[Renter ansvarlig lån totalt]])</f>
        <v>3162569.1033035433</v>
      </c>
      <c r="E319" s="33">
        <f>SUM(Table17[[#This Row],[Utbytte per innbygger]:[Renter ansvarlig lån per innbygger]])</f>
        <v>409.92470554809381</v>
      </c>
      <c r="F319" s="54">
        <v>0</v>
      </c>
      <c r="G319" s="33">
        <v>0</v>
      </c>
      <c r="H319" s="33">
        <v>0</v>
      </c>
      <c r="I319" s="33">
        <v>1301763.3612197556</v>
      </c>
      <c r="J319" s="33">
        <v>0</v>
      </c>
      <c r="K319" s="33">
        <v>0</v>
      </c>
      <c r="L319" s="33">
        <v>1860805.7420837879</v>
      </c>
      <c r="M319" s="33">
        <v>0</v>
      </c>
      <c r="N319" s="33">
        <v>0</v>
      </c>
      <c r="O319" s="54">
        <v>0</v>
      </c>
      <c r="P319" s="33">
        <v>0</v>
      </c>
      <c r="Q319" s="33">
        <v>0</v>
      </c>
      <c r="R319" s="33">
        <v>168.73147909523729</v>
      </c>
      <c r="S319" s="33">
        <v>0</v>
      </c>
      <c r="T319" s="33">
        <v>0</v>
      </c>
      <c r="U319" s="33">
        <v>241.19322645285649</v>
      </c>
      <c r="V319" s="33">
        <v>0</v>
      </c>
      <c r="W319" s="33">
        <v>0</v>
      </c>
    </row>
    <row r="320" spans="1:23" x14ac:dyDescent="0.2">
      <c r="A320" s="27">
        <v>3442</v>
      </c>
      <c r="B320" s="27" t="s">
        <v>776</v>
      </c>
      <c r="C320" s="33">
        <v>14827</v>
      </c>
      <c r="D320" s="33">
        <f>SUM(Table17[[#This Row],[Utbytte totalt]:[Renter ansvarlig lån totalt]])</f>
        <v>6057321.0254463172</v>
      </c>
      <c r="E320" s="33">
        <f>SUM(Table17[[#This Row],[Utbytte per innbygger]:[Renter ansvarlig lån per innbygger]])</f>
        <v>408.53315070117469</v>
      </c>
      <c r="F320" s="54">
        <v>0</v>
      </c>
      <c r="G320" s="33">
        <v>0</v>
      </c>
      <c r="H320" s="33">
        <v>0</v>
      </c>
      <c r="I320" s="33">
        <v>0</v>
      </c>
      <c r="J320" s="33">
        <v>2003125.5479999995</v>
      </c>
      <c r="K320" s="33">
        <v>423123</v>
      </c>
      <c r="L320" s="33">
        <v>3631072.4774463177</v>
      </c>
      <c r="M320" s="33">
        <v>0</v>
      </c>
      <c r="N320" s="33">
        <v>0</v>
      </c>
      <c r="O320" s="54">
        <v>0</v>
      </c>
      <c r="P320" s="33">
        <v>0</v>
      </c>
      <c r="Q320" s="33">
        <v>0</v>
      </c>
      <c r="R320" s="33">
        <v>0</v>
      </c>
      <c r="S320" s="33">
        <v>135.09985485937813</v>
      </c>
      <c r="T320" s="33">
        <v>28.537330545626222</v>
      </c>
      <c r="U320" s="33">
        <v>244.89596529617035</v>
      </c>
      <c r="V320" s="33">
        <v>0</v>
      </c>
      <c r="W320" s="33">
        <v>0</v>
      </c>
    </row>
    <row r="321" spans="1:23" x14ac:dyDescent="0.2">
      <c r="A321" s="27">
        <v>3030</v>
      </c>
      <c r="B321" s="27" t="s">
        <v>669</v>
      </c>
      <c r="C321" s="33">
        <v>89095</v>
      </c>
      <c r="D321" s="33">
        <f>SUM(Table17[[#This Row],[Utbytte totalt]:[Renter ansvarlig lån totalt]])</f>
        <v>35922445.005098581</v>
      </c>
      <c r="E321" s="33">
        <f>SUM(Table17[[#This Row],[Utbytte per innbygger]:[Renter ansvarlig lån per innbygger]])</f>
        <v>403.19260345809062</v>
      </c>
      <c r="F321" s="54">
        <v>0</v>
      </c>
      <c r="G321" s="33">
        <v>0</v>
      </c>
      <c r="H321" s="33">
        <v>0</v>
      </c>
      <c r="I321" s="33">
        <v>14886046.907124732</v>
      </c>
      <c r="J321" s="33">
        <v>5608764.1779999994</v>
      </c>
      <c r="K321" s="33">
        <v>134895</v>
      </c>
      <c r="L321" s="33">
        <v>15292738.91997385</v>
      </c>
      <c r="M321" s="33">
        <v>0</v>
      </c>
      <c r="N321" s="33">
        <v>0</v>
      </c>
      <c r="O321" s="54">
        <v>0</v>
      </c>
      <c r="P321" s="33">
        <v>0</v>
      </c>
      <c r="Q321" s="33">
        <v>0</v>
      </c>
      <c r="R321" s="33">
        <v>167.08060954177824</v>
      </c>
      <c r="S321" s="33">
        <v>62.952625601885622</v>
      </c>
      <c r="T321" s="33">
        <v>1.5140580279476963</v>
      </c>
      <c r="U321" s="33">
        <v>171.64531028647903</v>
      </c>
      <c r="V321" s="33">
        <v>0</v>
      </c>
      <c r="W321" s="33">
        <v>0</v>
      </c>
    </row>
    <row r="322" spans="1:23" x14ac:dyDescent="0.2">
      <c r="A322" s="27">
        <v>4625</v>
      </c>
      <c r="B322" s="27" t="s">
        <v>744</v>
      </c>
      <c r="C322" s="33">
        <v>5283</v>
      </c>
      <c r="D322" s="33">
        <f>SUM(Table17[[#This Row],[Utbytte totalt]:[Renter ansvarlig lån totalt]])</f>
        <v>2098734.5273760995</v>
      </c>
      <c r="E322" s="33">
        <f>SUM(Table17[[#This Row],[Utbytte per innbygger]:[Renter ansvarlig lån per innbygger]])</f>
        <v>397.26188290291498</v>
      </c>
      <c r="F322" s="54">
        <v>0</v>
      </c>
      <c r="G322" s="33">
        <v>0</v>
      </c>
      <c r="H322" s="33">
        <v>0</v>
      </c>
      <c r="I322" s="33">
        <v>1244680.6897651993</v>
      </c>
      <c r="J322" s="33">
        <v>0</v>
      </c>
      <c r="K322" s="33">
        <v>0</v>
      </c>
      <c r="L322" s="33">
        <v>854053.8376109004</v>
      </c>
      <c r="M322" s="33">
        <v>0</v>
      </c>
      <c r="N322" s="33">
        <v>0</v>
      </c>
      <c r="O322" s="54">
        <v>0</v>
      </c>
      <c r="P322" s="33">
        <v>0</v>
      </c>
      <c r="Q322" s="33">
        <v>0</v>
      </c>
      <c r="R322" s="33">
        <v>235.60111485239435</v>
      </c>
      <c r="S322" s="33">
        <v>0</v>
      </c>
      <c r="T322" s="33">
        <v>0</v>
      </c>
      <c r="U322" s="33">
        <v>161.6607680505206</v>
      </c>
      <c r="V322" s="33">
        <v>0</v>
      </c>
      <c r="W322" s="33">
        <v>0</v>
      </c>
    </row>
    <row r="323" spans="1:23" x14ac:dyDescent="0.2">
      <c r="A323" s="27">
        <v>3048</v>
      </c>
      <c r="B323" s="27" t="s">
        <v>673</v>
      </c>
      <c r="C323" s="33">
        <v>20044</v>
      </c>
      <c r="D323" s="33">
        <f>SUM(Table17[[#This Row],[Utbytte totalt]:[Renter ansvarlig lån totalt]])</f>
        <v>7945713.0352094164</v>
      </c>
      <c r="E323" s="33">
        <f>SUM(Table17[[#This Row],[Utbytte per innbygger]:[Renter ansvarlig lån per innbygger]])</f>
        <v>396.41354196814086</v>
      </c>
      <c r="F323" s="54">
        <v>2418300</v>
      </c>
      <c r="G323" s="33">
        <v>0</v>
      </c>
      <c r="H323" s="33">
        <v>0</v>
      </c>
      <c r="I323" s="33">
        <v>0</v>
      </c>
      <c r="J323" s="33">
        <v>1995665.8239999998</v>
      </c>
      <c r="K323" s="33">
        <v>26945</v>
      </c>
      <c r="L323" s="33">
        <v>3504802.2112094164</v>
      </c>
      <c r="M323" s="33">
        <v>0</v>
      </c>
      <c r="N323" s="33">
        <v>0</v>
      </c>
      <c r="O323" s="54">
        <v>120.64957094392337</v>
      </c>
      <c r="P323" s="33">
        <v>0</v>
      </c>
      <c r="Q323" s="33">
        <v>0</v>
      </c>
      <c r="R323" s="33">
        <v>0</v>
      </c>
      <c r="S323" s="33">
        <v>99.564249850329261</v>
      </c>
      <c r="T323" s="33">
        <v>1.3442925563759729</v>
      </c>
      <c r="U323" s="33">
        <v>174.8554286175123</v>
      </c>
      <c r="V323" s="33">
        <v>0</v>
      </c>
      <c r="W323" s="33">
        <v>0</v>
      </c>
    </row>
    <row r="324" spans="1:23" x14ac:dyDescent="0.2">
      <c r="A324" s="27">
        <v>1531</v>
      </c>
      <c r="B324" s="27" t="s">
        <v>662</v>
      </c>
      <c r="C324" s="33">
        <v>9547</v>
      </c>
      <c r="D324" s="33">
        <f>SUM(Table17[[#This Row],[Utbytte totalt]:[Renter ansvarlig lån totalt]])</f>
        <v>3744220.5609672647</v>
      </c>
      <c r="E324" s="33">
        <f>SUM(Table17[[#This Row],[Utbytte per innbygger]:[Renter ansvarlig lån per innbygger]])</f>
        <v>392.18818068160306</v>
      </c>
      <c r="F324" s="54">
        <v>0</v>
      </c>
      <c r="G324" s="33">
        <v>0</v>
      </c>
      <c r="H324" s="33">
        <v>0</v>
      </c>
      <c r="I324" s="33">
        <v>1449342.9508339742</v>
      </c>
      <c r="J324" s="33">
        <v>0</v>
      </c>
      <c r="K324" s="33">
        <v>0</v>
      </c>
      <c r="L324" s="33">
        <v>2294877.6101332903</v>
      </c>
      <c r="M324" s="33">
        <v>0</v>
      </c>
      <c r="N324" s="33">
        <v>0</v>
      </c>
      <c r="O324" s="54">
        <v>0</v>
      </c>
      <c r="P324" s="33">
        <v>0</v>
      </c>
      <c r="Q324" s="33">
        <v>0</v>
      </c>
      <c r="R324" s="33">
        <v>151.81134920225978</v>
      </c>
      <c r="S324" s="33">
        <v>0</v>
      </c>
      <c r="T324" s="33">
        <v>0</v>
      </c>
      <c r="U324" s="33">
        <v>240.37683147934328</v>
      </c>
      <c r="V324" s="33">
        <v>0</v>
      </c>
      <c r="W324" s="33">
        <v>0</v>
      </c>
    </row>
    <row r="325" spans="1:23" x14ac:dyDescent="0.2">
      <c r="A325" s="27">
        <v>3033</v>
      </c>
      <c r="B325" s="27" t="s">
        <v>719</v>
      </c>
      <c r="C325" s="33">
        <v>41565</v>
      </c>
      <c r="D325" s="33">
        <f>SUM(Table17[[#This Row],[Utbytte totalt]:[Renter ansvarlig lån totalt]])</f>
        <v>15766073.931959493</v>
      </c>
      <c r="E325" s="33">
        <f>SUM(Table17[[#This Row],[Utbytte per innbygger]:[Renter ansvarlig lån per innbygger]])</f>
        <v>379.31129392420291</v>
      </c>
      <c r="F325" s="54">
        <v>0</v>
      </c>
      <c r="G325" s="33">
        <v>0</v>
      </c>
      <c r="H325" s="33">
        <v>0</v>
      </c>
      <c r="I325" s="33">
        <v>9216763.0494917464</v>
      </c>
      <c r="J325" s="33">
        <v>0</v>
      </c>
      <c r="K325" s="33">
        <v>0</v>
      </c>
      <c r="L325" s="33">
        <v>6549310.8824677467</v>
      </c>
      <c r="M325" s="33">
        <v>0</v>
      </c>
      <c r="N325" s="33">
        <v>0</v>
      </c>
      <c r="O325" s="54">
        <v>0</v>
      </c>
      <c r="P325" s="33">
        <v>0</v>
      </c>
      <c r="Q325" s="33">
        <v>0</v>
      </c>
      <c r="R325" s="33">
        <v>221.74336700328993</v>
      </c>
      <c r="S325" s="33">
        <v>0</v>
      </c>
      <c r="T325" s="33">
        <v>0</v>
      </c>
      <c r="U325" s="33">
        <v>157.56792692091295</v>
      </c>
      <c r="V325" s="33">
        <v>0</v>
      </c>
      <c r="W325" s="33">
        <v>0</v>
      </c>
    </row>
    <row r="326" spans="1:23" x14ac:dyDescent="0.2">
      <c r="A326" s="27">
        <v>3417</v>
      </c>
      <c r="B326" s="27" t="s">
        <v>753</v>
      </c>
      <c r="C326" s="33">
        <v>4548</v>
      </c>
      <c r="D326" s="33">
        <f>SUM(Table17[[#This Row],[Utbytte totalt]:[Renter ansvarlig lån totalt]])</f>
        <v>1662089.0579831519</v>
      </c>
      <c r="E326" s="33">
        <f>SUM(Table17[[#This Row],[Utbytte per innbygger]:[Renter ansvarlig lån per innbygger]])</f>
        <v>365.45493799101848</v>
      </c>
      <c r="F326" s="54">
        <v>0</v>
      </c>
      <c r="G326" s="33">
        <v>0</v>
      </c>
      <c r="H326" s="33">
        <v>0</v>
      </c>
      <c r="I326" s="33">
        <v>850671.03070082446</v>
      </c>
      <c r="J326" s="33">
        <v>0</v>
      </c>
      <c r="K326" s="33">
        <v>75695</v>
      </c>
      <c r="L326" s="33">
        <v>735723.02728232741</v>
      </c>
      <c r="M326" s="33">
        <v>0</v>
      </c>
      <c r="N326" s="33">
        <v>0</v>
      </c>
      <c r="O326" s="54">
        <v>0</v>
      </c>
      <c r="P326" s="33">
        <v>0</v>
      </c>
      <c r="Q326" s="33">
        <v>0</v>
      </c>
      <c r="R326" s="33">
        <v>187.04288273984707</v>
      </c>
      <c r="S326" s="33">
        <v>0</v>
      </c>
      <c r="T326" s="33">
        <v>16.643579595426562</v>
      </c>
      <c r="U326" s="33">
        <v>161.76847565574482</v>
      </c>
      <c r="V326" s="33">
        <v>0</v>
      </c>
      <c r="W326" s="33">
        <v>0</v>
      </c>
    </row>
    <row r="327" spans="1:23" x14ac:dyDescent="0.2">
      <c r="A327" s="27">
        <v>3019</v>
      </c>
      <c r="B327" s="27" t="s">
        <v>726</v>
      </c>
      <c r="C327" s="33">
        <v>18699</v>
      </c>
      <c r="D327" s="33">
        <f>SUM(Table17[[#This Row],[Utbytte totalt]:[Renter ansvarlig lån totalt]])</f>
        <v>6712839.8399449009</v>
      </c>
      <c r="E327" s="33">
        <f>SUM(Table17[[#This Row],[Utbytte per innbygger]:[Renter ansvarlig lån per innbygger]])</f>
        <v>358.99459008208464</v>
      </c>
      <c r="F327" s="54">
        <v>0</v>
      </c>
      <c r="G327" s="33">
        <v>0</v>
      </c>
      <c r="H327" s="33">
        <v>0</v>
      </c>
      <c r="I327" s="33">
        <v>3752141.4529275312</v>
      </c>
      <c r="J327" s="33">
        <v>0</v>
      </c>
      <c r="K327" s="33">
        <v>0</v>
      </c>
      <c r="L327" s="33">
        <v>2960698.3870173693</v>
      </c>
      <c r="M327" s="33">
        <v>0</v>
      </c>
      <c r="N327" s="33">
        <v>0</v>
      </c>
      <c r="O327" s="54">
        <v>0</v>
      </c>
      <c r="P327" s="33">
        <v>0</v>
      </c>
      <c r="Q327" s="33">
        <v>0</v>
      </c>
      <c r="R327" s="33">
        <v>200.66000603922836</v>
      </c>
      <c r="S327" s="33">
        <v>0</v>
      </c>
      <c r="T327" s="33">
        <v>0</v>
      </c>
      <c r="U327" s="33">
        <v>158.33458404285625</v>
      </c>
      <c r="V327" s="33">
        <v>0</v>
      </c>
      <c r="W327" s="33">
        <v>0</v>
      </c>
    </row>
    <row r="328" spans="1:23" x14ac:dyDescent="0.2">
      <c r="A328" s="27">
        <v>3813</v>
      </c>
      <c r="B328" s="27" t="s">
        <v>731</v>
      </c>
      <c r="C328" s="33">
        <v>14056</v>
      </c>
      <c r="D328" s="33">
        <f>SUM(Table17[[#This Row],[Utbytte totalt]:[Renter ansvarlig lån totalt]])</f>
        <v>4975863.7996217916</v>
      </c>
      <c r="E328" s="33">
        <f>SUM(Table17[[#This Row],[Utbytte per innbygger]:[Renter ansvarlig lån per innbygger]])</f>
        <v>354.0028315041115</v>
      </c>
      <c r="F328" s="54">
        <v>0</v>
      </c>
      <c r="G328" s="33">
        <v>0</v>
      </c>
      <c r="H328" s="33">
        <v>0</v>
      </c>
      <c r="I328" s="33">
        <v>2674531.9966878602</v>
      </c>
      <c r="J328" s="33">
        <v>0</v>
      </c>
      <c r="K328" s="33">
        <v>32812</v>
      </c>
      <c r="L328" s="33">
        <v>2268519.8029339314</v>
      </c>
      <c r="M328" s="33">
        <v>0</v>
      </c>
      <c r="N328" s="33">
        <v>0</v>
      </c>
      <c r="O328" s="54">
        <v>0</v>
      </c>
      <c r="P328" s="33">
        <v>0</v>
      </c>
      <c r="Q328" s="33">
        <v>0</v>
      </c>
      <c r="R328" s="33">
        <v>190.27689219464003</v>
      </c>
      <c r="S328" s="33">
        <v>0</v>
      </c>
      <c r="T328" s="33">
        <v>2.3343767785998861</v>
      </c>
      <c r="U328" s="33">
        <v>161.3915625308716</v>
      </c>
      <c r="V328" s="33">
        <v>0</v>
      </c>
      <c r="W328" s="33">
        <v>0</v>
      </c>
    </row>
    <row r="329" spans="1:23" x14ac:dyDescent="0.2">
      <c r="A329" s="27">
        <v>3403</v>
      </c>
      <c r="B329" s="27" t="s">
        <v>724</v>
      </c>
      <c r="C329" s="33">
        <v>31999</v>
      </c>
      <c r="D329" s="33">
        <f>SUM(Table17[[#This Row],[Utbytte totalt]:[Renter ansvarlig lån totalt]])</f>
        <v>11112757.010222763</v>
      </c>
      <c r="E329" s="33">
        <f>SUM(Table17[[#This Row],[Utbytte per innbygger]:[Renter ansvarlig lån per innbygger]])</f>
        <v>347.28450921037415</v>
      </c>
      <c r="F329" s="54">
        <v>0</v>
      </c>
      <c r="G329" s="33">
        <v>0</v>
      </c>
      <c r="H329" s="33">
        <v>0</v>
      </c>
      <c r="I329" s="33">
        <v>5595494.06282588</v>
      </c>
      <c r="J329" s="33">
        <v>277400.58399999997</v>
      </c>
      <c r="K329" s="33">
        <v>79335</v>
      </c>
      <c r="L329" s="33">
        <v>5160527.363396883</v>
      </c>
      <c r="M329" s="33">
        <v>0</v>
      </c>
      <c r="N329" s="33">
        <v>0</v>
      </c>
      <c r="O329" s="54">
        <v>0</v>
      </c>
      <c r="P329" s="33">
        <v>0</v>
      </c>
      <c r="Q329" s="33">
        <v>0</v>
      </c>
      <c r="R329" s="33">
        <v>174.86465398374574</v>
      </c>
      <c r="S329" s="33">
        <v>8.6690391574736694</v>
      </c>
      <c r="T329" s="33">
        <v>2.4792962280071253</v>
      </c>
      <c r="U329" s="33">
        <v>161.27151984114764</v>
      </c>
      <c r="V329" s="33">
        <v>0</v>
      </c>
      <c r="W329" s="33">
        <v>0</v>
      </c>
    </row>
    <row r="330" spans="1:23" x14ac:dyDescent="0.2">
      <c r="A330" s="27">
        <v>3035</v>
      </c>
      <c r="B330" s="27" t="s">
        <v>671</v>
      </c>
      <c r="C330" s="33">
        <v>26716</v>
      </c>
      <c r="D330" s="33">
        <f>SUM(Table17[[#This Row],[Utbytte totalt]:[Renter ansvarlig lån totalt]])</f>
        <v>9122275.6426798496</v>
      </c>
      <c r="E330" s="33">
        <f>SUM(Table17[[#This Row],[Utbytte per innbygger]:[Renter ansvarlig lån per innbygger]])</f>
        <v>341.45364735289149</v>
      </c>
      <c r="F330" s="54">
        <v>0</v>
      </c>
      <c r="G330" s="33">
        <v>0</v>
      </c>
      <c r="H330" s="33">
        <v>0</v>
      </c>
      <c r="I330" s="33">
        <v>0</v>
      </c>
      <c r="J330" s="33">
        <v>2328761.4659999995</v>
      </c>
      <c r="K330" s="33">
        <v>406141</v>
      </c>
      <c r="L330" s="33">
        <v>6387373.1766798496</v>
      </c>
      <c r="M330" s="33">
        <v>0</v>
      </c>
      <c r="N330" s="33">
        <v>0</v>
      </c>
      <c r="O330" s="54">
        <v>0</v>
      </c>
      <c r="P330" s="33">
        <v>0</v>
      </c>
      <c r="Q330" s="33">
        <v>0</v>
      </c>
      <c r="R330" s="33">
        <v>0</v>
      </c>
      <c r="S330" s="33">
        <v>87.167295478365006</v>
      </c>
      <c r="T330" s="33">
        <v>15.20216349752957</v>
      </c>
      <c r="U330" s="33">
        <v>239.08418837699691</v>
      </c>
      <c r="V330" s="33">
        <v>0</v>
      </c>
      <c r="W330" s="33">
        <v>0</v>
      </c>
    </row>
    <row r="331" spans="1:23" x14ac:dyDescent="0.2">
      <c r="A331" s="27">
        <v>3022</v>
      </c>
      <c r="B331" s="27" t="s">
        <v>730</v>
      </c>
      <c r="C331" s="33">
        <v>16084</v>
      </c>
      <c r="D331" s="33">
        <f>SUM(Table17[[#This Row],[Utbytte totalt]:[Renter ansvarlig lån totalt]])</f>
        <v>5458805.6567214737</v>
      </c>
      <c r="E331" s="33">
        <f>SUM(Table17[[#This Row],[Utbytte per innbygger]:[Renter ansvarlig lån per innbygger]])</f>
        <v>339.39353747335701</v>
      </c>
      <c r="F331" s="54">
        <v>0</v>
      </c>
      <c r="G331" s="33">
        <v>0</v>
      </c>
      <c r="H331" s="33">
        <v>0</v>
      </c>
      <c r="I331" s="33">
        <v>2876409.7371978769</v>
      </c>
      <c r="J331" s="33">
        <v>0</v>
      </c>
      <c r="K331" s="33">
        <v>0</v>
      </c>
      <c r="L331" s="33">
        <v>2582395.9195235968</v>
      </c>
      <c r="M331" s="33">
        <v>0</v>
      </c>
      <c r="N331" s="33">
        <v>0</v>
      </c>
      <c r="O331" s="54">
        <v>0</v>
      </c>
      <c r="P331" s="33">
        <v>0</v>
      </c>
      <c r="Q331" s="33">
        <v>0</v>
      </c>
      <c r="R331" s="33">
        <v>178.83671581682896</v>
      </c>
      <c r="S331" s="33">
        <v>0</v>
      </c>
      <c r="T331" s="33">
        <v>0</v>
      </c>
      <c r="U331" s="33">
        <v>160.55682165652803</v>
      </c>
      <c r="V331" s="33">
        <v>0</v>
      </c>
      <c r="W331" s="33">
        <v>0</v>
      </c>
    </row>
    <row r="332" spans="1:23" x14ac:dyDescent="0.2">
      <c r="A332" s="27">
        <v>4613</v>
      </c>
      <c r="B332" s="27" t="s">
        <v>733</v>
      </c>
      <c r="C332" s="33">
        <v>12061</v>
      </c>
      <c r="D332" s="33">
        <f>SUM(Table17[[#This Row],[Utbytte totalt]:[Renter ansvarlig lån totalt]])</f>
        <v>4021893.0642034938</v>
      </c>
      <c r="E332" s="33">
        <f>SUM(Table17[[#This Row],[Utbytte per innbygger]:[Renter ansvarlig lån per innbygger]])</f>
        <v>333.46265352818949</v>
      </c>
      <c r="F332" s="54">
        <v>0</v>
      </c>
      <c r="G332" s="33">
        <v>0</v>
      </c>
      <c r="H332" s="33">
        <v>0</v>
      </c>
      <c r="I332" s="33">
        <v>2086998.1587897469</v>
      </c>
      <c r="J332" s="33">
        <v>0</v>
      </c>
      <c r="K332" s="33">
        <v>0</v>
      </c>
      <c r="L332" s="33">
        <v>1934894.9054137468</v>
      </c>
      <c r="M332" s="33">
        <v>0</v>
      </c>
      <c r="N332" s="33">
        <v>0</v>
      </c>
      <c r="O332" s="54">
        <v>0</v>
      </c>
      <c r="P332" s="33">
        <v>0</v>
      </c>
      <c r="Q332" s="33">
        <v>0</v>
      </c>
      <c r="R332" s="33">
        <v>173.03690894534009</v>
      </c>
      <c r="S332" s="33">
        <v>0</v>
      </c>
      <c r="T332" s="33">
        <v>0</v>
      </c>
      <c r="U332" s="33">
        <v>160.4257445828494</v>
      </c>
      <c r="V332" s="33">
        <v>0</v>
      </c>
      <c r="W332" s="33">
        <v>0</v>
      </c>
    </row>
    <row r="333" spans="1:23" x14ac:dyDescent="0.2">
      <c r="A333" s="27">
        <v>3021</v>
      </c>
      <c r="B333" s="27" t="s">
        <v>727</v>
      </c>
      <c r="C333" s="33">
        <v>20780</v>
      </c>
      <c r="D333" s="33">
        <f>SUM(Table17[[#This Row],[Utbytte totalt]:[Renter ansvarlig lån totalt]])</f>
        <v>6921483.7318375194</v>
      </c>
      <c r="E333" s="33">
        <f>SUM(Table17[[#This Row],[Utbytte per innbygger]:[Renter ansvarlig lån per innbygger]])</f>
        <v>333.0839139479076</v>
      </c>
      <c r="F333" s="54">
        <v>0</v>
      </c>
      <c r="G333" s="33">
        <v>0</v>
      </c>
      <c r="H333" s="33">
        <v>0</v>
      </c>
      <c r="I333" s="33">
        <v>3612915.4249895895</v>
      </c>
      <c r="J333" s="33">
        <v>0</v>
      </c>
      <c r="K333" s="33">
        <v>0</v>
      </c>
      <c r="L333" s="33">
        <v>3308568.30684793</v>
      </c>
      <c r="M333" s="33">
        <v>0</v>
      </c>
      <c r="N333" s="33">
        <v>0</v>
      </c>
      <c r="O333" s="54">
        <v>0</v>
      </c>
      <c r="P333" s="33">
        <v>0</v>
      </c>
      <c r="Q333" s="33">
        <v>0</v>
      </c>
      <c r="R333" s="33">
        <v>173.86503488881567</v>
      </c>
      <c r="S333" s="33">
        <v>0</v>
      </c>
      <c r="T333" s="33">
        <v>0</v>
      </c>
      <c r="U333" s="33">
        <v>159.2188790590919</v>
      </c>
      <c r="V333" s="33">
        <v>0</v>
      </c>
      <c r="W333" s="33">
        <v>0</v>
      </c>
    </row>
    <row r="334" spans="1:23" x14ac:dyDescent="0.2">
      <c r="A334" s="27">
        <v>4614</v>
      </c>
      <c r="B334" s="27" t="s">
        <v>607</v>
      </c>
      <c r="C334" s="33">
        <v>18919</v>
      </c>
      <c r="D334" s="33">
        <f>SUM(Table17[[#This Row],[Utbytte totalt]:[Renter ansvarlig lån totalt]])</f>
        <v>6241405.1965603018</v>
      </c>
      <c r="E334" s="33">
        <f>SUM(Table17[[#This Row],[Utbytte per innbygger]:[Renter ansvarlig lån per innbygger]])</f>
        <v>329.90143224062064</v>
      </c>
      <c r="F334" s="54">
        <v>0</v>
      </c>
      <c r="G334" s="33">
        <v>0</v>
      </c>
      <c r="H334" s="33">
        <v>0</v>
      </c>
      <c r="I334" s="33">
        <v>3188276.0397788668</v>
      </c>
      <c r="J334" s="33">
        <v>0</v>
      </c>
      <c r="K334" s="33">
        <v>0</v>
      </c>
      <c r="L334" s="33">
        <v>3053129.156781435</v>
      </c>
      <c r="M334" s="33">
        <v>0</v>
      </c>
      <c r="N334" s="33">
        <v>0</v>
      </c>
      <c r="O334" s="54">
        <v>0</v>
      </c>
      <c r="P334" s="33">
        <v>0</v>
      </c>
      <c r="Q334" s="33">
        <v>0</v>
      </c>
      <c r="R334" s="33">
        <v>168.52243986356925</v>
      </c>
      <c r="S334" s="33">
        <v>0</v>
      </c>
      <c r="T334" s="33">
        <v>0</v>
      </c>
      <c r="U334" s="33">
        <v>161.37899237705139</v>
      </c>
      <c r="V334" s="33">
        <v>0</v>
      </c>
      <c r="W334" s="33">
        <v>0</v>
      </c>
    </row>
    <row r="335" spans="1:23" x14ac:dyDescent="0.2">
      <c r="A335" s="27">
        <v>1516</v>
      </c>
      <c r="B335" s="27" t="s">
        <v>659</v>
      </c>
      <c r="C335" s="33">
        <v>8557</v>
      </c>
      <c r="D335" s="33">
        <f>SUM(Table17[[#This Row],[Utbytte totalt]:[Renter ansvarlig lån totalt]])</f>
        <v>2673474.4189979983</v>
      </c>
      <c r="E335" s="33">
        <f>SUM(Table17[[#This Row],[Utbytte per innbygger]:[Renter ansvarlig lån per innbygger]])</f>
        <v>312.43127486245157</v>
      </c>
      <c r="F335" s="54">
        <v>1251627.1200000001</v>
      </c>
      <c r="G335" s="33">
        <v>0</v>
      </c>
      <c r="H335" s="33">
        <v>0</v>
      </c>
      <c r="I335" s="33">
        <v>0</v>
      </c>
      <c r="J335" s="33">
        <v>0</v>
      </c>
      <c r="K335" s="33">
        <v>33767</v>
      </c>
      <c r="L335" s="33">
        <v>1388080.2989979982</v>
      </c>
      <c r="M335" s="33">
        <v>0</v>
      </c>
      <c r="N335" s="33">
        <v>0</v>
      </c>
      <c r="O335" s="54">
        <v>146.2693841299521</v>
      </c>
      <c r="P335" s="33">
        <v>0</v>
      </c>
      <c r="Q335" s="33">
        <v>0</v>
      </c>
      <c r="R335" s="33">
        <v>0</v>
      </c>
      <c r="S335" s="33">
        <v>0</v>
      </c>
      <c r="T335" s="33">
        <v>3.9461259787308638</v>
      </c>
      <c r="U335" s="33">
        <v>162.21576475376864</v>
      </c>
      <c r="V335" s="33">
        <v>0</v>
      </c>
      <c r="W335" s="33">
        <v>0</v>
      </c>
    </row>
    <row r="336" spans="1:23" x14ac:dyDescent="0.2">
      <c r="A336" s="27">
        <v>3023</v>
      </c>
      <c r="B336" s="27" t="s">
        <v>729</v>
      </c>
      <c r="C336" s="33">
        <v>19939</v>
      </c>
      <c r="D336" s="33">
        <f>SUM(Table17[[#This Row],[Utbytte totalt]:[Renter ansvarlig lån totalt]])</f>
        <v>6196514.4762184778</v>
      </c>
      <c r="E336" s="33">
        <f>SUM(Table17[[#This Row],[Utbytte per innbygger]:[Renter ansvarlig lån per innbygger]])</f>
        <v>310.77358323980525</v>
      </c>
      <c r="F336" s="54">
        <v>0</v>
      </c>
      <c r="G336" s="33">
        <v>0</v>
      </c>
      <c r="H336" s="33">
        <v>0</v>
      </c>
      <c r="I336" s="33">
        <v>2990575.0801069895</v>
      </c>
      <c r="J336" s="33">
        <v>0</v>
      </c>
      <c r="K336" s="33">
        <v>0</v>
      </c>
      <c r="L336" s="33">
        <v>3205939.3961114883</v>
      </c>
      <c r="M336" s="33">
        <v>0</v>
      </c>
      <c r="N336" s="33">
        <v>0</v>
      </c>
      <c r="O336" s="54">
        <v>0</v>
      </c>
      <c r="P336" s="33">
        <v>0</v>
      </c>
      <c r="Q336" s="33">
        <v>0</v>
      </c>
      <c r="R336" s="33">
        <v>149.98621195180246</v>
      </c>
      <c r="S336" s="33">
        <v>0</v>
      </c>
      <c r="T336" s="33">
        <v>0</v>
      </c>
      <c r="U336" s="33">
        <v>160.78737128800282</v>
      </c>
      <c r="V336" s="33">
        <v>0</v>
      </c>
      <c r="W336" s="33">
        <v>0</v>
      </c>
    </row>
    <row r="337" spans="1:23" x14ac:dyDescent="0.2">
      <c r="A337" s="27">
        <v>3029</v>
      </c>
      <c r="B337" s="27" t="s">
        <v>720</v>
      </c>
      <c r="C337" s="33">
        <v>44693</v>
      </c>
      <c r="D337" s="33">
        <f>SUM(Table17[[#This Row],[Utbytte totalt]:[Renter ansvarlig lån totalt]])</f>
        <v>13705817.197738355</v>
      </c>
      <c r="E337" s="33">
        <f>SUM(Table17[[#This Row],[Utbytte per innbygger]:[Renter ansvarlig lån per innbygger]])</f>
        <v>306.66585813747912</v>
      </c>
      <c r="F337" s="54">
        <v>0</v>
      </c>
      <c r="G337" s="33">
        <v>0</v>
      </c>
      <c r="H337" s="33">
        <v>0</v>
      </c>
      <c r="I337" s="33">
        <v>6787268.8619746622</v>
      </c>
      <c r="J337" s="33">
        <v>0</v>
      </c>
      <c r="K337" s="33">
        <v>0</v>
      </c>
      <c r="L337" s="33">
        <v>6918548.3357636929</v>
      </c>
      <c r="M337" s="33">
        <v>0</v>
      </c>
      <c r="N337" s="33">
        <v>0</v>
      </c>
      <c r="O337" s="54">
        <v>0</v>
      </c>
      <c r="P337" s="33">
        <v>0</v>
      </c>
      <c r="Q337" s="33">
        <v>0</v>
      </c>
      <c r="R337" s="33">
        <v>151.86424858422262</v>
      </c>
      <c r="S337" s="33">
        <v>0</v>
      </c>
      <c r="T337" s="33">
        <v>0</v>
      </c>
      <c r="U337" s="33">
        <v>154.8016095532565</v>
      </c>
      <c r="V337" s="33">
        <v>0</v>
      </c>
      <c r="W337" s="33">
        <v>0</v>
      </c>
    </row>
    <row r="338" spans="1:23" x14ac:dyDescent="0.2">
      <c r="A338" s="27">
        <v>3031</v>
      </c>
      <c r="B338" s="27" t="s">
        <v>648</v>
      </c>
      <c r="C338" s="33">
        <v>24947</v>
      </c>
      <c r="D338" s="33">
        <f>SUM(Table17[[#This Row],[Utbytte totalt]:[Renter ansvarlig lån totalt]])</f>
        <v>7575589.6555882823</v>
      </c>
      <c r="E338" s="33">
        <f>SUM(Table17[[#This Row],[Utbytte per innbygger]:[Renter ansvarlig lån per innbygger]])</f>
        <v>303.66736102891264</v>
      </c>
      <c r="F338" s="54">
        <v>0</v>
      </c>
      <c r="G338" s="33">
        <v>0</v>
      </c>
      <c r="H338" s="33">
        <v>0</v>
      </c>
      <c r="I338" s="33">
        <v>3617092.2058277265</v>
      </c>
      <c r="J338" s="33">
        <v>0</v>
      </c>
      <c r="K338" s="33">
        <v>0</v>
      </c>
      <c r="L338" s="33">
        <v>3958497.4497605562</v>
      </c>
      <c r="M338" s="33">
        <v>0</v>
      </c>
      <c r="N338" s="33">
        <v>0</v>
      </c>
      <c r="O338" s="54">
        <v>0</v>
      </c>
      <c r="P338" s="33">
        <v>0</v>
      </c>
      <c r="Q338" s="33">
        <v>0</v>
      </c>
      <c r="R338" s="33">
        <v>144.99106930002512</v>
      </c>
      <c r="S338" s="33">
        <v>0</v>
      </c>
      <c r="T338" s="33">
        <v>0</v>
      </c>
      <c r="U338" s="33">
        <v>158.67629172888749</v>
      </c>
      <c r="V338" s="33">
        <v>0</v>
      </c>
      <c r="W338" s="33">
        <v>0</v>
      </c>
    </row>
    <row r="339" spans="1:23" x14ac:dyDescent="0.2">
      <c r="A339" s="27">
        <v>1532</v>
      </c>
      <c r="B339" s="27" t="s">
        <v>745</v>
      </c>
      <c r="C339" s="33">
        <v>8597</v>
      </c>
      <c r="D339" s="33">
        <f>SUM(Table17[[#This Row],[Utbytte totalt]:[Renter ansvarlig lån totalt]])</f>
        <v>2581216.0481678275</v>
      </c>
      <c r="E339" s="33">
        <f>SUM(Table17[[#This Row],[Utbytte per innbygger]:[Renter ansvarlig lån per innbygger]])</f>
        <v>300.24613797462223</v>
      </c>
      <c r="F339" s="54">
        <v>0</v>
      </c>
      <c r="G339" s="33">
        <v>0</v>
      </c>
      <c r="H339" s="33">
        <v>0</v>
      </c>
      <c r="I339" s="33">
        <v>1204305.1416631965</v>
      </c>
      <c r="J339" s="33">
        <v>0</v>
      </c>
      <c r="K339" s="33">
        <v>0</v>
      </c>
      <c r="L339" s="33">
        <v>1376910.906504631</v>
      </c>
      <c r="M339" s="33">
        <v>0</v>
      </c>
      <c r="N339" s="33">
        <v>0</v>
      </c>
      <c r="O339" s="54">
        <v>0</v>
      </c>
      <c r="P339" s="33">
        <v>0</v>
      </c>
      <c r="Q339" s="33">
        <v>0</v>
      </c>
      <c r="R339" s="33">
        <v>140.08434822184441</v>
      </c>
      <c r="S339" s="33">
        <v>0</v>
      </c>
      <c r="T339" s="33">
        <v>0</v>
      </c>
      <c r="U339" s="33">
        <v>160.16178975277782</v>
      </c>
      <c r="V339" s="33">
        <v>0</v>
      </c>
      <c r="W339" s="33">
        <v>0</v>
      </c>
    </row>
    <row r="340" spans="1:23" x14ac:dyDescent="0.2">
      <c r="A340" s="27">
        <v>3037</v>
      </c>
      <c r="B340" s="27" t="s">
        <v>787</v>
      </c>
      <c r="C340" s="33">
        <v>2905</v>
      </c>
      <c r="D340" s="33">
        <f>SUM(Table17[[#This Row],[Utbytte totalt]:[Renter ansvarlig lån totalt]])</f>
        <v>827738.63164378237</v>
      </c>
      <c r="E340" s="33">
        <f>SUM(Table17[[#This Row],[Utbytte per innbygger]:[Renter ansvarlig lån per innbygger]])</f>
        <v>284.93584566051027</v>
      </c>
      <c r="F340" s="54">
        <v>0</v>
      </c>
      <c r="G340" s="33">
        <v>0</v>
      </c>
      <c r="H340" s="33">
        <v>0</v>
      </c>
      <c r="I340" s="33">
        <v>0</v>
      </c>
      <c r="J340" s="33">
        <v>111832.64199999999</v>
      </c>
      <c r="K340" s="33">
        <v>20811</v>
      </c>
      <c r="L340" s="33">
        <v>695094.98964378238</v>
      </c>
      <c r="M340" s="33">
        <v>0</v>
      </c>
      <c r="N340" s="33">
        <v>0</v>
      </c>
      <c r="O340" s="54">
        <v>0</v>
      </c>
      <c r="P340" s="33">
        <v>0</v>
      </c>
      <c r="Q340" s="33">
        <v>0</v>
      </c>
      <c r="R340" s="33">
        <v>0</v>
      </c>
      <c r="S340" s="33">
        <v>38.496606540447502</v>
      </c>
      <c r="T340" s="33">
        <v>7.1638554216867467</v>
      </c>
      <c r="U340" s="33">
        <v>239.27538369837603</v>
      </c>
      <c r="V340" s="33">
        <v>0</v>
      </c>
      <c r="W340" s="33">
        <v>0</v>
      </c>
    </row>
    <row r="341" spans="1:23" x14ac:dyDescent="0.2">
      <c r="A341" s="27">
        <v>4649</v>
      </c>
      <c r="B341" s="27" t="s">
        <v>685</v>
      </c>
      <c r="C341" s="33">
        <v>9527</v>
      </c>
      <c r="D341" s="33">
        <f>SUM(Table17[[#This Row],[Utbytte totalt]:[Renter ansvarlig lån totalt]])</f>
        <v>2689536.124512976</v>
      </c>
      <c r="E341" s="33">
        <f>SUM(Table17[[#This Row],[Utbytte per innbygger]:[Renter ansvarlig lån per innbygger]])</f>
        <v>282.30672032255444</v>
      </c>
      <c r="F341" s="54">
        <v>0</v>
      </c>
      <c r="G341" s="33">
        <v>0</v>
      </c>
      <c r="H341" s="33">
        <v>0</v>
      </c>
      <c r="I341" s="33">
        <v>0</v>
      </c>
      <c r="J341" s="33">
        <v>288452.05599999998</v>
      </c>
      <c r="K341" s="33">
        <v>77465</v>
      </c>
      <c r="L341" s="33">
        <v>2323619.0685129762</v>
      </c>
      <c r="M341" s="33">
        <v>0</v>
      </c>
      <c r="N341" s="33">
        <v>0</v>
      </c>
      <c r="O341" s="54">
        <v>0</v>
      </c>
      <c r="P341" s="33">
        <v>0</v>
      </c>
      <c r="Q341" s="33">
        <v>0</v>
      </c>
      <c r="R341" s="33">
        <v>0</v>
      </c>
      <c r="S341" s="33">
        <v>30.277322976802768</v>
      </c>
      <c r="T341" s="33">
        <v>8.1311010811378193</v>
      </c>
      <c r="U341" s="33">
        <v>243.89829626461386</v>
      </c>
      <c r="V341" s="33">
        <v>0</v>
      </c>
      <c r="W341" s="33">
        <v>0</v>
      </c>
    </row>
    <row r="342" spans="1:23" x14ac:dyDescent="0.2">
      <c r="A342" s="27">
        <v>3028</v>
      </c>
      <c r="B342" s="27" t="s">
        <v>668</v>
      </c>
      <c r="C342" s="33">
        <v>11249</v>
      </c>
      <c r="D342" s="33">
        <f>SUM(Table17[[#This Row],[Utbytte totalt]:[Renter ansvarlig lån totalt]])</f>
        <v>3156015.4739550371</v>
      </c>
      <c r="E342" s="33">
        <f>SUM(Table17[[#This Row],[Utbytte per innbygger]:[Renter ansvarlig lån per innbygger]])</f>
        <v>280.55964743133052</v>
      </c>
      <c r="F342" s="54">
        <v>0</v>
      </c>
      <c r="G342" s="33">
        <v>0</v>
      </c>
      <c r="H342" s="33">
        <v>0</v>
      </c>
      <c r="I342" s="33">
        <v>0</v>
      </c>
      <c r="J342" s="33">
        <v>354905.85199999996</v>
      </c>
      <c r="K342" s="33">
        <v>101855</v>
      </c>
      <c r="L342" s="33">
        <v>2699254.6219550371</v>
      </c>
      <c r="M342" s="33">
        <v>0</v>
      </c>
      <c r="N342" s="33">
        <v>0</v>
      </c>
      <c r="O342" s="54">
        <v>0</v>
      </c>
      <c r="P342" s="33">
        <v>0</v>
      </c>
      <c r="Q342" s="33">
        <v>0</v>
      </c>
      <c r="R342" s="33">
        <v>0</v>
      </c>
      <c r="S342" s="33">
        <v>31.549991288114494</v>
      </c>
      <c r="T342" s="33">
        <v>9.0545826295670722</v>
      </c>
      <c r="U342" s="33">
        <v>239.95507351364895</v>
      </c>
      <c r="V342" s="33">
        <v>0</v>
      </c>
      <c r="W342" s="33">
        <v>0</v>
      </c>
    </row>
    <row r="343" spans="1:23" x14ac:dyDescent="0.2">
      <c r="A343" s="27">
        <v>3801</v>
      </c>
      <c r="B343" s="27" t="s">
        <v>789</v>
      </c>
      <c r="C343" s="33">
        <v>27502</v>
      </c>
      <c r="D343" s="33">
        <f>SUM(Table17[[#This Row],[Utbytte totalt]:[Renter ansvarlig lån totalt]])</f>
        <v>6965468.8150459528</v>
      </c>
      <c r="E343" s="33">
        <f>SUM(Table17[[#This Row],[Utbytte per innbygger]:[Renter ansvarlig lån per innbygger]])</f>
        <v>253.27135535764498</v>
      </c>
      <c r="F343" s="54">
        <v>255714</v>
      </c>
      <c r="G343" s="33">
        <v>0</v>
      </c>
      <c r="H343" s="33">
        <v>0</v>
      </c>
      <c r="I343" s="33">
        <v>0</v>
      </c>
      <c r="J343" s="33">
        <v>0</v>
      </c>
      <c r="K343" s="33">
        <v>0</v>
      </c>
      <c r="L343" s="33">
        <v>6709754.8150459528</v>
      </c>
      <c r="M343" s="33">
        <v>0</v>
      </c>
      <c r="N343" s="33">
        <v>0</v>
      </c>
      <c r="O343" s="54">
        <v>9.2980146898407394</v>
      </c>
      <c r="P343" s="33">
        <v>0</v>
      </c>
      <c r="Q343" s="33">
        <v>0</v>
      </c>
      <c r="R343" s="33">
        <v>0</v>
      </c>
      <c r="S343" s="33">
        <v>0</v>
      </c>
      <c r="T343" s="33">
        <v>0</v>
      </c>
      <c r="U343" s="33">
        <v>243.97334066780425</v>
      </c>
      <c r="V343" s="33">
        <v>0</v>
      </c>
      <c r="W343" s="33">
        <v>0</v>
      </c>
    </row>
    <row r="344" spans="1:23" x14ac:dyDescent="0.2">
      <c r="A344" s="27">
        <v>5439</v>
      </c>
      <c r="B344" s="27" t="s">
        <v>781</v>
      </c>
      <c r="C344" s="33">
        <v>1057</v>
      </c>
      <c r="D344" s="33">
        <f>SUM(Table17[[#This Row],[Utbytte totalt]:[Renter ansvarlig lån totalt]])</f>
        <v>267560.92446766049</v>
      </c>
      <c r="E344" s="33">
        <f>SUM(Table17[[#This Row],[Utbytte per innbygger]:[Renter ansvarlig lån per innbygger]])</f>
        <v>253.13237887195882</v>
      </c>
      <c r="F344" s="54">
        <v>0</v>
      </c>
      <c r="G344" s="33">
        <v>0</v>
      </c>
      <c r="H344" s="33">
        <v>0</v>
      </c>
      <c r="I344" s="33">
        <v>0</v>
      </c>
      <c r="J344" s="33">
        <v>0</v>
      </c>
      <c r="K344" s="33">
        <v>0</v>
      </c>
      <c r="L344" s="33">
        <v>267560.92446766049</v>
      </c>
      <c r="M344" s="33">
        <v>0</v>
      </c>
      <c r="N344" s="33">
        <v>0</v>
      </c>
      <c r="O344" s="54">
        <v>0</v>
      </c>
      <c r="P344" s="33">
        <v>0</v>
      </c>
      <c r="Q344" s="33">
        <v>0</v>
      </c>
      <c r="R344" s="33">
        <v>0</v>
      </c>
      <c r="S344" s="33">
        <v>0</v>
      </c>
      <c r="T344" s="33">
        <v>0</v>
      </c>
      <c r="U344" s="33">
        <v>253.13237887195882</v>
      </c>
      <c r="V344" s="33">
        <v>0</v>
      </c>
      <c r="W344" s="33">
        <v>0</v>
      </c>
    </row>
    <row r="345" spans="1:23" x14ac:dyDescent="0.2">
      <c r="A345" s="27">
        <v>5437</v>
      </c>
      <c r="B345" s="27" t="s">
        <v>780</v>
      </c>
      <c r="C345" s="33">
        <v>2584</v>
      </c>
      <c r="D345" s="33">
        <f>SUM(Table17[[#This Row],[Utbytte totalt]:[Renter ansvarlig lån totalt]])</f>
        <v>644146.21834009886</v>
      </c>
      <c r="E345" s="33">
        <f>SUM(Table17[[#This Row],[Utbytte per innbygger]:[Renter ansvarlig lån per innbygger]])</f>
        <v>249.28259223688036</v>
      </c>
      <c r="F345" s="54">
        <v>0</v>
      </c>
      <c r="G345" s="33">
        <v>0</v>
      </c>
      <c r="H345" s="33">
        <v>0</v>
      </c>
      <c r="I345" s="33">
        <v>0</v>
      </c>
      <c r="J345" s="33">
        <v>0</v>
      </c>
      <c r="K345" s="33">
        <v>0</v>
      </c>
      <c r="L345" s="33">
        <v>644146.21834009886</v>
      </c>
      <c r="M345" s="33">
        <v>0</v>
      </c>
      <c r="N345" s="33">
        <v>0</v>
      </c>
      <c r="O345" s="54">
        <v>0</v>
      </c>
      <c r="P345" s="33">
        <v>0</v>
      </c>
      <c r="Q345" s="33">
        <v>0</v>
      </c>
      <c r="R345" s="33">
        <v>0</v>
      </c>
      <c r="S345" s="33">
        <v>0</v>
      </c>
      <c r="T345" s="33">
        <v>0</v>
      </c>
      <c r="U345" s="33">
        <v>249.28259223688036</v>
      </c>
      <c r="V345" s="33">
        <v>0</v>
      </c>
      <c r="W345" s="33">
        <v>0</v>
      </c>
    </row>
    <row r="346" spans="1:23" x14ac:dyDescent="0.2">
      <c r="A346" s="27">
        <v>5419</v>
      </c>
      <c r="B346" s="27" t="s">
        <v>691</v>
      </c>
      <c r="C346" s="33">
        <v>3414</v>
      </c>
      <c r="D346" s="33">
        <f>SUM(Table17[[#This Row],[Utbytte totalt]:[Renter ansvarlig lån totalt]])</f>
        <v>845121.78968134522</v>
      </c>
      <c r="E346" s="33">
        <f>SUM(Table17[[#This Row],[Utbytte per innbygger]:[Renter ansvarlig lån per innbygger]])</f>
        <v>247.54592550713099</v>
      </c>
      <c r="F346" s="54">
        <v>0</v>
      </c>
      <c r="G346" s="33">
        <v>0</v>
      </c>
      <c r="H346" s="33">
        <v>0</v>
      </c>
      <c r="I346" s="33">
        <v>0</v>
      </c>
      <c r="J346" s="33">
        <v>0</v>
      </c>
      <c r="K346" s="33">
        <v>0</v>
      </c>
      <c r="L346" s="33">
        <v>845121.78968134522</v>
      </c>
      <c r="M346" s="33">
        <v>0</v>
      </c>
      <c r="N346" s="33">
        <v>0</v>
      </c>
      <c r="O346" s="54">
        <v>0</v>
      </c>
      <c r="P346" s="33">
        <v>0</v>
      </c>
      <c r="Q346" s="33">
        <v>0</v>
      </c>
      <c r="R346" s="33">
        <v>0</v>
      </c>
      <c r="S346" s="33">
        <v>0</v>
      </c>
      <c r="T346" s="33">
        <v>0</v>
      </c>
      <c r="U346" s="33">
        <v>247.54592550713099</v>
      </c>
      <c r="V346" s="33">
        <v>0</v>
      </c>
      <c r="W346" s="33">
        <v>0</v>
      </c>
    </row>
    <row r="347" spans="1:23" x14ac:dyDescent="0.2">
      <c r="A347" s="27">
        <v>3805</v>
      </c>
      <c r="B347" s="27" t="s">
        <v>678</v>
      </c>
      <c r="C347" s="33">
        <v>47777</v>
      </c>
      <c r="D347" s="33">
        <f>SUM(Table17[[#This Row],[Utbytte totalt]:[Renter ansvarlig lån totalt]])</f>
        <v>11725959.672818076</v>
      </c>
      <c r="E347" s="33">
        <f>SUM(Table17[[#This Row],[Utbytte per innbygger]:[Renter ansvarlig lån per innbygger]])</f>
        <v>245.43105830876939</v>
      </c>
      <c r="F347" s="54">
        <v>0</v>
      </c>
      <c r="G347" s="33">
        <v>0</v>
      </c>
      <c r="H347" s="33">
        <v>0</v>
      </c>
      <c r="I347" s="33">
        <v>0</v>
      </c>
      <c r="J347" s="33">
        <v>126239.93600000002</v>
      </c>
      <c r="K347" s="33">
        <v>13700</v>
      </c>
      <c r="L347" s="33">
        <v>11586019.736818075</v>
      </c>
      <c r="M347" s="33">
        <v>0</v>
      </c>
      <c r="N347" s="33">
        <v>0</v>
      </c>
      <c r="O347" s="54">
        <v>0</v>
      </c>
      <c r="P347" s="33">
        <v>0</v>
      </c>
      <c r="Q347" s="33">
        <v>0</v>
      </c>
      <c r="R347" s="33">
        <v>0</v>
      </c>
      <c r="S347" s="33">
        <v>2.6422742323712249</v>
      </c>
      <c r="T347" s="33">
        <v>0.28674885405111245</v>
      </c>
      <c r="U347" s="33">
        <v>242.50203522234705</v>
      </c>
      <c r="V347" s="33">
        <v>0</v>
      </c>
      <c r="W347" s="33">
        <v>0</v>
      </c>
    </row>
    <row r="348" spans="1:23" x14ac:dyDescent="0.2">
      <c r="A348" s="27">
        <v>5420</v>
      </c>
      <c r="B348" s="27" t="s">
        <v>692</v>
      </c>
      <c r="C348" s="33">
        <v>1068</v>
      </c>
      <c r="D348" s="33">
        <f>SUM(Table17[[#This Row],[Utbytte totalt]:[Renter ansvarlig lån totalt]])</f>
        <v>259268.24312591553</v>
      </c>
      <c r="E348" s="33">
        <f>SUM(Table17[[#This Row],[Utbytte per innbygger]:[Renter ansvarlig lån per innbygger]])</f>
        <v>242.76052727145648</v>
      </c>
      <c r="F348" s="54">
        <v>0</v>
      </c>
      <c r="G348" s="33">
        <v>0</v>
      </c>
      <c r="H348" s="33">
        <v>0</v>
      </c>
      <c r="I348" s="33">
        <v>0</v>
      </c>
      <c r="J348" s="33">
        <v>0</v>
      </c>
      <c r="K348" s="33">
        <v>0</v>
      </c>
      <c r="L348" s="33">
        <v>259268.24312591553</v>
      </c>
      <c r="M348" s="33">
        <v>0</v>
      </c>
      <c r="N348" s="33">
        <v>0</v>
      </c>
      <c r="O348" s="54">
        <v>0</v>
      </c>
      <c r="P348" s="33">
        <v>0</v>
      </c>
      <c r="Q348" s="33">
        <v>0</v>
      </c>
      <c r="R348" s="33">
        <v>0</v>
      </c>
      <c r="S348" s="33">
        <v>0</v>
      </c>
      <c r="T348" s="33">
        <v>0</v>
      </c>
      <c r="U348" s="33">
        <v>242.76052727145648</v>
      </c>
      <c r="V348" s="33">
        <v>0</v>
      </c>
      <c r="W348" s="33">
        <v>0</v>
      </c>
    </row>
    <row r="349" spans="1:23" x14ac:dyDescent="0.2">
      <c r="A349" s="27">
        <v>3036</v>
      </c>
      <c r="B349" s="27" t="s">
        <v>786</v>
      </c>
      <c r="C349" s="33">
        <v>15074</v>
      </c>
      <c r="D349" s="33">
        <f>SUM(Table17[[#This Row],[Utbytte totalt]:[Renter ansvarlig lån totalt]])</f>
        <v>3642844.687623675</v>
      </c>
      <c r="E349" s="33">
        <f>SUM(Table17[[#This Row],[Utbytte per innbygger]:[Renter ansvarlig lån per innbygger]])</f>
        <v>241.66410293377172</v>
      </c>
      <c r="F349" s="54">
        <v>0</v>
      </c>
      <c r="G349" s="33">
        <v>0</v>
      </c>
      <c r="H349" s="33">
        <v>0</v>
      </c>
      <c r="I349" s="33">
        <v>0</v>
      </c>
      <c r="J349" s="33">
        <v>61005.369999999995</v>
      </c>
      <c r="K349" s="33">
        <v>11290</v>
      </c>
      <c r="L349" s="33">
        <v>3570549.3176236749</v>
      </c>
      <c r="M349" s="33">
        <v>0</v>
      </c>
      <c r="N349" s="33">
        <v>0</v>
      </c>
      <c r="O349" s="54">
        <v>0</v>
      </c>
      <c r="P349" s="33">
        <v>0</v>
      </c>
      <c r="Q349" s="33">
        <v>0</v>
      </c>
      <c r="R349" s="33">
        <v>0</v>
      </c>
      <c r="S349" s="33">
        <v>4.0470591747379592</v>
      </c>
      <c r="T349" s="33">
        <v>0.74897173941886697</v>
      </c>
      <c r="U349" s="33">
        <v>236.86807201961489</v>
      </c>
      <c r="V349" s="33">
        <v>0</v>
      </c>
      <c r="W349" s="33">
        <v>0</v>
      </c>
    </row>
    <row r="350" spans="1:23" x14ac:dyDescent="0.2">
      <c r="A350" s="27">
        <v>1868</v>
      </c>
      <c r="B350" s="27" t="s">
        <v>779</v>
      </c>
      <c r="C350" s="33">
        <v>4458</v>
      </c>
      <c r="D350" s="33">
        <f>SUM(Table17[[#This Row],[Utbytte totalt]:[Renter ansvarlig lån totalt]])</f>
        <v>1077072.9648579657</v>
      </c>
      <c r="E350" s="33">
        <f>SUM(Table17[[#This Row],[Utbytte per innbygger]:[Renter ansvarlig lån per innbygger]])</f>
        <v>241.60452329698649</v>
      </c>
      <c r="F350" s="54">
        <v>0</v>
      </c>
      <c r="G350" s="33">
        <v>0</v>
      </c>
      <c r="H350" s="33">
        <v>0</v>
      </c>
      <c r="I350" s="33">
        <v>0</v>
      </c>
      <c r="J350" s="33">
        <v>0</v>
      </c>
      <c r="K350" s="33">
        <v>0</v>
      </c>
      <c r="L350" s="33">
        <v>1077072.9648579657</v>
      </c>
      <c r="M350" s="33">
        <v>0</v>
      </c>
      <c r="N350" s="33">
        <v>0</v>
      </c>
      <c r="O350" s="54">
        <v>0</v>
      </c>
      <c r="P350" s="33">
        <v>0</v>
      </c>
      <c r="Q350" s="33">
        <v>0</v>
      </c>
      <c r="R350" s="33">
        <v>0</v>
      </c>
      <c r="S350" s="33">
        <v>0</v>
      </c>
      <c r="T350" s="33">
        <v>0</v>
      </c>
      <c r="U350" s="33">
        <v>241.60452329698649</v>
      </c>
      <c r="V350" s="33">
        <v>0</v>
      </c>
      <c r="W350" s="33">
        <v>0</v>
      </c>
    </row>
    <row r="351" spans="1:23" x14ac:dyDescent="0.2">
      <c r="A351" s="27">
        <v>3802</v>
      </c>
      <c r="B351" s="27" t="s">
        <v>677</v>
      </c>
      <c r="C351" s="33">
        <v>25681</v>
      </c>
      <c r="D351" s="33">
        <f>SUM(Table17[[#This Row],[Utbytte totalt]:[Renter ansvarlig lån totalt]])</f>
        <v>5551005.3617889881</v>
      </c>
      <c r="E351" s="33">
        <f>SUM(Table17[[#This Row],[Utbytte per innbygger]:[Renter ansvarlig lån per innbygger]])</f>
        <v>216.15222778665114</v>
      </c>
      <c r="F351" s="54">
        <v>188478.99999999997</v>
      </c>
      <c r="G351" s="33">
        <v>0</v>
      </c>
      <c r="H351" s="33">
        <v>0</v>
      </c>
      <c r="I351" s="33">
        <v>0</v>
      </c>
      <c r="J351" s="33">
        <v>0</v>
      </c>
      <c r="K351" s="33">
        <v>4929</v>
      </c>
      <c r="L351" s="33">
        <v>5357597.3617889881</v>
      </c>
      <c r="M351" s="33">
        <v>0</v>
      </c>
      <c r="N351" s="33">
        <v>0</v>
      </c>
      <c r="O351" s="54">
        <v>7.3392391262022496</v>
      </c>
      <c r="P351" s="33">
        <v>0</v>
      </c>
      <c r="Q351" s="33">
        <v>0</v>
      </c>
      <c r="R351" s="33">
        <v>0</v>
      </c>
      <c r="S351" s="33">
        <v>0</v>
      </c>
      <c r="T351" s="33">
        <v>0.19193177835754061</v>
      </c>
      <c r="U351" s="33">
        <v>208.62105688209135</v>
      </c>
      <c r="V351" s="33">
        <v>0</v>
      </c>
      <c r="W351" s="33">
        <v>0</v>
      </c>
    </row>
    <row r="352" spans="1:23" x14ac:dyDescent="0.2">
      <c r="A352" s="27">
        <v>3025</v>
      </c>
      <c r="B352" s="27" t="s">
        <v>784</v>
      </c>
      <c r="C352" s="33">
        <v>96088</v>
      </c>
      <c r="D352" s="33">
        <f>SUM(Table17[[#This Row],[Utbytte totalt]:[Renter ansvarlig lån totalt]])</f>
        <v>19582389.688559055</v>
      </c>
      <c r="E352" s="33">
        <f>SUM(Table17[[#This Row],[Utbytte per innbygger]:[Renter ansvarlig lån per innbygger]])</f>
        <v>203.79641254432454</v>
      </c>
      <c r="F352" s="54">
        <v>4218000</v>
      </c>
      <c r="G352" s="33">
        <v>0</v>
      </c>
      <c r="H352" s="33">
        <v>0</v>
      </c>
      <c r="I352" s="33">
        <v>0</v>
      </c>
      <c r="J352" s="33">
        <v>0</v>
      </c>
      <c r="K352" s="33">
        <v>0</v>
      </c>
      <c r="L352" s="33">
        <v>15364389.688559055</v>
      </c>
      <c r="M352" s="33">
        <v>0</v>
      </c>
      <c r="N352" s="33">
        <v>0</v>
      </c>
      <c r="O352" s="54">
        <v>43.897260844226125</v>
      </c>
      <c r="P352" s="33">
        <v>0</v>
      </c>
      <c r="Q352" s="33">
        <v>0</v>
      </c>
      <c r="R352" s="33">
        <v>0</v>
      </c>
      <c r="S352" s="33">
        <v>0</v>
      </c>
      <c r="T352" s="33">
        <v>0</v>
      </c>
      <c r="U352" s="33">
        <v>159.8991517000984</v>
      </c>
      <c r="V352" s="33">
        <v>0</v>
      </c>
      <c r="W352" s="33">
        <v>0</v>
      </c>
    </row>
    <row r="353" spans="1:23" x14ac:dyDescent="0.2">
      <c r="A353" s="27">
        <v>3011</v>
      </c>
      <c r="B353" s="27" t="s">
        <v>782</v>
      </c>
      <c r="C353" s="33">
        <v>4741</v>
      </c>
      <c r="D353" s="33">
        <f>SUM(Table17[[#This Row],[Utbytte totalt]:[Renter ansvarlig lån totalt]])</f>
        <v>906142.44005793333</v>
      </c>
      <c r="E353" s="33">
        <f>SUM(Table17[[#This Row],[Utbytte per innbygger]:[Renter ansvarlig lån per innbygger]])</f>
        <v>191.12896858425086</v>
      </c>
      <c r="F353" s="54">
        <v>146299.99999999997</v>
      </c>
      <c r="G353" s="33">
        <v>0</v>
      </c>
      <c r="H353" s="33">
        <v>0</v>
      </c>
      <c r="I353" s="33">
        <v>0</v>
      </c>
      <c r="J353" s="33">
        <v>0</v>
      </c>
      <c r="K353" s="33">
        <v>0</v>
      </c>
      <c r="L353" s="33">
        <v>759842.44005793333</v>
      </c>
      <c r="M353" s="33">
        <v>0</v>
      </c>
      <c r="N353" s="33">
        <v>0</v>
      </c>
      <c r="O353" s="54">
        <v>30.858468677494194</v>
      </c>
      <c r="P353" s="33">
        <v>0</v>
      </c>
      <c r="Q353" s="33">
        <v>0</v>
      </c>
      <c r="R353" s="33">
        <v>0</v>
      </c>
      <c r="S353" s="33">
        <v>0</v>
      </c>
      <c r="T353" s="33">
        <v>0</v>
      </c>
      <c r="U353" s="33">
        <v>160.27049990675667</v>
      </c>
      <c r="V353" s="33">
        <v>0</v>
      </c>
      <c r="W353" s="33">
        <v>0</v>
      </c>
    </row>
    <row r="354" spans="1:23" x14ac:dyDescent="0.2">
      <c r="A354" s="27">
        <v>3811</v>
      </c>
      <c r="B354" s="27" t="s">
        <v>792</v>
      </c>
      <c r="C354" s="33">
        <v>27165</v>
      </c>
      <c r="D354" s="33">
        <f>SUM(Table17[[#This Row],[Utbytte totalt]:[Renter ansvarlig lån totalt]])</f>
        <v>4805603.2093398571</v>
      </c>
      <c r="E354" s="33">
        <f>SUM(Table17[[#This Row],[Utbytte per innbygger]:[Renter ansvarlig lån per innbygger]])</f>
        <v>176.90422268874866</v>
      </c>
      <c r="F354" s="54">
        <v>441932</v>
      </c>
      <c r="G354" s="33">
        <v>0</v>
      </c>
      <c r="H354" s="33">
        <v>0</v>
      </c>
      <c r="I354" s="33">
        <v>0</v>
      </c>
      <c r="J354" s="33">
        <v>0</v>
      </c>
      <c r="K354" s="33">
        <v>0</v>
      </c>
      <c r="L354" s="33">
        <v>4363671.2093398571</v>
      </c>
      <c r="M354" s="33">
        <v>0</v>
      </c>
      <c r="N354" s="33">
        <v>0</v>
      </c>
      <c r="O354" s="54">
        <v>16.268433646235966</v>
      </c>
      <c r="P354" s="33">
        <v>0</v>
      </c>
      <c r="Q354" s="33">
        <v>0</v>
      </c>
      <c r="R354" s="33">
        <v>0</v>
      </c>
      <c r="S354" s="33">
        <v>0</v>
      </c>
      <c r="T354" s="33">
        <v>0</v>
      </c>
      <c r="U354" s="33">
        <v>160.6357890425127</v>
      </c>
      <c r="V354" s="33">
        <v>0</v>
      </c>
      <c r="W354" s="33">
        <v>0</v>
      </c>
    </row>
    <row r="355" spans="1:23" x14ac:dyDescent="0.2">
      <c r="A355" s="27">
        <v>3027</v>
      </c>
      <c r="B355" s="27" t="s">
        <v>785</v>
      </c>
      <c r="C355" s="33">
        <v>19024</v>
      </c>
      <c r="D355" s="33">
        <f>SUM(Table17[[#This Row],[Utbytte totalt]:[Renter ansvarlig lån totalt]])</f>
        <v>3265913.752569417</v>
      </c>
      <c r="E355" s="33">
        <f>SUM(Table17[[#This Row],[Utbytte per innbygger]:[Renter ansvarlig lån per innbygger]])</f>
        <v>171.67334696012495</v>
      </c>
      <c r="F355" s="54">
        <v>0</v>
      </c>
      <c r="G355" s="33">
        <v>0</v>
      </c>
      <c r="H355" s="33">
        <v>0</v>
      </c>
      <c r="I355" s="33">
        <v>0</v>
      </c>
      <c r="J355" s="33">
        <v>177200.054</v>
      </c>
      <c r="K355" s="33">
        <v>51783</v>
      </c>
      <c r="L355" s="33">
        <v>3036930.698569417</v>
      </c>
      <c r="M355" s="33">
        <v>0</v>
      </c>
      <c r="N355" s="33">
        <v>0</v>
      </c>
      <c r="O355" s="54">
        <v>0</v>
      </c>
      <c r="P355" s="33">
        <v>0</v>
      </c>
      <c r="Q355" s="33">
        <v>0</v>
      </c>
      <c r="R355" s="33">
        <v>0</v>
      </c>
      <c r="S355" s="33">
        <v>9.3145528805719096</v>
      </c>
      <c r="T355" s="33">
        <v>2.7219827586206895</v>
      </c>
      <c r="U355" s="33">
        <v>159.63681132093234</v>
      </c>
      <c r="V355" s="33">
        <v>0</v>
      </c>
      <c r="W355" s="33">
        <v>0</v>
      </c>
    </row>
    <row r="356" spans="1:23" x14ac:dyDescent="0.2">
      <c r="A356" s="27">
        <v>3803</v>
      </c>
      <c r="B356" s="27" t="s">
        <v>790</v>
      </c>
      <c r="C356" s="33">
        <v>57794</v>
      </c>
      <c r="D356" s="33">
        <f>SUM(Table17[[#This Row],[Utbytte totalt]:[Renter ansvarlig lån totalt]])</f>
        <v>9645864.2076570988</v>
      </c>
      <c r="E356" s="33">
        <f>SUM(Table17[[#This Row],[Utbytte per innbygger]:[Renter ansvarlig lån per innbygger]])</f>
        <v>166.90078914172923</v>
      </c>
      <c r="F356" s="54">
        <v>414766</v>
      </c>
      <c r="G356" s="33">
        <v>0</v>
      </c>
      <c r="H356" s="33">
        <v>0</v>
      </c>
      <c r="I356" s="33">
        <v>0</v>
      </c>
      <c r="J356" s="33">
        <v>0</v>
      </c>
      <c r="K356" s="33">
        <v>0</v>
      </c>
      <c r="L356" s="33">
        <v>9231098.2076570988</v>
      </c>
      <c r="M356" s="33">
        <v>0</v>
      </c>
      <c r="N356" s="33">
        <v>0</v>
      </c>
      <c r="O356" s="54">
        <v>7.1766273315569089</v>
      </c>
      <c r="P356" s="33">
        <v>0</v>
      </c>
      <c r="Q356" s="33">
        <v>0</v>
      </c>
      <c r="R356" s="33">
        <v>0</v>
      </c>
      <c r="S356" s="33">
        <v>0</v>
      </c>
      <c r="T356" s="33">
        <v>0</v>
      </c>
      <c r="U356" s="33">
        <v>159.72416181017232</v>
      </c>
      <c r="V356" s="33">
        <v>0</v>
      </c>
      <c r="W356" s="33">
        <v>0</v>
      </c>
    </row>
    <row r="357" spans="1:23" x14ac:dyDescent="0.2">
      <c r="A357" s="27">
        <v>3032</v>
      </c>
      <c r="B357" s="27" t="s">
        <v>670</v>
      </c>
      <c r="C357" s="33">
        <v>6989</v>
      </c>
      <c r="D357" s="33">
        <f>SUM(Table17[[#This Row],[Utbytte totalt]:[Renter ansvarlig lån totalt]])</f>
        <v>1140087.4105939567</v>
      </c>
      <c r="E357" s="33">
        <f>SUM(Table17[[#This Row],[Utbytte per innbygger]:[Renter ansvarlig lån per innbygger]])</f>
        <v>163.12597089625936</v>
      </c>
      <c r="F357" s="54">
        <v>0</v>
      </c>
      <c r="G357" s="33">
        <v>0</v>
      </c>
      <c r="H357" s="33">
        <v>0</v>
      </c>
      <c r="I357" s="33">
        <v>0</v>
      </c>
      <c r="J357" s="33">
        <v>0</v>
      </c>
      <c r="K357" s="33">
        <v>0</v>
      </c>
      <c r="L357" s="33">
        <v>1140087.4105939567</v>
      </c>
      <c r="M357" s="33">
        <v>0</v>
      </c>
      <c r="N357" s="33">
        <v>0</v>
      </c>
      <c r="O357" s="54">
        <v>0</v>
      </c>
      <c r="P357" s="33">
        <v>0</v>
      </c>
      <c r="Q357" s="33">
        <v>0</v>
      </c>
      <c r="R357" s="33">
        <v>0</v>
      </c>
      <c r="S357" s="33">
        <v>0</v>
      </c>
      <c r="T357" s="33">
        <v>0</v>
      </c>
      <c r="U357" s="33">
        <v>163.12597089625936</v>
      </c>
      <c r="V357" s="33">
        <v>0</v>
      </c>
      <c r="W357" s="33">
        <v>0</v>
      </c>
    </row>
    <row r="358" spans="1:23" x14ac:dyDescent="0.2">
      <c r="A358" s="27">
        <v>3024</v>
      </c>
      <c r="B358" s="27" t="s">
        <v>666</v>
      </c>
      <c r="C358" s="33">
        <v>128982</v>
      </c>
      <c r="D358" s="33">
        <f>SUM(Table17[[#This Row],[Utbytte totalt]:[Renter ansvarlig lån totalt]])</f>
        <v>20757749.385587692</v>
      </c>
      <c r="E358" s="33">
        <f>SUM(Table17[[#This Row],[Utbytte per innbygger]:[Renter ansvarlig lån per innbygger]])</f>
        <v>160.93524201506949</v>
      </c>
      <c r="F358" s="54">
        <v>0</v>
      </c>
      <c r="G358" s="33">
        <v>0</v>
      </c>
      <c r="H358" s="33">
        <v>0</v>
      </c>
      <c r="I358" s="33">
        <v>0</v>
      </c>
      <c r="J358" s="33">
        <v>0</v>
      </c>
      <c r="K358" s="33">
        <v>0</v>
      </c>
      <c r="L358" s="33">
        <v>20757749.385587692</v>
      </c>
      <c r="M358" s="33">
        <v>0</v>
      </c>
      <c r="N358" s="33">
        <v>0</v>
      </c>
      <c r="O358" s="54">
        <v>0</v>
      </c>
      <c r="P358" s="33">
        <v>0</v>
      </c>
      <c r="Q358" s="33">
        <v>0</v>
      </c>
      <c r="R358" s="33">
        <v>0</v>
      </c>
      <c r="S358" s="33">
        <v>0</v>
      </c>
      <c r="T358" s="33">
        <v>0</v>
      </c>
      <c r="U358" s="33">
        <v>160.93524201506949</v>
      </c>
      <c r="V358" s="33">
        <v>0</v>
      </c>
      <c r="W358" s="33">
        <v>0</v>
      </c>
    </row>
    <row r="359" spans="1:23" x14ac:dyDescent="0.2">
      <c r="A359" s="27">
        <v>3020</v>
      </c>
      <c r="B359" s="27" t="s">
        <v>783</v>
      </c>
      <c r="C359" s="33">
        <v>61032</v>
      </c>
      <c r="D359" s="33">
        <f>SUM(Table17[[#This Row],[Utbytte totalt]:[Renter ansvarlig lån totalt]])</f>
        <v>9718018.9702677727</v>
      </c>
      <c r="E359" s="33">
        <f>SUM(Table17[[#This Row],[Utbytte per innbygger]:[Renter ansvarlig lån per innbygger]])</f>
        <v>159.22825682048389</v>
      </c>
      <c r="F359" s="54">
        <v>0</v>
      </c>
      <c r="G359" s="33">
        <v>0</v>
      </c>
      <c r="H359" s="33">
        <v>0</v>
      </c>
      <c r="I359" s="33">
        <v>0</v>
      </c>
      <c r="J359" s="33">
        <v>0</v>
      </c>
      <c r="K359" s="33">
        <v>0</v>
      </c>
      <c r="L359" s="33">
        <v>9718018.9702677727</v>
      </c>
      <c r="M359" s="33">
        <v>0</v>
      </c>
      <c r="N359" s="33">
        <v>0</v>
      </c>
      <c r="O359" s="54">
        <v>0</v>
      </c>
      <c r="P359" s="33">
        <v>0</v>
      </c>
      <c r="Q359" s="33">
        <v>0</v>
      </c>
      <c r="R359" s="33">
        <v>0</v>
      </c>
      <c r="S359" s="33">
        <v>0</v>
      </c>
      <c r="T359" s="33">
        <v>0</v>
      </c>
      <c r="U359" s="33">
        <v>159.22825682048389</v>
      </c>
      <c r="V359" s="33">
        <v>0</v>
      </c>
      <c r="W359" s="33">
        <v>0</v>
      </c>
    </row>
    <row r="360" spans="1:23" x14ac:dyDescent="0.2">
      <c r="A360" s="27">
        <v>1515</v>
      </c>
      <c r="B360" s="27" t="s">
        <v>735</v>
      </c>
      <c r="C360" s="33">
        <v>8765</v>
      </c>
      <c r="D360" s="33">
        <f>SUM(Table17[[#This Row],[Utbytte totalt]:[Renter ansvarlig lån totalt]])</f>
        <v>290242.32957474142</v>
      </c>
      <c r="E360" s="33">
        <f>SUM(Table17[[#This Row],[Utbytte per innbygger]:[Renter ansvarlig lån per innbygger]])</f>
        <v>33.11378546203553</v>
      </c>
      <c r="F360" s="54">
        <v>0</v>
      </c>
      <c r="G360" s="33">
        <v>0</v>
      </c>
      <c r="H360" s="33">
        <v>0</v>
      </c>
      <c r="I360" s="33">
        <v>0</v>
      </c>
      <c r="J360" s="33">
        <v>0</v>
      </c>
      <c r="K360" s="33">
        <v>0</v>
      </c>
      <c r="L360" s="33">
        <v>290242.32957474142</v>
      </c>
      <c r="M360" s="33">
        <v>0</v>
      </c>
      <c r="N360" s="33">
        <v>0</v>
      </c>
      <c r="O360" s="54">
        <v>0</v>
      </c>
      <c r="P360" s="33">
        <v>0</v>
      </c>
      <c r="Q360" s="33">
        <v>0</v>
      </c>
      <c r="R360" s="33">
        <v>0</v>
      </c>
      <c r="S360" s="33">
        <v>0</v>
      </c>
      <c r="T360" s="33">
        <v>0</v>
      </c>
      <c r="U360" s="33">
        <v>33.11378546203553</v>
      </c>
      <c r="V360" s="33">
        <v>0</v>
      </c>
      <c r="W360" s="33">
        <v>0</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5C67-7B66-4FA5-9A3C-F6118F6749A8}">
  <sheetPr>
    <tabColor theme="9"/>
  </sheetPr>
  <dimension ref="A1:W360"/>
  <sheetViews>
    <sheetView showGridLines="0" zoomScaleNormal="100" workbookViewId="0">
      <selection activeCell="A2" sqref="A2"/>
    </sheetView>
  </sheetViews>
  <sheetFormatPr baseColWidth="10" defaultColWidth="9.140625" defaultRowHeight="12.75" x14ac:dyDescent="0.2"/>
  <cols>
    <col min="1" max="1" width="13" style="27" customWidth="1"/>
    <col min="2" max="2" width="24.5703125" style="27" customWidth="1"/>
    <col min="3" max="3" width="23.42578125" style="27" customWidth="1"/>
    <col min="4" max="4" width="31.140625" style="27" customWidth="1"/>
    <col min="5" max="5" width="30.85546875" style="27" customWidth="1"/>
    <col min="6" max="6" width="14.140625" style="44" customWidth="1"/>
    <col min="7" max="7" width="18.85546875" style="27" customWidth="1"/>
    <col min="8" max="8" width="18.42578125" style="27" customWidth="1"/>
    <col min="9" max="9" width="18.5703125" style="27" customWidth="1"/>
    <col min="10" max="10" width="20.28515625" style="27" customWidth="1"/>
    <col min="11" max="11" width="20.85546875" style="27" customWidth="1"/>
    <col min="12" max="12" width="22" style="27" customWidth="1"/>
    <col min="13" max="13" width="21.7109375" style="27" customWidth="1"/>
    <col min="14" max="14" width="23.28515625" style="27" customWidth="1"/>
    <col min="15" max="15" width="20.5703125" style="44" customWidth="1"/>
    <col min="16" max="16" width="25.28515625" style="27" customWidth="1"/>
    <col min="17" max="17" width="24.85546875" style="27" customWidth="1"/>
    <col min="18" max="18" width="25" style="27" customWidth="1"/>
    <col min="19" max="19" width="26.7109375" style="27" customWidth="1"/>
    <col min="20" max="20" width="27.28515625" style="27" customWidth="1"/>
    <col min="21" max="21" width="28.42578125" style="27" customWidth="1"/>
    <col min="22" max="22" width="28.140625" style="27" customWidth="1"/>
    <col min="23" max="23" width="29.7109375" style="27" customWidth="1"/>
    <col min="24" max="16384" width="9.140625" style="27"/>
  </cols>
  <sheetData>
    <row r="1" spans="1:23" ht="21" x14ac:dyDescent="0.35">
      <c r="A1" s="35" t="s">
        <v>1316</v>
      </c>
    </row>
    <row r="2" spans="1:23" x14ac:dyDescent="0.2">
      <c r="A2" s="27" t="s">
        <v>1302</v>
      </c>
    </row>
    <row r="4" spans="1:23" x14ac:dyDescent="0.2">
      <c r="A4" s="27" t="s">
        <v>402</v>
      </c>
      <c r="B4" s="27" t="s">
        <v>403</v>
      </c>
      <c r="C4" s="27" t="s">
        <v>862</v>
      </c>
      <c r="D4" s="27" t="s">
        <v>1304</v>
      </c>
      <c r="E4" s="27" t="s">
        <v>1305</v>
      </c>
      <c r="F4" s="44" t="s">
        <v>1306</v>
      </c>
      <c r="G4" s="27" t="s">
        <v>1307</v>
      </c>
      <c r="H4" s="27" t="s">
        <v>1308</v>
      </c>
      <c r="I4" s="27" t="s">
        <v>1309</v>
      </c>
      <c r="J4" s="27" t="s">
        <v>1310</v>
      </c>
      <c r="K4" s="27" t="s">
        <v>1311</v>
      </c>
      <c r="L4" s="27" t="s">
        <v>1312</v>
      </c>
      <c r="M4" s="27" t="s">
        <v>1313</v>
      </c>
      <c r="N4" s="27" t="s">
        <v>1314</v>
      </c>
      <c r="O4" s="44" t="s">
        <v>866</v>
      </c>
      <c r="P4" s="27" t="s">
        <v>867</v>
      </c>
      <c r="Q4" s="27" t="s">
        <v>868</v>
      </c>
      <c r="R4" s="27" t="s">
        <v>869</v>
      </c>
      <c r="S4" s="27" t="s">
        <v>870</v>
      </c>
      <c r="T4" s="27" t="s">
        <v>871</v>
      </c>
      <c r="U4" s="27" t="s">
        <v>1315</v>
      </c>
      <c r="V4" s="27" t="s">
        <v>872</v>
      </c>
      <c r="W4" s="27" t="s">
        <v>873</v>
      </c>
    </row>
    <row r="5" spans="1:23" x14ac:dyDescent="0.2">
      <c r="A5" s="27">
        <v>4222</v>
      </c>
      <c r="B5" s="27" t="s">
        <v>431</v>
      </c>
      <c r="C5" s="33">
        <v>935</v>
      </c>
      <c r="D5" s="33">
        <f>SUM(Table19[[#This Row],[Utbytte totalt]:[Renter ansvarlig lån totalt]])</f>
        <v>224048716.98140845</v>
      </c>
      <c r="E5" s="33">
        <f>SUM(Table19[[#This Row],[Utbytte per innbygger]:[Renter ansvarlig lån per innbygger]])</f>
        <v>239624.29623680044</v>
      </c>
      <c r="F5" s="54">
        <v>10424099.700000001</v>
      </c>
      <c r="G5" s="33">
        <v>44239828.409000002</v>
      </c>
      <c r="H5" s="33">
        <v>0</v>
      </c>
      <c r="I5" s="33">
        <v>0</v>
      </c>
      <c r="J5" s="33">
        <v>114997699.99999999</v>
      </c>
      <c r="K5" s="33">
        <v>38335048</v>
      </c>
      <c r="L5" s="33">
        <v>16052040.872408438</v>
      </c>
      <c r="M5" s="33">
        <v>0</v>
      </c>
      <c r="N5" s="33">
        <v>0</v>
      </c>
      <c r="O5" s="54">
        <v>11148.769732620322</v>
      </c>
      <c r="P5" s="33">
        <v>47315.324501604278</v>
      </c>
      <c r="Q5" s="33">
        <v>0</v>
      </c>
      <c r="R5" s="33">
        <v>0</v>
      </c>
      <c r="S5" s="33">
        <v>122992.19251336897</v>
      </c>
      <c r="T5" s="33">
        <v>41000.051336898396</v>
      </c>
      <c r="U5" s="33">
        <v>17167.958152308489</v>
      </c>
      <c r="V5" s="33">
        <v>0</v>
      </c>
      <c r="W5" s="33">
        <v>0</v>
      </c>
    </row>
    <row r="6" spans="1:23" x14ac:dyDescent="0.2">
      <c r="A6" s="27">
        <v>4228</v>
      </c>
      <c r="B6" s="27" t="s">
        <v>422</v>
      </c>
      <c r="C6" s="33">
        <v>1810</v>
      </c>
      <c r="D6" s="33">
        <f>SUM(Table19[[#This Row],[Utbytte totalt]:[Renter ansvarlig lån totalt]])</f>
        <v>328607565.47473472</v>
      </c>
      <c r="E6" s="33">
        <f>SUM(Table19[[#This Row],[Utbytte per innbygger]:[Renter ansvarlig lån per innbygger]])</f>
        <v>181551.14114626221</v>
      </c>
      <c r="F6" s="54">
        <v>29354109.75</v>
      </c>
      <c r="G6" s="33">
        <v>82637623.270999998</v>
      </c>
      <c r="H6" s="33">
        <v>14581000</v>
      </c>
      <c r="I6" s="33">
        <v>0</v>
      </c>
      <c r="J6" s="33">
        <v>162396752</v>
      </c>
      <c r="K6" s="33">
        <v>20514379</v>
      </c>
      <c r="L6" s="33">
        <v>15792968.953734688</v>
      </c>
      <c r="M6" s="33">
        <v>3330732.4999999963</v>
      </c>
      <c r="N6" s="33">
        <v>0</v>
      </c>
      <c r="O6" s="54">
        <v>16217.740193370166</v>
      </c>
      <c r="P6" s="33">
        <v>45656.145453591162</v>
      </c>
      <c r="Q6" s="33">
        <v>8055.8011049723755</v>
      </c>
      <c r="R6" s="33">
        <v>0</v>
      </c>
      <c r="S6" s="33">
        <v>89721.962430939224</v>
      </c>
      <c r="T6" s="33">
        <v>11333.911049723756</v>
      </c>
      <c r="U6" s="33">
        <v>8725.3972120081144</v>
      </c>
      <c r="V6" s="33">
        <v>1840.1837016574566</v>
      </c>
      <c r="W6" s="33">
        <v>0</v>
      </c>
    </row>
    <row r="7" spans="1:23" x14ac:dyDescent="0.2">
      <c r="A7" s="27">
        <v>4619</v>
      </c>
      <c r="B7" s="27" t="s">
        <v>428</v>
      </c>
      <c r="C7" s="33">
        <v>937</v>
      </c>
      <c r="D7" s="33">
        <f>SUM(Table19[[#This Row],[Utbytte totalt]:[Renter ansvarlig lån totalt]])</f>
        <v>129642233.67954519</v>
      </c>
      <c r="E7" s="33">
        <f>SUM(Table19[[#This Row],[Utbytte per innbygger]:[Renter ansvarlig lån per innbygger]])</f>
        <v>138358.84063985612</v>
      </c>
      <c r="F7" s="54">
        <v>0</v>
      </c>
      <c r="G7" s="33">
        <v>46860170.888999999</v>
      </c>
      <c r="H7" s="33">
        <v>0</v>
      </c>
      <c r="I7" s="33">
        <v>0</v>
      </c>
      <c r="J7" s="33">
        <v>60165774</v>
      </c>
      <c r="K7" s="33">
        <v>12237460</v>
      </c>
      <c r="L7" s="33">
        <v>10378828.790545192</v>
      </c>
      <c r="M7" s="33">
        <v>0</v>
      </c>
      <c r="N7" s="33">
        <v>0</v>
      </c>
      <c r="O7" s="54">
        <v>0</v>
      </c>
      <c r="P7" s="33">
        <v>50010.85473745998</v>
      </c>
      <c r="Q7" s="33">
        <v>0</v>
      </c>
      <c r="R7" s="33">
        <v>0</v>
      </c>
      <c r="S7" s="33">
        <v>64211.07150480256</v>
      </c>
      <c r="T7" s="33">
        <v>13060.256136606189</v>
      </c>
      <c r="U7" s="33">
        <v>11076.658260987399</v>
      </c>
      <c r="V7" s="33">
        <v>0</v>
      </c>
      <c r="W7" s="33">
        <v>0</v>
      </c>
    </row>
    <row r="8" spans="1:23" x14ac:dyDescent="0.2">
      <c r="A8" s="27">
        <v>4629</v>
      </c>
      <c r="B8" s="27" t="s">
        <v>452</v>
      </c>
      <c r="C8" s="33">
        <v>378</v>
      </c>
      <c r="D8" s="33">
        <f>SUM(Table19[[#This Row],[Utbytte totalt]:[Renter ansvarlig lån totalt]])</f>
        <v>50560197.974272519</v>
      </c>
      <c r="E8" s="33">
        <f>SUM(Table19[[#This Row],[Utbytte per innbygger]:[Renter ansvarlig lån per innbygger]])</f>
        <v>133757.13749807543</v>
      </c>
      <c r="F8" s="54">
        <v>0</v>
      </c>
      <c r="G8" s="33">
        <v>19300248.555</v>
      </c>
      <c r="H8" s="33">
        <v>0</v>
      </c>
      <c r="I8" s="33">
        <v>0</v>
      </c>
      <c r="J8" s="33">
        <v>18790512</v>
      </c>
      <c r="K8" s="33">
        <v>6081969</v>
      </c>
      <c r="L8" s="33">
        <v>6387468.4192725159</v>
      </c>
      <c r="M8" s="33">
        <v>0</v>
      </c>
      <c r="N8" s="33">
        <v>0</v>
      </c>
      <c r="O8" s="54">
        <v>0</v>
      </c>
      <c r="P8" s="33">
        <v>51058.858611111107</v>
      </c>
      <c r="Q8" s="33">
        <v>0</v>
      </c>
      <c r="R8" s="33">
        <v>0</v>
      </c>
      <c r="S8" s="33">
        <v>49710.349206349209</v>
      </c>
      <c r="T8" s="33">
        <v>16089.86507936508</v>
      </c>
      <c r="U8" s="33">
        <v>16898.064601250044</v>
      </c>
      <c r="V8" s="33">
        <v>0</v>
      </c>
      <c r="W8" s="33">
        <v>0</v>
      </c>
    </row>
    <row r="9" spans="1:23" x14ac:dyDescent="0.2">
      <c r="A9" s="27">
        <v>4641</v>
      </c>
      <c r="B9" s="27" t="s">
        <v>426</v>
      </c>
      <c r="C9" s="33">
        <v>1766</v>
      </c>
      <c r="D9" s="33">
        <f>SUM(Table19[[#This Row],[Utbytte totalt]:[Renter ansvarlig lån totalt]])</f>
        <v>205008318.42889994</v>
      </c>
      <c r="E9" s="33">
        <f>SUM(Table19[[#This Row],[Utbytte per innbygger]:[Renter ansvarlig lån per innbygger]])</f>
        <v>116086.25052599091</v>
      </c>
      <c r="F9" s="54">
        <v>0</v>
      </c>
      <c r="G9" s="33">
        <v>39825110.954999998</v>
      </c>
      <c r="H9" s="33">
        <v>0</v>
      </c>
      <c r="I9" s="33">
        <v>0</v>
      </c>
      <c r="J9" s="33">
        <v>134966466</v>
      </c>
      <c r="K9" s="33">
        <v>17388996</v>
      </c>
      <c r="L9" s="33">
        <v>12827745.473899975</v>
      </c>
      <c r="M9" s="33">
        <v>0</v>
      </c>
      <c r="N9" s="33">
        <v>0</v>
      </c>
      <c r="O9" s="54">
        <v>0</v>
      </c>
      <c r="P9" s="33">
        <v>22551.025455832387</v>
      </c>
      <c r="Q9" s="33">
        <v>0</v>
      </c>
      <c r="R9" s="33">
        <v>0</v>
      </c>
      <c r="S9" s="33">
        <v>76424.952434881081</v>
      </c>
      <c r="T9" s="33">
        <v>9846.5436013590042</v>
      </c>
      <c r="U9" s="33">
        <v>7263.7290339184456</v>
      </c>
      <c r="V9" s="33">
        <v>0</v>
      </c>
      <c r="W9" s="33">
        <v>0</v>
      </c>
    </row>
    <row r="10" spans="1:23" x14ac:dyDescent="0.2">
      <c r="A10" s="27">
        <v>4224</v>
      </c>
      <c r="B10" s="27" t="s">
        <v>451</v>
      </c>
      <c r="C10" s="33">
        <v>912</v>
      </c>
      <c r="D10" s="33">
        <f>SUM(Table19[[#This Row],[Utbytte totalt]:[Renter ansvarlig lån totalt]])</f>
        <v>99953078.775719285</v>
      </c>
      <c r="E10" s="33">
        <f>SUM(Table19[[#This Row],[Utbytte per innbygger]:[Renter ansvarlig lån per innbygger]])</f>
        <v>109597.67409618344</v>
      </c>
      <c r="F10" s="54">
        <v>14570488.799999999</v>
      </c>
      <c r="G10" s="33">
        <v>17981759.480999999</v>
      </c>
      <c r="H10" s="33">
        <v>0</v>
      </c>
      <c r="I10" s="33">
        <v>0</v>
      </c>
      <c r="J10" s="33">
        <v>54598907.999999993</v>
      </c>
      <c r="K10" s="33">
        <v>6942583</v>
      </c>
      <c r="L10" s="33">
        <v>5859339.4947192967</v>
      </c>
      <c r="M10" s="33">
        <v>0</v>
      </c>
      <c r="N10" s="33">
        <v>0</v>
      </c>
      <c r="O10" s="54">
        <v>15976.413157894736</v>
      </c>
      <c r="P10" s="33">
        <v>19716.841536184209</v>
      </c>
      <c r="Q10" s="33">
        <v>0</v>
      </c>
      <c r="R10" s="33">
        <v>0</v>
      </c>
      <c r="S10" s="33">
        <v>59867.223684210519</v>
      </c>
      <c r="T10" s="33">
        <v>7612.4813596491231</v>
      </c>
      <c r="U10" s="33">
        <v>6424.7143582448425</v>
      </c>
      <c r="V10" s="33">
        <v>0</v>
      </c>
      <c r="W10" s="33">
        <v>0</v>
      </c>
    </row>
    <row r="11" spans="1:23" x14ac:dyDescent="0.2">
      <c r="A11" s="27">
        <v>4221</v>
      </c>
      <c r="B11" s="27" t="s">
        <v>446</v>
      </c>
      <c r="C11" s="33">
        <v>1169</v>
      </c>
      <c r="D11" s="33">
        <f>SUM(Table19[[#This Row],[Utbytte totalt]:[Renter ansvarlig lån totalt]])</f>
        <v>121460472.58320764</v>
      </c>
      <c r="E11" s="33">
        <f>SUM(Table19[[#This Row],[Utbytte per innbygger]:[Renter ansvarlig lån per innbygger]])</f>
        <v>103901.17415158908</v>
      </c>
      <c r="F11" s="54">
        <v>16004286.899999999</v>
      </c>
      <c r="G11" s="33">
        <v>24138323.811000001</v>
      </c>
      <c r="H11" s="33">
        <v>0</v>
      </c>
      <c r="I11" s="33">
        <v>0</v>
      </c>
      <c r="J11" s="33">
        <v>61598767.999999993</v>
      </c>
      <c r="K11" s="33">
        <v>13637792</v>
      </c>
      <c r="L11" s="33">
        <v>6081301.8722076491</v>
      </c>
      <c r="M11" s="33">
        <v>0</v>
      </c>
      <c r="N11" s="33">
        <v>0</v>
      </c>
      <c r="O11" s="54">
        <v>13690.579041916166</v>
      </c>
      <c r="P11" s="33">
        <v>20648.694449101797</v>
      </c>
      <c r="Q11" s="33">
        <v>0</v>
      </c>
      <c r="R11" s="33">
        <v>0</v>
      </c>
      <c r="S11" s="33">
        <v>52693.55688622754</v>
      </c>
      <c r="T11" s="33">
        <v>11666.20359281437</v>
      </c>
      <c r="U11" s="33">
        <v>5202.140181529212</v>
      </c>
      <c r="V11" s="33">
        <v>0</v>
      </c>
      <c r="W11" s="33">
        <v>0</v>
      </c>
    </row>
    <row r="12" spans="1:23" x14ac:dyDescent="0.2">
      <c r="A12" s="27">
        <v>1134</v>
      </c>
      <c r="B12" s="27" t="s">
        <v>421</v>
      </c>
      <c r="C12" s="33">
        <v>3784</v>
      </c>
      <c r="D12" s="33">
        <f>SUM(Table19[[#This Row],[Utbytte totalt]:[Renter ansvarlig lån totalt]])</f>
        <v>364936185.48376369</v>
      </c>
      <c r="E12" s="33">
        <f>SUM(Table19[[#This Row],[Utbytte per innbygger]:[Renter ansvarlig lån per innbygger]])</f>
        <v>96441.909483024225</v>
      </c>
      <c r="F12" s="54">
        <v>14610750</v>
      </c>
      <c r="G12" s="33">
        <v>88642798.005999997</v>
      </c>
      <c r="H12" s="33">
        <v>0</v>
      </c>
      <c r="I12" s="33">
        <v>0</v>
      </c>
      <c r="J12" s="33">
        <v>216795663.99999997</v>
      </c>
      <c r="K12" s="33">
        <v>27280062</v>
      </c>
      <c r="L12" s="33">
        <v>17606911.477763727</v>
      </c>
      <c r="M12" s="33">
        <v>0</v>
      </c>
      <c r="N12" s="33">
        <v>0</v>
      </c>
      <c r="O12" s="54">
        <v>3861.1918604651164</v>
      </c>
      <c r="P12" s="33">
        <v>23425.686576638476</v>
      </c>
      <c r="Q12" s="33">
        <v>0</v>
      </c>
      <c r="R12" s="33">
        <v>0</v>
      </c>
      <c r="S12" s="33">
        <v>57292.723044397455</v>
      </c>
      <c r="T12" s="33">
        <v>7209.3187103594082</v>
      </c>
      <c r="U12" s="33">
        <v>4652.9892911637753</v>
      </c>
      <c r="V12" s="33">
        <v>0</v>
      </c>
      <c r="W12" s="33">
        <v>0</v>
      </c>
    </row>
    <row r="13" spans="1:23" x14ac:dyDescent="0.2">
      <c r="A13" s="27">
        <v>3825</v>
      </c>
      <c r="B13" s="27" t="s">
        <v>427</v>
      </c>
      <c r="C13" s="33">
        <v>3755</v>
      </c>
      <c r="D13" s="33">
        <f>SUM(Table19[[#This Row],[Utbytte totalt]:[Renter ansvarlig lån totalt]])</f>
        <v>357312527.26436538</v>
      </c>
      <c r="E13" s="33">
        <f>SUM(Table19[[#This Row],[Utbytte per innbygger]:[Renter ansvarlig lån per innbygger]])</f>
        <v>95156.465316741771</v>
      </c>
      <c r="F13" s="54">
        <v>34200000</v>
      </c>
      <c r="G13" s="33">
        <v>47183668.693000004</v>
      </c>
      <c r="H13" s="33">
        <v>0</v>
      </c>
      <c r="I13" s="33">
        <v>0</v>
      </c>
      <c r="J13" s="33">
        <v>230995379.99999997</v>
      </c>
      <c r="K13" s="33">
        <v>28838464</v>
      </c>
      <c r="L13" s="33">
        <v>16095014.571365416</v>
      </c>
      <c r="M13" s="33">
        <v>0</v>
      </c>
      <c r="N13" s="33">
        <v>0</v>
      </c>
      <c r="O13" s="54">
        <v>9107.8561917443403</v>
      </c>
      <c r="P13" s="33">
        <v>12565.5575747004</v>
      </c>
      <c r="Q13" s="33">
        <v>0</v>
      </c>
      <c r="R13" s="33">
        <v>0</v>
      </c>
      <c r="S13" s="33">
        <v>61516.745672436744</v>
      </c>
      <c r="T13" s="33">
        <v>7680.0170439414114</v>
      </c>
      <c r="U13" s="33">
        <v>4286.2888339188858</v>
      </c>
      <c r="V13" s="33">
        <v>0</v>
      </c>
      <c r="W13" s="33">
        <v>0</v>
      </c>
    </row>
    <row r="14" spans="1:23" x14ac:dyDescent="0.2">
      <c r="A14" s="27">
        <v>3044</v>
      </c>
      <c r="B14" s="27" t="s">
        <v>440</v>
      </c>
      <c r="C14" s="33">
        <v>4504</v>
      </c>
      <c r="D14" s="33">
        <f>SUM(Table19[[#This Row],[Utbytte totalt]:[Renter ansvarlig lån totalt]])</f>
        <v>382537825.59334743</v>
      </c>
      <c r="E14" s="33">
        <f>SUM(Table19[[#This Row],[Utbytte per innbygger]:[Renter ansvarlig lån per innbygger]])</f>
        <v>84932.909767617122</v>
      </c>
      <c r="F14" s="54">
        <v>1175000</v>
      </c>
      <c r="G14" s="33">
        <v>22515991.715</v>
      </c>
      <c r="H14" s="33">
        <v>0</v>
      </c>
      <c r="I14" s="33">
        <v>0</v>
      </c>
      <c r="J14" s="33">
        <v>330279384</v>
      </c>
      <c r="K14" s="33">
        <v>18420958</v>
      </c>
      <c r="L14" s="33">
        <v>10146491.878347427</v>
      </c>
      <c r="M14" s="33">
        <v>0</v>
      </c>
      <c r="N14" s="33">
        <v>0</v>
      </c>
      <c r="O14" s="54">
        <v>260.87921847246889</v>
      </c>
      <c r="P14" s="33">
        <v>4999.1100610568383</v>
      </c>
      <c r="Q14" s="33">
        <v>0</v>
      </c>
      <c r="R14" s="33">
        <v>0</v>
      </c>
      <c r="S14" s="33">
        <v>73330.236234458265</v>
      </c>
      <c r="T14" s="33">
        <v>4089.9107460035525</v>
      </c>
      <c r="U14" s="33">
        <v>2252.7735076259828</v>
      </c>
      <c r="V14" s="33">
        <v>0</v>
      </c>
      <c r="W14" s="33">
        <v>0</v>
      </c>
    </row>
    <row r="15" spans="1:23" x14ac:dyDescent="0.2">
      <c r="A15" s="27">
        <v>3823</v>
      </c>
      <c r="B15" s="27" t="s">
        <v>491</v>
      </c>
      <c r="C15" s="33">
        <v>1198</v>
      </c>
      <c r="D15" s="33">
        <f>SUM(Table19[[#This Row],[Utbytte totalt]:[Renter ansvarlig lån totalt]])</f>
        <v>101597592.62665173</v>
      </c>
      <c r="E15" s="33">
        <f>SUM(Table19[[#This Row],[Utbytte per innbygger]:[Renter ansvarlig lån per innbygger]])</f>
        <v>84806.003861979741</v>
      </c>
      <c r="F15" s="54">
        <v>34200000</v>
      </c>
      <c r="G15" s="33">
        <v>6881644.3219999997</v>
      </c>
      <c r="H15" s="33">
        <v>0</v>
      </c>
      <c r="I15" s="33">
        <v>0</v>
      </c>
      <c r="J15" s="33">
        <v>53198935.999999993</v>
      </c>
      <c r="K15" s="33">
        <v>6731356</v>
      </c>
      <c r="L15" s="33">
        <v>585656.30465173721</v>
      </c>
      <c r="M15" s="33">
        <v>0</v>
      </c>
      <c r="N15" s="33">
        <v>0</v>
      </c>
      <c r="O15" s="54">
        <v>28547.579298831384</v>
      </c>
      <c r="P15" s="33">
        <v>5744.2773973288813</v>
      </c>
      <c r="Q15" s="33">
        <v>0</v>
      </c>
      <c r="R15" s="33">
        <v>0</v>
      </c>
      <c r="S15" s="33">
        <v>44406.457429048409</v>
      </c>
      <c r="T15" s="33">
        <v>5618.8280467445738</v>
      </c>
      <c r="U15" s="33">
        <v>488.86169002649183</v>
      </c>
      <c r="V15" s="33">
        <v>0</v>
      </c>
      <c r="W15" s="33">
        <v>0</v>
      </c>
    </row>
    <row r="16" spans="1:23" x14ac:dyDescent="0.2">
      <c r="A16" s="27">
        <v>1133</v>
      </c>
      <c r="B16" s="27" t="s">
        <v>471</v>
      </c>
      <c r="C16" s="33">
        <v>2534</v>
      </c>
      <c r="D16" s="33">
        <f>SUM(Table19[[#This Row],[Utbytte totalt]:[Renter ansvarlig lån totalt]])</f>
        <v>213814337.96267977</v>
      </c>
      <c r="E16" s="33">
        <f>SUM(Table19[[#This Row],[Utbytte per innbygger]:[Renter ansvarlig lån per innbygger]])</f>
        <v>84378.19177690598</v>
      </c>
      <c r="F16" s="54">
        <v>6460999.9999999991</v>
      </c>
      <c r="G16" s="33">
        <v>11062981.768999999</v>
      </c>
      <c r="H16" s="33">
        <v>0</v>
      </c>
      <c r="I16" s="33">
        <v>0</v>
      </c>
      <c r="J16" s="33">
        <v>171796564</v>
      </c>
      <c r="K16" s="33">
        <v>15397441</v>
      </c>
      <c r="L16" s="33">
        <v>9096351.1936797798</v>
      </c>
      <c r="M16" s="33">
        <v>0</v>
      </c>
      <c r="N16" s="33">
        <v>0</v>
      </c>
      <c r="O16" s="54">
        <v>2549.7237569060771</v>
      </c>
      <c r="P16" s="33">
        <v>4365.8175883977901</v>
      </c>
      <c r="Q16" s="33">
        <v>0</v>
      </c>
      <c r="R16" s="33">
        <v>0</v>
      </c>
      <c r="S16" s="33">
        <v>67796.591949486974</v>
      </c>
      <c r="T16" s="33">
        <v>6076.3382004735595</v>
      </c>
      <c r="U16" s="33">
        <v>3589.7202816415866</v>
      </c>
      <c r="V16" s="33">
        <v>0</v>
      </c>
      <c r="W16" s="33">
        <v>0</v>
      </c>
    </row>
    <row r="17" spans="1:23" x14ac:dyDescent="0.2">
      <c r="A17" s="27">
        <v>3824</v>
      </c>
      <c r="B17" s="27" t="s">
        <v>434</v>
      </c>
      <c r="C17" s="33">
        <v>2140</v>
      </c>
      <c r="D17" s="33">
        <f>SUM(Table19[[#This Row],[Utbytte totalt]:[Renter ansvarlig lån totalt]])</f>
        <v>167041787.37228546</v>
      </c>
      <c r="E17" s="33">
        <f>SUM(Table19[[#This Row],[Utbytte per innbygger]:[Renter ansvarlig lån per innbygger]])</f>
        <v>78056.909987049279</v>
      </c>
      <c r="F17" s="54">
        <v>34200000</v>
      </c>
      <c r="G17" s="33">
        <v>32706204.118000001</v>
      </c>
      <c r="H17" s="33">
        <v>0</v>
      </c>
      <c r="I17" s="33">
        <v>0</v>
      </c>
      <c r="J17" s="33">
        <v>82398352</v>
      </c>
      <c r="K17" s="33">
        <v>8272209</v>
      </c>
      <c r="L17" s="33">
        <v>9465022.2542854622</v>
      </c>
      <c r="M17" s="33">
        <v>0</v>
      </c>
      <c r="N17" s="33">
        <v>0</v>
      </c>
      <c r="O17" s="54">
        <v>15981.308411214954</v>
      </c>
      <c r="P17" s="33">
        <v>15283.272952336449</v>
      </c>
      <c r="Q17" s="33">
        <v>0</v>
      </c>
      <c r="R17" s="33">
        <v>0</v>
      </c>
      <c r="S17" s="33">
        <v>38503.902803738318</v>
      </c>
      <c r="T17" s="33">
        <v>3865.5182242990654</v>
      </c>
      <c r="U17" s="33">
        <v>4422.9075954604959</v>
      </c>
      <c r="V17" s="33">
        <v>0</v>
      </c>
      <c r="W17" s="33">
        <v>0</v>
      </c>
    </row>
    <row r="18" spans="1:23" x14ac:dyDescent="0.2">
      <c r="A18" s="27">
        <v>5033</v>
      </c>
      <c r="B18" s="27" t="s">
        <v>459</v>
      </c>
      <c r="C18" s="33">
        <v>750</v>
      </c>
      <c r="D18" s="33">
        <f>SUM(Table19[[#This Row],[Utbytte totalt]:[Renter ansvarlig lån totalt]])</f>
        <v>55889965.514080428</v>
      </c>
      <c r="E18" s="33">
        <f>SUM(Table19[[#This Row],[Utbytte per innbygger]:[Renter ansvarlig lån per innbygger]])</f>
        <v>74519.954018773889</v>
      </c>
      <c r="F18" s="54">
        <v>243000</v>
      </c>
      <c r="G18" s="33">
        <v>15328239.808</v>
      </c>
      <c r="H18" s="33">
        <v>0</v>
      </c>
      <c r="I18" s="33">
        <v>0</v>
      </c>
      <c r="J18" s="33">
        <v>29622831</v>
      </c>
      <c r="K18" s="33">
        <v>5912073</v>
      </c>
      <c r="L18" s="33">
        <v>4783821.7060804293</v>
      </c>
      <c r="M18" s="33">
        <v>0</v>
      </c>
      <c r="N18" s="33">
        <v>0</v>
      </c>
      <c r="O18" s="54">
        <v>324</v>
      </c>
      <c r="P18" s="33">
        <v>20437.653077333332</v>
      </c>
      <c r="Q18" s="33">
        <v>0</v>
      </c>
      <c r="R18" s="33">
        <v>0</v>
      </c>
      <c r="S18" s="33">
        <v>39497.108</v>
      </c>
      <c r="T18" s="33">
        <v>7882.7640000000001</v>
      </c>
      <c r="U18" s="33">
        <v>6378.4289414405721</v>
      </c>
      <c r="V18" s="33">
        <v>0</v>
      </c>
      <c r="W18" s="33">
        <v>0</v>
      </c>
    </row>
    <row r="19" spans="1:23" x14ac:dyDescent="0.2">
      <c r="A19" s="27">
        <v>4618</v>
      </c>
      <c r="B19" s="27" t="s">
        <v>423</v>
      </c>
      <c r="C19" s="33">
        <v>10881</v>
      </c>
      <c r="D19" s="33">
        <f>SUM(Table19[[#This Row],[Utbytte totalt]:[Renter ansvarlig lån totalt]])</f>
        <v>794063078.28343773</v>
      </c>
      <c r="E19" s="33">
        <f>SUM(Table19[[#This Row],[Utbytte per innbygger]:[Renter ansvarlig lån per innbygger]])</f>
        <v>72977.031365080198</v>
      </c>
      <c r="F19" s="54">
        <v>11550000</v>
      </c>
      <c r="G19" s="33">
        <v>83434975.134000003</v>
      </c>
      <c r="H19" s="33">
        <v>0</v>
      </c>
      <c r="I19" s="33">
        <v>0</v>
      </c>
      <c r="J19" s="33">
        <v>648707917.30200005</v>
      </c>
      <c r="K19" s="33">
        <v>32823903</v>
      </c>
      <c r="L19" s="33">
        <v>17546282.847437561</v>
      </c>
      <c r="M19" s="33">
        <v>0</v>
      </c>
      <c r="N19" s="33">
        <v>0</v>
      </c>
      <c r="O19" s="54">
        <v>1061.4833195478357</v>
      </c>
      <c r="P19" s="33">
        <v>7667.951027846706</v>
      </c>
      <c r="Q19" s="33">
        <v>0</v>
      </c>
      <c r="R19" s="33">
        <v>0</v>
      </c>
      <c r="S19" s="33">
        <v>59618.409824648472</v>
      </c>
      <c r="T19" s="33">
        <v>3016.6255858836503</v>
      </c>
      <c r="U19" s="33">
        <v>1612.5616071535301</v>
      </c>
      <c r="V19" s="33">
        <v>0</v>
      </c>
      <c r="W19" s="33">
        <v>0</v>
      </c>
    </row>
    <row r="20" spans="1:23" x14ac:dyDescent="0.2">
      <c r="A20" s="27">
        <v>3818</v>
      </c>
      <c r="B20" s="27" t="s">
        <v>424</v>
      </c>
      <c r="C20" s="33">
        <v>5512</v>
      </c>
      <c r="D20" s="33">
        <f>SUM(Table19[[#This Row],[Utbytte totalt]:[Renter ansvarlig lån totalt]])</f>
        <v>388291826.33551359</v>
      </c>
      <c r="E20" s="33">
        <f>SUM(Table19[[#This Row],[Utbytte per innbygger]:[Renter ansvarlig lån per innbygger]])</f>
        <v>70444.816098605515</v>
      </c>
      <c r="F20" s="54">
        <v>0</v>
      </c>
      <c r="G20" s="33">
        <v>72856296.673999995</v>
      </c>
      <c r="H20" s="33">
        <v>0</v>
      </c>
      <c r="I20" s="33">
        <v>0</v>
      </c>
      <c r="J20" s="33">
        <v>289078818.30799997</v>
      </c>
      <c r="K20" s="33">
        <v>7579606</v>
      </c>
      <c r="L20" s="33">
        <v>18777105.353513598</v>
      </c>
      <c r="M20" s="33">
        <v>0</v>
      </c>
      <c r="N20" s="33">
        <v>0</v>
      </c>
      <c r="O20" s="54">
        <v>0</v>
      </c>
      <c r="P20" s="33">
        <v>13217.760644775035</v>
      </c>
      <c r="Q20" s="33">
        <v>0</v>
      </c>
      <c r="R20" s="33">
        <v>0</v>
      </c>
      <c r="S20" s="33">
        <v>52445.358909288821</v>
      </c>
      <c r="T20" s="33">
        <v>1375.1099419448476</v>
      </c>
      <c r="U20" s="33">
        <v>3406.5866025968066</v>
      </c>
      <c r="V20" s="33">
        <v>0</v>
      </c>
      <c r="W20" s="33">
        <v>0</v>
      </c>
    </row>
    <row r="21" spans="1:23" x14ac:dyDescent="0.2">
      <c r="A21" s="27">
        <v>3454</v>
      </c>
      <c r="B21" s="27" t="s">
        <v>501</v>
      </c>
      <c r="C21" s="33">
        <v>1587</v>
      </c>
      <c r="D21" s="33">
        <f>SUM(Table19[[#This Row],[Utbytte totalt]:[Renter ansvarlig lån totalt]])</f>
        <v>106977390.67739764</v>
      </c>
      <c r="E21" s="33">
        <f>SUM(Table19[[#This Row],[Utbytte per innbygger]:[Renter ansvarlig lån per innbygger]])</f>
        <v>67408.563753873736</v>
      </c>
      <c r="F21" s="54">
        <v>0</v>
      </c>
      <c r="G21" s="33">
        <v>3960958.7220000001</v>
      </c>
      <c r="H21" s="33">
        <v>0</v>
      </c>
      <c r="I21" s="33">
        <v>0</v>
      </c>
      <c r="J21" s="33">
        <v>77882890</v>
      </c>
      <c r="K21" s="33">
        <v>24063785</v>
      </c>
      <c r="L21" s="33">
        <v>1069756.9553976282</v>
      </c>
      <c r="M21" s="33">
        <v>0</v>
      </c>
      <c r="N21" s="33">
        <v>0</v>
      </c>
      <c r="O21" s="54">
        <v>0</v>
      </c>
      <c r="P21" s="33">
        <v>2495.8782117202268</v>
      </c>
      <c r="Q21" s="33">
        <v>0</v>
      </c>
      <c r="R21" s="33">
        <v>0</v>
      </c>
      <c r="S21" s="33">
        <v>49075.545053560178</v>
      </c>
      <c r="T21" s="33">
        <v>15163.065532451166</v>
      </c>
      <c r="U21" s="33">
        <v>674.07495614217282</v>
      </c>
      <c r="V21" s="33">
        <v>0</v>
      </c>
      <c r="W21" s="33">
        <v>0</v>
      </c>
    </row>
    <row r="22" spans="1:23" x14ac:dyDescent="0.2">
      <c r="A22" s="27">
        <v>3052</v>
      </c>
      <c r="B22" s="27" t="s">
        <v>752</v>
      </c>
      <c r="C22" s="33">
        <v>2455</v>
      </c>
      <c r="D22" s="33">
        <f>SUM(Table19[[#This Row],[Utbytte totalt]:[Renter ansvarlig lån totalt]])</f>
        <v>158405447.2835446</v>
      </c>
      <c r="E22" s="33">
        <f>SUM(Table19[[#This Row],[Utbytte per innbygger]:[Renter ansvarlig lån per innbygger]])</f>
        <v>64523.603781484562</v>
      </c>
      <c r="F22" s="54">
        <v>2373550</v>
      </c>
      <c r="G22" s="33">
        <v>27146964.550999999</v>
      </c>
      <c r="H22" s="33">
        <v>0</v>
      </c>
      <c r="I22" s="33">
        <v>0</v>
      </c>
      <c r="J22" s="33">
        <v>105696630</v>
      </c>
      <c r="K22" s="33">
        <v>14343202</v>
      </c>
      <c r="L22" s="33">
        <v>8845100.7325445861</v>
      </c>
      <c r="M22" s="33">
        <v>0</v>
      </c>
      <c r="N22" s="33">
        <v>0</v>
      </c>
      <c r="O22" s="54">
        <v>966.82281059063132</v>
      </c>
      <c r="P22" s="33">
        <v>11057.82670101833</v>
      </c>
      <c r="Q22" s="33">
        <v>0</v>
      </c>
      <c r="R22" s="33">
        <v>0</v>
      </c>
      <c r="S22" s="33">
        <v>43053.617107942977</v>
      </c>
      <c r="T22" s="33">
        <v>5842.4448065173119</v>
      </c>
      <c r="U22" s="33">
        <v>3602.8923554153098</v>
      </c>
      <c r="V22" s="33">
        <v>0</v>
      </c>
      <c r="W22" s="33">
        <v>0</v>
      </c>
    </row>
    <row r="23" spans="1:23" x14ac:dyDescent="0.2">
      <c r="A23" s="27">
        <v>4220</v>
      </c>
      <c r="B23" s="27" t="s">
        <v>512</v>
      </c>
      <c r="C23" s="33">
        <v>1134</v>
      </c>
      <c r="D23" s="33">
        <f>SUM(Table19[[#This Row],[Utbytte totalt]:[Renter ansvarlig lån totalt]])</f>
        <v>70853573.289961845</v>
      </c>
      <c r="E23" s="33">
        <f>SUM(Table19[[#This Row],[Utbytte per innbygger]:[Renter ansvarlig lån per innbygger]])</f>
        <v>62481.105193969895</v>
      </c>
      <c r="F23" s="54">
        <v>15752403.449999999</v>
      </c>
      <c r="G23" s="33">
        <v>5199488.2590000005</v>
      </c>
      <c r="H23" s="33">
        <v>0</v>
      </c>
      <c r="I23" s="33">
        <v>0</v>
      </c>
      <c r="J23" s="33">
        <v>46199076</v>
      </c>
      <c r="K23" s="33">
        <v>3241420</v>
      </c>
      <c r="L23" s="33">
        <v>461185.58096186072</v>
      </c>
      <c r="M23" s="33">
        <v>0</v>
      </c>
      <c r="N23" s="33">
        <v>0</v>
      </c>
      <c r="O23" s="54">
        <v>13891.008333333333</v>
      </c>
      <c r="P23" s="33">
        <v>4585.0866481481489</v>
      </c>
      <c r="Q23" s="33">
        <v>0</v>
      </c>
      <c r="R23" s="33">
        <v>0</v>
      </c>
      <c r="S23" s="33">
        <v>40739.925925925927</v>
      </c>
      <c r="T23" s="33">
        <v>2858.3950617283949</v>
      </c>
      <c r="U23" s="33">
        <v>406.68922483409233</v>
      </c>
      <c r="V23" s="33">
        <v>0</v>
      </c>
      <c r="W23" s="33">
        <v>0</v>
      </c>
    </row>
    <row r="24" spans="1:23" x14ac:dyDescent="0.2">
      <c r="A24" s="27">
        <v>1135</v>
      </c>
      <c r="B24" s="27" t="s">
        <v>444</v>
      </c>
      <c r="C24" s="33">
        <v>4525</v>
      </c>
      <c r="D24" s="33">
        <f>SUM(Table19[[#This Row],[Utbytte totalt]:[Renter ansvarlig lån totalt]])</f>
        <v>281297641.41784799</v>
      </c>
      <c r="E24" s="33">
        <f>SUM(Table19[[#This Row],[Utbytte per innbygger]:[Renter ansvarlig lån per innbygger]])</f>
        <v>62165.22462272882</v>
      </c>
      <c r="F24" s="54">
        <v>1050000</v>
      </c>
      <c r="G24" s="33">
        <v>18386978.070999999</v>
      </c>
      <c r="H24" s="33">
        <v>0</v>
      </c>
      <c r="I24" s="33">
        <v>0</v>
      </c>
      <c r="J24" s="33">
        <v>246820263.49599999</v>
      </c>
      <c r="K24" s="33">
        <v>7401189</v>
      </c>
      <c r="L24" s="33">
        <v>7639210.8508479297</v>
      </c>
      <c r="M24" s="33">
        <v>0</v>
      </c>
      <c r="N24" s="33">
        <v>0</v>
      </c>
      <c r="O24" s="54">
        <v>232.04419889502762</v>
      </c>
      <c r="P24" s="33">
        <v>4063.4205681767953</v>
      </c>
      <c r="Q24" s="33">
        <v>0</v>
      </c>
      <c r="R24" s="33">
        <v>0</v>
      </c>
      <c r="S24" s="33">
        <v>54545.914584751379</v>
      </c>
      <c r="T24" s="33">
        <v>1635.6218784530386</v>
      </c>
      <c r="U24" s="33">
        <v>1688.2233924525813</v>
      </c>
      <c r="V24" s="33">
        <v>0</v>
      </c>
      <c r="W24" s="33">
        <v>0</v>
      </c>
    </row>
    <row r="25" spans="1:23" x14ac:dyDescent="0.2">
      <c r="A25" s="27">
        <v>4638</v>
      </c>
      <c r="B25" s="27" t="s">
        <v>448</v>
      </c>
      <c r="C25" s="33">
        <v>3965</v>
      </c>
      <c r="D25" s="33">
        <f>SUM(Table19[[#This Row],[Utbytte totalt]:[Renter ansvarlig lån totalt]])</f>
        <v>234636870.05387762</v>
      </c>
      <c r="E25" s="33">
        <f>SUM(Table19[[#This Row],[Utbytte per innbygger]:[Renter ansvarlig lån per innbygger]])</f>
        <v>59177.016407030933</v>
      </c>
      <c r="F25" s="54">
        <v>2066333.52</v>
      </c>
      <c r="G25" s="33">
        <v>21496283.640999999</v>
      </c>
      <c r="H25" s="33">
        <v>0</v>
      </c>
      <c r="I25" s="33">
        <v>0</v>
      </c>
      <c r="J25" s="33">
        <v>197640954.03</v>
      </c>
      <c r="K25" s="33">
        <v>9553705</v>
      </c>
      <c r="L25" s="33">
        <v>3879593.8628776371</v>
      </c>
      <c r="M25" s="33">
        <v>0</v>
      </c>
      <c r="N25" s="33">
        <v>0</v>
      </c>
      <c r="O25" s="54">
        <v>521.14338461538466</v>
      </c>
      <c r="P25" s="33">
        <v>5421.5091150063045</v>
      </c>
      <c r="Q25" s="33">
        <v>0</v>
      </c>
      <c r="R25" s="33">
        <v>0</v>
      </c>
      <c r="S25" s="33">
        <v>49846.394459016396</v>
      </c>
      <c r="T25" s="33">
        <v>2409.5094577553596</v>
      </c>
      <c r="U25" s="33">
        <v>978.45999063748729</v>
      </c>
      <c r="V25" s="33">
        <v>0</v>
      </c>
      <c r="W25" s="33">
        <v>0</v>
      </c>
    </row>
    <row r="26" spans="1:23" x14ac:dyDescent="0.2">
      <c r="A26" s="27">
        <v>4227</v>
      </c>
      <c r="B26" s="27" t="s">
        <v>455</v>
      </c>
      <c r="C26" s="33">
        <v>5883</v>
      </c>
      <c r="D26" s="33">
        <f>SUM(Table19[[#This Row],[Utbytte totalt]:[Renter ansvarlig lån totalt]])</f>
        <v>316475557.89507324</v>
      </c>
      <c r="E26" s="33">
        <f>SUM(Table19[[#This Row],[Utbytte per innbygger]:[Renter ansvarlig lån per innbygger]])</f>
        <v>53794.927400148445</v>
      </c>
      <c r="F26" s="54">
        <v>32957980.650000006</v>
      </c>
      <c r="G26" s="33">
        <v>18336991.624000002</v>
      </c>
      <c r="H26" s="33">
        <v>0</v>
      </c>
      <c r="I26" s="33">
        <v>0</v>
      </c>
      <c r="J26" s="33">
        <v>253049938.89999998</v>
      </c>
      <c r="K26" s="33">
        <v>7716201</v>
      </c>
      <c r="L26" s="33">
        <v>3003056.1610732973</v>
      </c>
      <c r="M26" s="33">
        <v>1411389.5599999975</v>
      </c>
      <c r="N26" s="33">
        <v>0</v>
      </c>
      <c r="O26" s="54">
        <v>5602.2404640489558</v>
      </c>
      <c r="P26" s="33">
        <v>3116.9457120516745</v>
      </c>
      <c r="Q26" s="33">
        <v>0</v>
      </c>
      <c r="R26" s="33">
        <v>0</v>
      </c>
      <c r="S26" s="33">
        <v>43013.75809960904</v>
      </c>
      <c r="T26" s="33">
        <v>1311.6098929117798</v>
      </c>
      <c r="U26" s="33">
        <v>510.46339640885554</v>
      </c>
      <c r="V26" s="33">
        <v>239.90983511813658</v>
      </c>
      <c r="W26" s="33">
        <v>0</v>
      </c>
    </row>
    <row r="27" spans="1:23" x14ac:dyDescent="0.2">
      <c r="A27" s="27">
        <v>4642</v>
      </c>
      <c r="B27" s="27" t="s">
        <v>449</v>
      </c>
      <c r="C27" s="33">
        <v>2117</v>
      </c>
      <c r="D27" s="33">
        <f>SUM(Table19[[#This Row],[Utbytte totalt]:[Renter ansvarlig lån totalt]])</f>
        <v>113109837.48906261</v>
      </c>
      <c r="E27" s="33">
        <f>SUM(Table19[[#This Row],[Utbytte per innbygger]:[Renter ansvarlig lån per innbygger]])</f>
        <v>53429.304435079182</v>
      </c>
      <c r="F27" s="54">
        <v>0</v>
      </c>
      <c r="G27" s="33">
        <v>18148688.341000002</v>
      </c>
      <c r="H27" s="33">
        <v>0</v>
      </c>
      <c r="I27" s="33">
        <v>0</v>
      </c>
      <c r="J27" s="33">
        <v>82027812</v>
      </c>
      <c r="K27" s="33">
        <v>7833082</v>
      </c>
      <c r="L27" s="33">
        <v>5100255.1480626091</v>
      </c>
      <c r="M27" s="33">
        <v>0</v>
      </c>
      <c r="N27" s="33">
        <v>0</v>
      </c>
      <c r="O27" s="54">
        <v>0</v>
      </c>
      <c r="P27" s="33">
        <v>8572.8334156825713</v>
      </c>
      <c r="Q27" s="33">
        <v>0</v>
      </c>
      <c r="R27" s="33">
        <v>0</v>
      </c>
      <c r="S27" s="33">
        <v>38747.195087387816</v>
      </c>
      <c r="T27" s="33">
        <v>3700.0859707132736</v>
      </c>
      <c r="U27" s="33">
        <v>2409.1899612955167</v>
      </c>
      <c r="V27" s="33">
        <v>0</v>
      </c>
      <c r="W27" s="33">
        <v>0</v>
      </c>
    </row>
    <row r="28" spans="1:23" x14ac:dyDescent="0.2">
      <c r="A28" s="27">
        <v>4634</v>
      </c>
      <c r="B28" s="27" t="s">
        <v>454</v>
      </c>
      <c r="C28" s="33">
        <v>1629</v>
      </c>
      <c r="D28" s="33">
        <f>SUM(Table19[[#This Row],[Utbytte totalt]:[Renter ansvarlig lån totalt]])</f>
        <v>85525477.706861213</v>
      </c>
      <c r="E28" s="33">
        <f>SUM(Table19[[#This Row],[Utbytte per innbygger]:[Renter ansvarlig lån per innbygger]])</f>
        <v>52501.827935458081</v>
      </c>
      <c r="F28" s="54">
        <v>1852574.88</v>
      </c>
      <c r="G28" s="33">
        <v>18129373.583999999</v>
      </c>
      <c r="H28" s="33">
        <v>0</v>
      </c>
      <c r="I28" s="33">
        <v>0</v>
      </c>
      <c r="J28" s="33">
        <v>57997638</v>
      </c>
      <c r="K28" s="33">
        <v>3199992</v>
      </c>
      <c r="L28" s="33">
        <v>4345899.2428612113</v>
      </c>
      <c r="M28" s="33">
        <v>0</v>
      </c>
      <c r="N28" s="33">
        <v>0</v>
      </c>
      <c r="O28" s="54">
        <v>1137.2467034990791</v>
      </c>
      <c r="P28" s="33">
        <v>11129.142777163903</v>
      </c>
      <c r="Q28" s="33">
        <v>0</v>
      </c>
      <c r="R28" s="33">
        <v>0</v>
      </c>
      <c r="S28" s="33">
        <v>35603.215469613257</v>
      </c>
      <c r="T28" s="33">
        <v>1964.3904235727441</v>
      </c>
      <c r="U28" s="33">
        <v>2667.8325616090924</v>
      </c>
      <c r="V28" s="33">
        <v>0</v>
      </c>
      <c r="W28" s="33">
        <v>0</v>
      </c>
    </row>
    <row r="29" spans="1:23" x14ac:dyDescent="0.2">
      <c r="A29" s="27">
        <v>4620</v>
      </c>
      <c r="B29" s="27" t="s">
        <v>499</v>
      </c>
      <c r="C29" s="33">
        <v>1051</v>
      </c>
      <c r="D29" s="33">
        <f>SUM(Table19[[#This Row],[Utbytte totalt]:[Renter ansvarlig lån totalt]])</f>
        <v>54834841.432243571</v>
      </c>
      <c r="E29" s="33">
        <f>SUM(Table19[[#This Row],[Utbytte per innbygger]:[Renter ansvarlig lån per innbygger]])</f>
        <v>52173.96901260093</v>
      </c>
      <c r="F29" s="54">
        <v>0</v>
      </c>
      <c r="G29" s="33">
        <v>5790763.6500000004</v>
      </c>
      <c r="H29" s="33">
        <v>0</v>
      </c>
      <c r="I29" s="33">
        <v>0</v>
      </c>
      <c r="J29" s="33">
        <v>40110516</v>
      </c>
      <c r="K29" s="33">
        <v>6654160</v>
      </c>
      <c r="L29" s="33">
        <v>2279401.7822435759</v>
      </c>
      <c r="M29" s="33">
        <v>0</v>
      </c>
      <c r="N29" s="33">
        <v>0</v>
      </c>
      <c r="O29" s="54">
        <v>0</v>
      </c>
      <c r="P29" s="33">
        <v>5509.7656041864893</v>
      </c>
      <c r="Q29" s="33">
        <v>0</v>
      </c>
      <c r="R29" s="33">
        <v>0</v>
      </c>
      <c r="S29" s="33">
        <v>38164.144624167457</v>
      </c>
      <c r="T29" s="33">
        <v>6331.2654614652711</v>
      </c>
      <c r="U29" s="33">
        <v>2168.7933227817089</v>
      </c>
      <c r="V29" s="33">
        <v>0</v>
      </c>
      <c r="W29" s="33">
        <v>0</v>
      </c>
    </row>
    <row r="30" spans="1:23" x14ac:dyDescent="0.2">
      <c r="A30" s="27">
        <v>3822</v>
      </c>
      <c r="B30" s="27" t="s">
        <v>487</v>
      </c>
      <c r="C30" s="33">
        <v>1414</v>
      </c>
      <c r="D30" s="33">
        <f>SUM(Table19[[#This Row],[Utbytte totalt]:[Renter ansvarlig lån totalt]])</f>
        <v>73218404.696845278</v>
      </c>
      <c r="E30" s="33">
        <f>SUM(Table19[[#This Row],[Utbytte per innbygger]:[Renter ansvarlig lån per innbygger]])</f>
        <v>51781.049997768932</v>
      </c>
      <c r="F30" s="54">
        <v>9000000</v>
      </c>
      <c r="G30" s="33">
        <v>6796581.7779999999</v>
      </c>
      <c r="H30" s="33">
        <v>0</v>
      </c>
      <c r="I30" s="33">
        <v>0</v>
      </c>
      <c r="J30" s="33">
        <v>54485510.267999992</v>
      </c>
      <c r="K30" s="33">
        <v>1619179</v>
      </c>
      <c r="L30" s="33">
        <v>1317133.6508452892</v>
      </c>
      <c r="M30" s="33">
        <v>0</v>
      </c>
      <c r="N30" s="33">
        <v>0</v>
      </c>
      <c r="O30" s="54">
        <v>6364.922206506365</v>
      </c>
      <c r="P30" s="33">
        <v>4806.6349207920794</v>
      </c>
      <c r="Q30" s="33">
        <v>0</v>
      </c>
      <c r="R30" s="33">
        <v>0</v>
      </c>
      <c r="S30" s="33">
        <v>38532.892693069298</v>
      </c>
      <c r="T30" s="33">
        <v>1145.1053748231966</v>
      </c>
      <c r="U30" s="33">
        <v>931.49480257799803</v>
      </c>
      <c r="V30" s="33">
        <v>0</v>
      </c>
      <c r="W30" s="33">
        <v>0</v>
      </c>
    </row>
    <row r="31" spans="1:23" x14ac:dyDescent="0.2">
      <c r="A31" s="27">
        <v>4644</v>
      </c>
      <c r="B31" s="27" t="s">
        <v>425</v>
      </c>
      <c r="C31" s="33">
        <v>5246</v>
      </c>
      <c r="D31" s="33">
        <f>SUM(Table19[[#This Row],[Utbytte totalt]:[Renter ansvarlig lån totalt]])</f>
        <v>260321854.19735947</v>
      </c>
      <c r="E31" s="33">
        <f>SUM(Table19[[#This Row],[Utbytte per innbygger]:[Renter ansvarlig lån per innbygger]])</f>
        <v>49622.923026564895</v>
      </c>
      <c r="F31" s="54">
        <v>18087996.379999999</v>
      </c>
      <c r="G31" s="33">
        <v>52648854.174000002</v>
      </c>
      <c r="H31" s="33">
        <v>0</v>
      </c>
      <c r="I31" s="33">
        <v>0</v>
      </c>
      <c r="J31" s="33">
        <v>163694268</v>
      </c>
      <c r="K31" s="33">
        <v>17986325</v>
      </c>
      <c r="L31" s="33">
        <v>7904410.6433594525</v>
      </c>
      <c r="M31" s="33">
        <v>0</v>
      </c>
      <c r="N31" s="33">
        <v>0</v>
      </c>
      <c r="O31" s="54">
        <v>3447.9596606938617</v>
      </c>
      <c r="P31" s="33">
        <v>10035.999651925276</v>
      </c>
      <c r="Q31" s="33">
        <v>0</v>
      </c>
      <c r="R31" s="33">
        <v>0</v>
      </c>
      <c r="S31" s="33">
        <v>31203.634769348075</v>
      </c>
      <c r="T31" s="33">
        <v>3428.5789172703012</v>
      </c>
      <c r="U31" s="33">
        <v>1506.7500273273833</v>
      </c>
      <c r="V31" s="33">
        <v>0</v>
      </c>
      <c r="W31" s="33">
        <v>0</v>
      </c>
    </row>
    <row r="32" spans="1:23" x14ac:dyDescent="0.2">
      <c r="A32" s="27">
        <v>4643</v>
      </c>
      <c r="B32" s="27" t="s">
        <v>436</v>
      </c>
      <c r="C32" s="33">
        <v>5204</v>
      </c>
      <c r="D32" s="33">
        <f>SUM(Table19[[#This Row],[Utbytte totalt]:[Renter ansvarlig lån totalt]])</f>
        <v>254498180.62544519</v>
      </c>
      <c r="E32" s="33">
        <f>SUM(Table19[[#This Row],[Utbytte per innbygger]:[Renter ansvarlig lån per innbygger]])</f>
        <v>48904.339090208538</v>
      </c>
      <c r="F32" s="54">
        <v>0</v>
      </c>
      <c r="G32" s="33">
        <v>36571605.531999998</v>
      </c>
      <c r="H32" s="33">
        <v>0</v>
      </c>
      <c r="I32" s="33">
        <v>0</v>
      </c>
      <c r="J32" s="33">
        <v>201777757.51800001</v>
      </c>
      <c r="K32" s="33">
        <v>6615179</v>
      </c>
      <c r="L32" s="33">
        <v>9533638.5754451752</v>
      </c>
      <c r="M32" s="33">
        <v>0</v>
      </c>
      <c r="N32" s="33">
        <v>0</v>
      </c>
      <c r="O32" s="54">
        <v>0</v>
      </c>
      <c r="P32" s="33">
        <v>7027.5952213681776</v>
      </c>
      <c r="Q32" s="33">
        <v>0</v>
      </c>
      <c r="R32" s="33">
        <v>0</v>
      </c>
      <c r="S32" s="33">
        <v>38773.58906956188</v>
      </c>
      <c r="T32" s="33">
        <v>1271.1719830899308</v>
      </c>
      <c r="U32" s="33">
        <v>1831.9828161885425</v>
      </c>
      <c r="V32" s="33">
        <v>0</v>
      </c>
      <c r="W32" s="33">
        <v>0</v>
      </c>
    </row>
    <row r="33" spans="1:23" x14ac:dyDescent="0.2">
      <c r="A33" s="27">
        <v>4639</v>
      </c>
      <c r="B33" s="27" t="s">
        <v>458</v>
      </c>
      <c r="C33" s="33">
        <v>2560</v>
      </c>
      <c r="D33" s="33">
        <f>SUM(Table19[[#This Row],[Utbytte totalt]:[Renter ansvarlig lån totalt]])</f>
        <v>124188343.19541751</v>
      </c>
      <c r="E33" s="33">
        <f>SUM(Table19[[#This Row],[Utbytte per innbygger]:[Renter ansvarlig lån per innbygger]])</f>
        <v>48511.071560709963</v>
      </c>
      <c r="F33" s="54">
        <v>18978838.340000004</v>
      </c>
      <c r="G33" s="33">
        <v>12736043.880000001</v>
      </c>
      <c r="H33" s="33">
        <v>0</v>
      </c>
      <c r="I33" s="33">
        <v>0</v>
      </c>
      <c r="J33" s="33">
        <v>81305100</v>
      </c>
      <c r="K33" s="33">
        <v>7585660</v>
      </c>
      <c r="L33" s="33">
        <v>3582700.9754175097</v>
      </c>
      <c r="M33" s="33">
        <v>0</v>
      </c>
      <c r="N33" s="33">
        <v>0</v>
      </c>
      <c r="O33" s="54">
        <v>7413.608726562501</v>
      </c>
      <c r="P33" s="33">
        <v>4975.0171406250001</v>
      </c>
      <c r="Q33" s="33">
        <v>0</v>
      </c>
      <c r="R33" s="33">
        <v>0</v>
      </c>
      <c r="S33" s="33">
        <v>31759.8046875</v>
      </c>
      <c r="T33" s="33">
        <v>2963.1484375</v>
      </c>
      <c r="U33" s="33">
        <v>1399.4925685224648</v>
      </c>
      <c r="V33" s="33">
        <v>0</v>
      </c>
      <c r="W33" s="33">
        <v>0</v>
      </c>
    </row>
    <row r="34" spans="1:23" x14ac:dyDescent="0.2">
      <c r="A34" s="27">
        <v>3043</v>
      </c>
      <c r="B34" s="27" t="s">
        <v>456</v>
      </c>
      <c r="C34" s="33">
        <v>4650</v>
      </c>
      <c r="D34" s="33">
        <f>SUM(Table19[[#This Row],[Utbytte totalt]:[Renter ansvarlig lån totalt]])</f>
        <v>215590979.89346302</v>
      </c>
      <c r="E34" s="33">
        <f>SUM(Table19[[#This Row],[Utbytte per innbygger]:[Renter ansvarlig lån per innbygger]])</f>
        <v>46363.651589992049</v>
      </c>
      <c r="F34" s="54">
        <v>1200000</v>
      </c>
      <c r="G34" s="33">
        <v>18972276.827</v>
      </c>
      <c r="H34" s="33">
        <v>0</v>
      </c>
      <c r="I34" s="33">
        <v>0</v>
      </c>
      <c r="J34" s="33">
        <v>182257848.43199998</v>
      </c>
      <c r="K34" s="33">
        <v>7429840</v>
      </c>
      <c r="L34" s="33">
        <v>5731014.634463042</v>
      </c>
      <c r="M34" s="33">
        <v>0</v>
      </c>
      <c r="N34" s="33">
        <v>0</v>
      </c>
      <c r="O34" s="54">
        <v>258.06451612903226</v>
      </c>
      <c r="P34" s="33">
        <v>4080.0595326881721</v>
      </c>
      <c r="Q34" s="33">
        <v>0</v>
      </c>
      <c r="R34" s="33">
        <v>0</v>
      </c>
      <c r="S34" s="33">
        <v>39195.236221935476</v>
      </c>
      <c r="T34" s="33">
        <v>1597.8150537634408</v>
      </c>
      <c r="U34" s="33">
        <v>1232.4762654759231</v>
      </c>
      <c r="V34" s="33">
        <v>0</v>
      </c>
      <c r="W34" s="33">
        <v>0</v>
      </c>
    </row>
    <row r="35" spans="1:23" x14ac:dyDescent="0.2">
      <c r="A35" s="27">
        <v>3819</v>
      </c>
      <c r="B35" s="27" t="s">
        <v>488</v>
      </c>
      <c r="C35" s="33">
        <v>1562</v>
      </c>
      <c r="D35" s="33">
        <f>SUM(Table19[[#This Row],[Utbytte totalt]:[Renter ansvarlig lån totalt]])</f>
        <v>65871121.896886855</v>
      </c>
      <c r="E35" s="33">
        <f>SUM(Table19[[#This Row],[Utbytte per innbygger]:[Renter ansvarlig lån per innbygger]])</f>
        <v>42171.012738083773</v>
      </c>
      <c r="F35" s="54">
        <v>0</v>
      </c>
      <c r="G35" s="33">
        <v>5880817.3830000004</v>
      </c>
      <c r="H35" s="33">
        <v>0</v>
      </c>
      <c r="I35" s="33">
        <v>0</v>
      </c>
      <c r="J35" s="33">
        <v>56598867.999999993</v>
      </c>
      <c r="K35" s="33">
        <v>1544048</v>
      </c>
      <c r="L35" s="33">
        <v>1847388.5138868615</v>
      </c>
      <c r="M35" s="33">
        <v>0</v>
      </c>
      <c r="N35" s="33">
        <v>0</v>
      </c>
      <c r="O35" s="54">
        <v>0</v>
      </c>
      <c r="P35" s="33">
        <v>3764.9279020486556</v>
      </c>
      <c r="Q35" s="33">
        <v>0</v>
      </c>
      <c r="R35" s="33">
        <v>0</v>
      </c>
      <c r="S35" s="33">
        <v>36234.870678617153</v>
      </c>
      <c r="T35" s="33">
        <v>988.50704225352115</v>
      </c>
      <c r="U35" s="33">
        <v>1182.7071151644441</v>
      </c>
      <c r="V35" s="33">
        <v>0</v>
      </c>
      <c r="W35" s="33">
        <v>0</v>
      </c>
    </row>
    <row r="36" spans="1:23" x14ac:dyDescent="0.2">
      <c r="A36" s="27">
        <v>4628</v>
      </c>
      <c r="B36" s="27" t="s">
        <v>447</v>
      </c>
      <c r="C36" s="33">
        <v>3867</v>
      </c>
      <c r="D36" s="33">
        <f>SUM(Table19[[#This Row],[Utbytte totalt]:[Renter ansvarlig lån totalt]])</f>
        <v>161298442.25141895</v>
      </c>
      <c r="E36" s="33">
        <f>SUM(Table19[[#This Row],[Utbytte per innbygger]:[Renter ansvarlig lån per innbygger]])</f>
        <v>41711.5185548019</v>
      </c>
      <c r="F36" s="54">
        <v>6626517.8400000008</v>
      </c>
      <c r="G36" s="33">
        <v>22273807.710000001</v>
      </c>
      <c r="H36" s="33">
        <v>0</v>
      </c>
      <c r="I36" s="33">
        <v>0</v>
      </c>
      <c r="J36" s="33">
        <v>127327400.16</v>
      </c>
      <c r="K36" s="33">
        <v>3316209</v>
      </c>
      <c r="L36" s="33">
        <v>1754507.5414189547</v>
      </c>
      <c r="M36" s="33">
        <v>0</v>
      </c>
      <c r="N36" s="33">
        <v>0</v>
      </c>
      <c r="O36" s="54">
        <v>1713.606889061288</v>
      </c>
      <c r="P36" s="33">
        <v>5759.9709619860359</v>
      </c>
      <c r="Q36" s="33">
        <v>0</v>
      </c>
      <c r="R36" s="33">
        <v>0</v>
      </c>
      <c r="S36" s="33">
        <v>32926.661536074476</v>
      </c>
      <c r="T36" s="33">
        <v>857.56633048875096</v>
      </c>
      <c r="U36" s="33">
        <v>453.71283719135113</v>
      </c>
      <c r="V36" s="33">
        <v>0</v>
      </c>
      <c r="W36" s="33">
        <v>0</v>
      </c>
    </row>
    <row r="37" spans="1:23" x14ac:dyDescent="0.2">
      <c r="A37" s="27">
        <v>4218</v>
      </c>
      <c r="B37" s="27" t="s">
        <v>497</v>
      </c>
      <c r="C37" s="33">
        <v>1323</v>
      </c>
      <c r="D37" s="33">
        <f>SUM(Table19[[#This Row],[Utbytte totalt]:[Renter ansvarlig lån totalt]])</f>
        <v>51728517.926477216</v>
      </c>
      <c r="E37" s="33">
        <f>SUM(Table19[[#This Row],[Utbytte per innbygger]:[Renter ansvarlig lån per innbygger]])</f>
        <v>39099.40886355043</v>
      </c>
      <c r="F37" s="54">
        <v>15074255.699999999</v>
      </c>
      <c r="G37" s="33">
        <v>6656364.2180000003</v>
      </c>
      <c r="H37" s="33">
        <v>0</v>
      </c>
      <c r="I37" s="33">
        <v>0</v>
      </c>
      <c r="J37" s="33">
        <v>29250614.975999996</v>
      </c>
      <c r="K37" s="33">
        <v>176559</v>
      </c>
      <c r="L37" s="33">
        <v>570724.03247722238</v>
      </c>
      <c r="M37" s="33">
        <v>0</v>
      </c>
      <c r="N37" s="33">
        <v>0</v>
      </c>
      <c r="O37" s="54">
        <v>11393.995238095238</v>
      </c>
      <c r="P37" s="33">
        <v>5031.2654708994714</v>
      </c>
      <c r="Q37" s="33">
        <v>0</v>
      </c>
      <c r="R37" s="33">
        <v>0</v>
      </c>
      <c r="S37" s="33">
        <v>22109.308371882082</v>
      </c>
      <c r="T37" s="33">
        <v>133.45351473922904</v>
      </c>
      <c r="U37" s="33">
        <v>431.38626793440847</v>
      </c>
      <c r="V37" s="33">
        <v>0</v>
      </c>
      <c r="W37" s="33">
        <v>0</v>
      </c>
    </row>
    <row r="38" spans="1:23" x14ac:dyDescent="0.2">
      <c r="A38" s="27">
        <v>5043</v>
      </c>
      <c r="B38" s="27" t="s">
        <v>524</v>
      </c>
      <c r="C38" s="33">
        <v>441</v>
      </c>
      <c r="D38" s="33">
        <f>SUM(Table19[[#This Row],[Utbytte totalt]:[Renter ansvarlig lån totalt]])</f>
        <v>16641113.159291502</v>
      </c>
      <c r="E38" s="33">
        <f>SUM(Table19[[#This Row],[Utbytte per innbygger]:[Renter ansvarlig lån per innbygger]])</f>
        <v>37734.950474583908</v>
      </c>
      <c r="F38" s="54">
        <v>2289924.9999999995</v>
      </c>
      <c r="G38" s="33">
        <v>3617703.929</v>
      </c>
      <c r="H38" s="33">
        <v>0</v>
      </c>
      <c r="I38" s="33">
        <v>0</v>
      </c>
      <c r="J38" s="33">
        <v>1250214</v>
      </c>
      <c r="K38" s="33">
        <v>9374183</v>
      </c>
      <c r="L38" s="33">
        <v>109087.23029150255</v>
      </c>
      <c r="M38" s="33">
        <v>0</v>
      </c>
      <c r="N38" s="33">
        <v>0</v>
      </c>
      <c r="O38" s="54">
        <v>5192.5736961451239</v>
      </c>
      <c r="P38" s="33">
        <v>8203.4102698412698</v>
      </c>
      <c r="Q38" s="33">
        <v>0</v>
      </c>
      <c r="R38" s="33">
        <v>0</v>
      </c>
      <c r="S38" s="33">
        <v>2834.9523809523807</v>
      </c>
      <c r="T38" s="33">
        <v>21256.650793650795</v>
      </c>
      <c r="U38" s="33">
        <v>247.36333399433684</v>
      </c>
      <c r="V38" s="33">
        <v>0</v>
      </c>
      <c r="W38" s="33">
        <v>0</v>
      </c>
    </row>
    <row r="39" spans="1:23" x14ac:dyDescent="0.2">
      <c r="A39" s="27">
        <v>3820</v>
      </c>
      <c r="B39" s="27" t="s">
        <v>495</v>
      </c>
      <c r="C39" s="33">
        <v>2889</v>
      </c>
      <c r="D39" s="33">
        <f>SUM(Table19[[#This Row],[Utbytte totalt]:[Renter ansvarlig lån totalt]])</f>
        <v>106360685.33173059</v>
      </c>
      <c r="E39" s="33">
        <f>SUM(Table19[[#This Row],[Utbytte per innbygger]:[Renter ansvarlig lån per innbygger]])</f>
        <v>36815.744316971468</v>
      </c>
      <c r="F39" s="54">
        <v>34200000</v>
      </c>
      <c r="G39" s="33">
        <v>5381884.193</v>
      </c>
      <c r="H39" s="33">
        <v>0</v>
      </c>
      <c r="I39" s="33">
        <v>0</v>
      </c>
      <c r="J39" s="33">
        <v>63670726.559999987</v>
      </c>
      <c r="K39" s="33">
        <v>2193566</v>
      </c>
      <c r="L39" s="33">
        <v>914508.57873059809</v>
      </c>
      <c r="M39" s="33">
        <v>0</v>
      </c>
      <c r="N39" s="33">
        <v>0</v>
      </c>
      <c r="O39" s="54">
        <v>11838.006230529594</v>
      </c>
      <c r="P39" s="33">
        <v>1862.8882634129457</v>
      </c>
      <c r="Q39" s="33">
        <v>0</v>
      </c>
      <c r="R39" s="33">
        <v>0</v>
      </c>
      <c r="S39" s="33">
        <v>22039.019231568011</v>
      </c>
      <c r="T39" s="33">
        <v>759.28210453444103</v>
      </c>
      <c r="U39" s="33">
        <v>316.54848692647909</v>
      </c>
      <c r="V39" s="33">
        <v>0</v>
      </c>
      <c r="W39" s="33">
        <v>0</v>
      </c>
    </row>
    <row r="40" spans="1:23" x14ac:dyDescent="0.2">
      <c r="A40" s="27">
        <v>5044</v>
      </c>
      <c r="B40" s="27" t="s">
        <v>467</v>
      </c>
      <c r="C40" s="33">
        <v>818</v>
      </c>
      <c r="D40" s="33">
        <f>SUM(Table19[[#This Row],[Utbytte totalt]:[Renter ansvarlig lån totalt]])</f>
        <v>26794411.612837844</v>
      </c>
      <c r="E40" s="33">
        <f>SUM(Table19[[#This Row],[Utbytte per innbygger]:[Renter ansvarlig lån per innbygger]])</f>
        <v>32756.004416672175</v>
      </c>
      <c r="F40" s="54">
        <v>4191887.5</v>
      </c>
      <c r="G40" s="33">
        <v>11739048.566</v>
      </c>
      <c r="H40" s="33">
        <v>0</v>
      </c>
      <c r="I40" s="33">
        <v>0</v>
      </c>
      <c r="J40" s="33">
        <v>5453580.5519999992</v>
      </c>
      <c r="K40" s="33">
        <v>3128095</v>
      </c>
      <c r="L40" s="33">
        <v>2281799.9948378429</v>
      </c>
      <c r="M40" s="33">
        <v>0</v>
      </c>
      <c r="N40" s="33">
        <v>0</v>
      </c>
      <c r="O40" s="54">
        <v>5124.5568459657698</v>
      </c>
      <c r="P40" s="33">
        <v>14350.915117359413</v>
      </c>
      <c r="Q40" s="33">
        <v>0</v>
      </c>
      <c r="R40" s="33">
        <v>0</v>
      </c>
      <c r="S40" s="33">
        <v>6666.9688899755492</v>
      </c>
      <c r="T40" s="33">
        <v>3824.0770171149143</v>
      </c>
      <c r="U40" s="33">
        <v>2789.4865462565317</v>
      </c>
      <c r="V40" s="33">
        <v>0</v>
      </c>
      <c r="W40" s="33">
        <v>0</v>
      </c>
    </row>
    <row r="41" spans="1:23" x14ac:dyDescent="0.2">
      <c r="A41" s="27">
        <v>4617</v>
      </c>
      <c r="B41" s="27" t="s">
        <v>430</v>
      </c>
      <c r="C41" s="33">
        <v>13017</v>
      </c>
      <c r="D41" s="33">
        <f>SUM(Table19[[#This Row],[Utbytte totalt]:[Renter ansvarlig lån totalt]])</f>
        <v>415836691.21220416</v>
      </c>
      <c r="E41" s="33">
        <f>SUM(Table19[[#This Row],[Utbytte per innbygger]:[Renter ansvarlig lån per innbygger]])</f>
        <v>31945.662688192686</v>
      </c>
      <c r="F41" s="54">
        <v>27174403.760000002</v>
      </c>
      <c r="G41" s="33">
        <v>52109456.140000001</v>
      </c>
      <c r="H41" s="33">
        <v>0</v>
      </c>
      <c r="I41" s="33">
        <v>0</v>
      </c>
      <c r="J41" s="33">
        <v>321182376.22399998</v>
      </c>
      <c r="K41" s="33">
        <v>10406760</v>
      </c>
      <c r="L41" s="33">
        <v>4963695.088204205</v>
      </c>
      <c r="M41" s="33">
        <v>0</v>
      </c>
      <c r="N41" s="33">
        <v>0</v>
      </c>
      <c r="O41" s="54">
        <v>2087.6088007989551</v>
      </c>
      <c r="P41" s="33">
        <v>4003.184769148037</v>
      </c>
      <c r="Q41" s="33">
        <v>0</v>
      </c>
      <c r="R41" s="33">
        <v>0</v>
      </c>
      <c r="S41" s="33">
        <v>24674.070540370285</v>
      </c>
      <c r="T41" s="33">
        <v>799.4745333026043</v>
      </c>
      <c r="U41" s="33">
        <v>381.32404457280518</v>
      </c>
      <c r="V41" s="33">
        <v>0</v>
      </c>
      <c r="W41" s="33">
        <v>0</v>
      </c>
    </row>
    <row r="42" spans="1:23" x14ac:dyDescent="0.2">
      <c r="A42" s="27">
        <v>4217</v>
      </c>
      <c r="B42" s="27" t="s">
        <v>503</v>
      </c>
      <c r="C42" s="33">
        <v>1801</v>
      </c>
      <c r="D42" s="33">
        <f>SUM(Table19[[#This Row],[Utbytte totalt]:[Renter ansvarlig lån totalt]])</f>
        <v>56208380.93845389</v>
      </c>
      <c r="E42" s="33">
        <f>SUM(Table19[[#This Row],[Utbytte per innbygger]:[Renter ansvarlig lån per innbygger]])</f>
        <v>31209.539665993274</v>
      </c>
      <c r="F42" s="54">
        <v>17263704.149999999</v>
      </c>
      <c r="G42" s="33">
        <v>4456903.1289999997</v>
      </c>
      <c r="H42" s="33">
        <v>0</v>
      </c>
      <c r="I42" s="33">
        <v>0</v>
      </c>
      <c r="J42" s="33">
        <v>32875542.475999992</v>
      </c>
      <c r="K42" s="33">
        <v>1011912</v>
      </c>
      <c r="L42" s="33">
        <v>600319.18345389515</v>
      </c>
      <c r="M42" s="33">
        <v>0</v>
      </c>
      <c r="N42" s="33">
        <v>0</v>
      </c>
      <c r="O42" s="54">
        <v>9585.6214047751237</v>
      </c>
      <c r="P42" s="33">
        <v>2474.6824702942808</v>
      </c>
      <c r="Q42" s="33">
        <v>0</v>
      </c>
      <c r="R42" s="33">
        <v>0</v>
      </c>
      <c r="S42" s="33">
        <v>18254.049126041085</v>
      </c>
      <c r="T42" s="33">
        <v>561.86118822876176</v>
      </c>
      <c r="U42" s="33">
        <v>333.32547665402285</v>
      </c>
      <c r="V42" s="33">
        <v>0</v>
      </c>
      <c r="W42" s="33">
        <v>0</v>
      </c>
    </row>
    <row r="43" spans="1:23" x14ac:dyDescent="0.2">
      <c r="A43" s="27">
        <v>3436</v>
      </c>
      <c r="B43" s="27" t="s">
        <v>441</v>
      </c>
      <c r="C43" s="33">
        <v>5628</v>
      </c>
      <c r="D43" s="33">
        <f>SUM(Table19[[#This Row],[Utbytte totalt]:[Renter ansvarlig lån totalt]])</f>
        <v>172550887.4987703</v>
      </c>
      <c r="E43" s="33">
        <f>SUM(Table19[[#This Row],[Utbytte per innbygger]:[Renter ansvarlig lån per innbygger]])</f>
        <v>30659.36167355549</v>
      </c>
      <c r="F43" s="54">
        <v>11418000</v>
      </c>
      <c r="G43" s="33">
        <v>21468516.502999999</v>
      </c>
      <c r="H43" s="33">
        <v>0</v>
      </c>
      <c r="I43" s="33">
        <v>0</v>
      </c>
      <c r="J43" s="33">
        <v>135745349.19499999</v>
      </c>
      <c r="K43" s="33">
        <v>1686547</v>
      </c>
      <c r="L43" s="33">
        <v>2232474.8007703125</v>
      </c>
      <c r="M43" s="33">
        <v>0</v>
      </c>
      <c r="N43" s="33">
        <v>0</v>
      </c>
      <c r="O43" s="54">
        <v>2028.7846481876334</v>
      </c>
      <c r="P43" s="33">
        <v>3814.5907077114425</v>
      </c>
      <c r="Q43" s="33">
        <v>0</v>
      </c>
      <c r="R43" s="33">
        <v>0</v>
      </c>
      <c r="S43" s="33">
        <v>24119.642714108031</v>
      </c>
      <c r="T43" s="33">
        <v>299.67075337597726</v>
      </c>
      <c r="U43" s="33">
        <v>396.67285017240806</v>
      </c>
      <c r="V43" s="33">
        <v>0</v>
      </c>
      <c r="W43" s="33">
        <v>0</v>
      </c>
    </row>
    <row r="44" spans="1:23" x14ac:dyDescent="0.2">
      <c r="A44" s="27">
        <v>1845</v>
      </c>
      <c r="B44" s="27" t="s">
        <v>443</v>
      </c>
      <c r="C44" s="33">
        <v>1869</v>
      </c>
      <c r="D44" s="33">
        <f>SUM(Table19[[#This Row],[Utbytte totalt]:[Renter ansvarlig lån totalt]])</f>
        <v>53290363.754890494</v>
      </c>
      <c r="E44" s="33">
        <f>SUM(Table19[[#This Row],[Utbytte per innbygger]:[Renter ansvarlig lån per innbygger]])</f>
        <v>28512.768194162916</v>
      </c>
      <c r="F44" s="54">
        <v>861045.60000000009</v>
      </c>
      <c r="G44" s="33">
        <v>28645632.148000002</v>
      </c>
      <c r="H44" s="33">
        <v>0</v>
      </c>
      <c r="I44" s="33">
        <v>0</v>
      </c>
      <c r="J44" s="33">
        <v>13059907.042000003</v>
      </c>
      <c r="K44" s="33">
        <v>7633034</v>
      </c>
      <c r="L44" s="33">
        <v>3090744.9648904875</v>
      </c>
      <c r="M44" s="33">
        <v>0</v>
      </c>
      <c r="N44" s="33">
        <v>0</v>
      </c>
      <c r="O44" s="54">
        <v>460.69855537720713</v>
      </c>
      <c r="P44" s="33">
        <v>15326.715970037454</v>
      </c>
      <c r="Q44" s="33">
        <v>0</v>
      </c>
      <c r="R44" s="33">
        <v>0</v>
      </c>
      <c r="S44" s="33">
        <v>6987.644217228466</v>
      </c>
      <c r="T44" s="33">
        <v>4084.0203317281971</v>
      </c>
      <c r="U44" s="33">
        <v>1653.6891197915932</v>
      </c>
      <c r="V44" s="33">
        <v>0</v>
      </c>
      <c r="W44" s="33">
        <v>0</v>
      </c>
    </row>
    <row r="45" spans="1:23" x14ac:dyDescent="0.2">
      <c r="A45" s="27">
        <v>3042</v>
      </c>
      <c r="B45" s="27" t="s">
        <v>496</v>
      </c>
      <c r="C45" s="33">
        <v>2611</v>
      </c>
      <c r="D45" s="33">
        <f>SUM(Table19[[#This Row],[Utbytte totalt]:[Renter ansvarlig lån totalt]])</f>
        <v>73596159.534228474</v>
      </c>
      <c r="E45" s="33">
        <f>SUM(Table19[[#This Row],[Utbytte per innbygger]:[Renter ansvarlig lån per innbygger]])</f>
        <v>28186.962671094778</v>
      </c>
      <c r="F45" s="54">
        <v>486250</v>
      </c>
      <c r="G45" s="33">
        <v>3925092.1850000001</v>
      </c>
      <c r="H45" s="33">
        <v>0</v>
      </c>
      <c r="I45" s="33">
        <v>0</v>
      </c>
      <c r="J45" s="33">
        <v>63960554.034000009</v>
      </c>
      <c r="K45" s="33">
        <v>3083546</v>
      </c>
      <c r="L45" s="33">
        <v>2140717.3152284622</v>
      </c>
      <c r="M45" s="33">
        <v>0</v>
      </c>
      <c r="N45" s="33">
        <v>0</v>
      </c>
      <c r="O45" s="54">
        <v>186.23132899272309</v>
      </c>
      <c r="P45" s="33">
        <v>1503.290764075067</v>
      </c>
      <c r="Q45" s="33">
        <v>0</v>
      </c>
      <c r="R45" s="33">
        <v>0</v>
      </c>
      <c r="S45" s="33">
        <v>24496.573739563388</v>
      </c>
      <c r="T45" s="33">
        <v>1180.9827652240522</v>
      </c>
      <c r="U45" s="33">
        <v>819.88407323954891</v>
      </c>
      <c r="V45" s="33">
        <v>0</v>
      </c>
      <c r="W45" s="33">
        <v>0</v>
      </c>
    </row>
    <row r="46" spans="1:23" x14ac:dyDescent="0.2">
      <c r="A46" s="27">
        <v>3821</v>
      </c>
      <c r="B46" s="27" t="s">
        <v>534</v>
      </c>
      <c r="C46" s="33">
        <v>2452</v>
      </c>
      <c r="D46" s="33">
        <f>SUM(Table19[[#This Row],[Utbytte totalt]:[Renter ansvarlig lån totalt]])</f>
        <v>60710779.563976824</v>
      </c>
      <c r="E46" s="33">
        <f>SUM(Table19[[#This Row],[Utbytte per innbygger]:[Renter ansvarlig lån per innbygger]])</f>
        <v>24759.698027723014</v>
      </c>
      <c r="F46" s="54">
        <v>34200000</v>
      </c>
      <c r="G46" s="33">
        <v>1837775.3800000001</v>
      </c>
      <c r="H46" s="33">
        <v>0</v>
      </c>
      <c r="I46" s="33">
        <v>0</v>
      </c>
      <c r="J46" s="33">
        <v>22452750.936000001</v>
      </c>
      <c r="K46" s="33">
        <v>1582723</v>
      </c>
      <c r="L46" s="33">
        <v>637530.24797682464</v>
      </c>
      <c r="M46" s="33">
        <v>0</v>
      </c>
      <c r="N46" s="33">
        <v>0</v>
      </c>
      <c r="O46" s="54">
        <v>13947.797716150082</v>
      </c>
      <c r="P46" s="33">
        <v>749.50056280587285</v>
      </c>
      <c r="Q46" s="33">
        <v>0</v>
      </c>
      <c r="R46" s="33">
        <v>0</v>
      </c>
      <c r="S46" s="33">
        <v>9156.9131060358886</v>
      </c>
      <c r="T46" s="33">
        <v>645.48246329526921</v>
      </c>
      <c r="U46" s="33">
        <v>260.00417943589912</v>
      </c>
      <c r="V46" s="33">
        <v>0</v>
      </c>
      <c r="W46" s="33">
        <v>0</v>
      </c>
    </row>
    <row r="47" spans="1:23" x14ac:dyDescent="0.2">
      <c r="A47" s="27">
        <v>3433</v>
      </c>
      <c r="B47" s="27" t="s">
        <v>465</v>
      </c>
      <c r="C47" s="33">
        <v>2151</v>
      </c>
      <c r="D47" s="33">
        <f>SUM(Table19[[#This Row],[Utbytte totalt]:[Renter ansvarlig lån totalt]])</f>
        <v>43880729.158221468</v>
      </c>
      <c r="E47" s="33">
        <f>SUM(Table19[[#This Row],[Utbytte per innbygger]:[Renter ansvarlig lån per innbygger]])</f>
        <v>20400.153025672465</v>
      </c>
      <c r="F47" s="54">
        <v>2307000</v>
      </c>
      <c r="G47" s="33">
        <v>15464305.444</v>
      </c>
      <c r="H47" s="33">
        <v>0</v>
      </c>
      <c r="I47" s="33">
        <v>0</v>
      </c>
      <c r="J47" s="33">
        <v>16627202</v>
      </c>
      <c r="K47" s="33">
        <v>8319235</v>
      </c>
      <c r="L47" s="33">
        <v>1162986.7142214701</v>
      </c>
      <c r="M47" s="33">
        <v>0</v>
      </c>
      <c r="N47" s="33">
        <v>0</v>
      </c>
      <c r="O47" s="54">
        <v>1072.5244072524408</v>
      </c>
      <c r="P47" s="33">
        <v>7189.356319851232</v>
      </c>
      <c r="Q47" s="33">
        <v>0</v>
      </c>
      <c r="R47" s="33">
        <v>0</v>
      </c>
      <c r="S47" s="33">
        <v>7729.9869827986986</v>
      </c>
      <c r="T47" s="33">
        <v>3867.612738261274</v>
      </c>
      <c r="U47" s="33">
        <v>540.67257750881913</v>
      </c>
      <c r="V47" s="33">
        <v>0</v>
      </c>
      <c r="W47" s="33">
        <v>0</v>
      </c>
    </row>
    <row r="48" spans="1:23" x14ac:dyDescent="0.2">
      <c r="A48" s="27">
        <v>5058</v>
      </c>
      <c r="B48" s="27" t="s">
        <v>560</v>
      </c>
      <c r="C48" s="33">
        <v>4252</v>
      </c>
      <c r="D48" s="33">
        <f>SUM(Table19[[#This Row],[Utbytte totalt]:[Renter ansvarlig lån totalt]])</f>
        <v>83514474.733196467</v>
      </c>
      <c r="E48" s="33">
        <f>SUM(Table19[[#This Row],[Utbytte per innbygger]:[Renter ansvarlig lån per innbygger]])</f>
        <v>19641.221715239059</v>
      </c>
      <c r="F48" s="54">
        <v>7554000</v>
      </c>
      <c r="G48" s="33">
        <v>772149</v>
      </c>
      <c r="H48" s="33">
        <v>59759000</v>
      </c>
      <c r="I48" s="33">
        <v>0</v>
      </c>
      <c r="J48" s="33">
        <v>1349084.3499999999</v>
      </c>
      <c r="K48" s="33">
        <v>208558</v>
      </c>
      <c r="L48" s="33">
        <v>1043980.9631964564</v>
      </c>
      <c r="M48" s="33">
        <v>12827702.420000009</v>
      </c>
      <c r="N48" s="33">
        <v>0</v>
      </c>
      <c r="O48" s="54">
        <v>1776.5757290686736</v>
      </c>
      <c r="P48" s="33">
        <v>181.59666039510819</v>
      </c>
      <c r="Q48" s="33">
        <v>14054.327375352776</v>
      </c>
      <c r="R48" s="33">
        <v>0</v>
      </c>
      <c r="S48" s="33">
        <v>317.28230244590776</v>
      </c>
      <c r="T48" s="33">
        <v>49.04938852304798</v>
      </c>
      <c r="U48" s="33">
        <v>245.52703744037075</v>
      </c>
      <c r="V48" s="33">
        <v>3016.8632220131726</v>
      </c>
      <c r="W48" s="33">
        <v>0</v>
      </c>
    </row>
    <row r="49" spans="1:23" x14ac:dyDescent="0.2">
      <c r="A49" s="27">
        <v>3453</v>
      </c>
      <c r="B49" s="27" t="s">
        <v>550</v>
      </c>
      <c r="C49" s="33">
        <v>3252</v>
      </c>
      <c r="D49" s="33">
        <f>SUM(Table19[[#This Row],[Utbytte totalt]:[Renter ansvarlig lån totalt]])</f>
        <v>62272740.804363675</v>
      </c>
      <c r="E49" s="33">
        <f>SUM(Table19[[#This Row],[Utbytte per innbygger]:[Renter ansvarlig lån per innbygger]])</f>
        <v>19149.05928793471</v>
      </c>
      <c r="F49" s="54">
        <v>1499985.0000000002</v>
      </c>
      <c r="G49" s="33">
        <v>1149040.4310000001</v>
      </c>
      <c r="H49" s="33">
        <v>0</v>
      </c>
      <c r="I49" s="33">
        <v>0</v>
      </c>
      <c r="J49" s="33">
        <v>54546097.064999998</v>
      </c>
      <c r="K49" s="33">
        <v>4014666</v>
      </c>
      <c r="L49" s="33">
        <v>1062952.3083636761</v>
      </c>
      <c r="M49" s="33">
        <v>0</v>
      </c>
      <c r="N49" s="33">
        <v>0</v>
      </c>
      <c r="O49" s="54">
        <v>461.25000000000006</v>
      </c>
      <c r="P49" s="33">
        <v>353.33346586715868</v>
      </c>
      <c r="Q49" s="33">
        <v>0</v>
      </c>
      <c r="R49" s="33">
        <v>0</v>
      </c>
      <c r="S49" s="33">
        <v>16773.092578413285</v>
      </c>
      <c r="T49" s="33">
        <v>1234.5221402214022</v>
      </c>
      <c r="U49" s="33">
        <v>326.8611034328647</v>
      </c>
      <c r="V49" s="33">
        <v>0</v>
      </c>
      <c r="W49" s="33">
        <v>0</v>
      </c>
    </row>
    <row r="50" spans="1:23" x14ac:dyDescent="0.2">
      <c r="A50" s="27">
        <v>4622</v>
      </c>
      <c r="B50" s="27" t="s">
        <v>473</v>
      </c>
      <c r="C50" s="33">
        <v>8497</v>
      </c>
      <c r="D50" s="33">
        <f>SUM(Table19[[#This Row],[Utbytte totalt]:[Renter ansvarlig lån totalt]])</f>
        <v>162324645.20711991</v>
      </c>
      <c r="E50" s="33">
        <f>SUM(Table19[[#This Row],[Utbytte per innbygger]:[Renter ansvarlig lån per innbygger]])</f>
        <v>19103.759586574073</v>
      </c>
      <c r="F50" s="54">
        <v>37031898</v>
      </c>
      <c r="G50" s="33">
        <v>8221573.1780000003</v>
      </c>
      <c r="H50" s="33">
        <v>0</v>
      </c>
      <c r="I50" s="33">
        <v>0</v>
      </c>
      <c r="J50" s="33">
        <v>110022784.03200001</v>
      </c>
      <c r="K50" s="33">
        <v>4712327</v>
      </c>
      <c r="L50" s="33">
        <v>2336062.9971199036</v>
      </c>
      <c r="M50" s="33">
        <v>0</v>
      </c>
      <c r="N50" s="33">
        <v>0</v>
      </c>
      <c r="O50" s="54">
        <v>4358.2320819112629</v>
      </c>
      <c r="P50" s="33">
        <v>967.58540402494998</v>
      </c>
      <c r="Q50" s="33">
        <v>0</v>
      </c>
      <c r="R50" s="33">
        <v>0</v>
      </c>
      <c r="S50" s="33">
        <v>12948.426977992232</v>
      </c>
      <c r="T50" s="33">
        <v>554.58714840531957</v>
      </c>
      <c r="U50" s="33">
        <v>274.92797424030874</v>
      </c>
      <c r="V50" s="33">
        <v>0</v>
      </c>
      <c r="W50" s="33">
        <v>0</v>
      </c>
    </row>
    <row r="51" spans="1:23" x14ac:dyDescent="0.2">
      <c r="A51" s="27">
        <v>4623</v>
      </c>
      <c r="B51" s="27" t="s">
        <v>509</v>
      </c>
      <c r="C51" s="33">
        <v>2501</v>
      </c>
      <c r="D51" s="33">
        <f>SUM(Table19[[#This Row],[Utbytte totalt]:[Renter ansvarlig lån totalt]])</f>
        <v>47649241.444431394</v>
      </c>
      <c r="E51" s="33">
        <f>SUM(Table19[[#This Row],[Utbytte per innbygger]:[Renter ansvarlig lån per innbygger]])</f>
        <v>19052.075747473566</v>
      </c>
      <c r="F51" s="54">
        <v>0</v>
      </c>
      <c r="G51" s="33">
        <v>5396130.4040000001</v>
      </c>
      <c r="H51" s="33">
        <v>0</v>
      </c>
      <c r="I51" s="33">
        <v>0</v>
      </c>
      <c r="J51" s="33">
        <v>40329317.057999998</v>
      </c>
      <c r="K51" s="33">
        <v>1107123</v>
      </c>
      <c r="L51" s="33">
        <v>816670.98243139684</v>
      </c>
      <c r="M51" s="33">
        <v>0</v>
      </c>
      <c r="N51" s="33">
        <v>0</v>
      </c>
      <c r="O51" s="54">
        <v>0</v>
      </c>
      <c r="P51" s="33">
        <v>2157.5891259496202</v>
      </c>
      <c r="Q51" s="33">
        <v>0</v>
      </c>
      <c r="R51" s="33">
        <v>0</v>
      </c>
      <c r="S51" s="33">
        <v>16125.276712514993</v>
      </c>
      <c r="T51" s="33">
        <v>442.67213114754099</v>
      </c>
      <c r="U51" s="33">
        <v>326.53777786141416</v>
      </c>
      <c r="V51" s="33">
        <v>0</v>
      </c>
      <c r="W51" s="33">
        <v>0</v>
      </c>
    </row>
    <row r="52" spans="1:23" x14ac:dyDescent="0.2">
      <c r="A52" s="27">
        <v>4648</v>
      </c>
      <c r="B52" s="27" t="s">
        <v>450</v>
      </c>
      <c r="C52" s="33">
        <v>3521</v>
      </c>
      <c r="D52" s="33">
        <f>SUM(Table19[[#This Row],[Utbytte totalt]:[Renter ansvarlig lån totalt]])</f>
        <v>66795315.73234269</v>
      </c>
      <c r="E52" s="33">
        <f>SUM(Table19[[#This Row],[Utbytte per innbygger]:[Renter ansvarlig lån per innbygger]])</f>
        <v>18970.552607879206</v>
      </c>
      <c r="F52" s="54">
        <v>0</v>
      </c>
      <c r="G52" s="33">
        <v>24389409.716000002</v>
      </c>
      <c r="H52" s="33">
        <v>3528000</v>
      </c>
      <c r="I52" s="33">
        <v>0</v>
      </c>
      <c r="J52" s="33">
        <v>27102879.493999999</v>
      </c>
      <c r="K52" s="33">
        <v>6120493</v>
      </c>
      <c r="L52" s="33">
        <v>4913727.7543426901</v>
      </c>
      <c r="M52" s="33">
        <v>740805.76800000004</v>
      </c>
      <c r="N52" s="33">
        <v>0</v>
      </c>
      <c r="O52" s="54">
        <v>0</v>
      </c>
      <c r="P52" s="33">
        <v>6926.8417256461235</v>
      </c>
      <c r="Q52" s="33">
        <v>1001.9880715705765</v>
      </c>
      <c r="R52" s="33">
        <v>0</v>
      </c>
      <c r="S52" s="33">
        <v>7697.4948861119001</v>
      </c>
      <c r="T52" s="33">
        <v>1738.2825901732463</v>
      </c>
      <c r="U52" s="33">
        <v>1395.5489219945157</v>
      </c>
      <c r="V52" s="33">
        <v>210.3964123828458</v>
      </c>
      <c r="W52" s="33">
        <v>0</v>
      </c>
    </row>
    <row r="53" spans="1:23" x14ac:dyDescent="0.2">
      <c r="A53" s="27">
        <v>3424</v>
      </c>
      <c r="B53" s="27" t="s">
        <v>468</v>
      </c>
      <c r="C53" s="33">
        <v>1722</v>
      </c>
      <c r="D53" s="33">
        <f>SUM(Table19[[#This Row],[Utbytte totalt]:[Renter ansvarlig lån totalt]])</f>
        <v>32247391.451383941</v>
      </c>
      <c r="E53" s="33">
        <f>SUM(Table19[[#This Row],[Utbytte per innbygger]:[Renter ansvarlig lån per innbygger]])</f>
        <v>18726.708159920989</v>
      </c>
      <c r="F53" s="54">
        <v>0</v>
      </c>
      <c r="G53" s="33">
        <v>11586869.154000001</v>
      </c>
      <c r="H53" s="33">
        <v>0</v>
      </c>
      <c r="I53" s="33">
        <v>0</v>
      </c>
      <c r="J53" s="33">
        <v>18773580.073000003</v>
      </c>
      <c r="K53" s="33">
        <v>1194279</v>
      </c>
      <c r="L53" s="33">
        <v>692663.22438393533</v>
      </c>
      <c r="M53" s="33">
        <v>0</v>
      </c>
      <c r="N53" s="33">
        <v>0</v>
      </c>
      <c r="O53" s="54">
        <v>0</v>
      </c>
      <c r="P53" s="33">
        <v>6728.7277317073176</v>
      </c>
      <c r="Q53" s="33">
        <v>0</v>
      </c>
      <c r="R53" s="33">
        <v>0</v>
      </c>
      <c r="S53" s="33">
        <v>10902.195164343788</v>
      </c>
      <c r="T53" s="33">
        <v>693.54181184668994</v>
      </c>
      <c r="U53" s="33">
        <v>402.24345202319125</v>
      </c>
      <c r="V53" s="33">
        <v>0</v>
      </c>
      <c r="W53" s="33">
        <v>0</v>
      </c>
    </row>
    <row r="54" spans="1:23" x14ac:dyDescent="0.2">
      <c r="A54" s="27">
        <v>3051</v>
      </c>
      <c r="B54" s="27" t="s">
        <v>514</v>
      </c>
      <c r="C54" s="33">
        <v>1370</v>
      </c>
      <c r="D54" s="33">
        <f>SUM(Table19[[#This Row],[Utbytte totalt]:[Renter ansvarlig lån totalt]])</f>
        <v>25153470.998777322</v>
      </c>
      <c r="E54" s="33">
        <f>SUM(Table19[[#This Row],[Utbytte per innbygger]:[Renter ansvarlig lån per innbygger]])</f>
        <v>18360.197809326517</v>
      </c>
      <c r="F54" s="54">
        <v>787500</v>
      </c>
      <c r="G54" s="33">
        <v>4233338.76</v>
      </c>
      <c r="H54" s="33">
        <v>0</v>
      </c>
      <c r="I54" s="33">
        <v>0</v>
      </c>
      <c r="J54" s="33">
        <v>19549511.005000003</v>
      </c>
      <c r="K54" s="33">
        <v>61430</v>
      </c>
      <c r="L54" s="33">
        <v>521691.23377732188</v>
      </c>
      <c r="M54" s="33">
        <v>0</v>
      </c>
      <c r="N54" s="33">
        <v>0</v>
      </c>
      <c r="O54" s="54">
        <v>574.81751824817513</v>
      </c>
      <c r="P54" s="33">
        <v>3090.0282919708029</v>
      </c>
      <c r="Q54" s="33">
        <v>0</v>
      </c>
      <c r="R54" s="33">
        <v>0</v>
      </c>
      <c r="S54" s="33">
        <v>14269.716062043797</v>
      </c>
      <c r="T54" s="33">
        <v>44.839416058394164</v>
      </c>
      <c r="U54" s="33">
        <v>380.79652100534446</v>
      </c>
      <c r="V54" s="33">
        <v>0</v>
      </c>
      <c r="W54" s="33">
        <v>0</v>
      </c>
    </row>
    <row r="55" spans="1:23" x14ac:dyDescent="0.2">
      <c r="A55" s="27">
        <v>3422</v>
      </c>
      <c r="B55" s="27" t="s">
        <v>490</v>
      </c>
      <c r="C55" s="33">
        <v>4195</v>
      </c>
      <c r="D55" s="33">
        <f>SUM(Table19[[#This Row],[Utbytte totalt]:[Renter ansvarlig lån totalt]])</f>
        <v>76952786.7556016</v>
      </c>
      <c r="E55" s="33">
        <f>SUM(Table19[[#This Row],[Utbytte per innbygger]:[Renter ansvarlig lån per innbygger]])</f>
        <v>18343.930096686912</v>
      </c>
      <c r="F55" s="54">
        <v>0</v>
      </c>
      <c r="G55" s="33">
        <v>8180340.0279999999</v>
      </c>
      <c r="H55" s="33">
        <v>7812000</v>
      </c>
      <c r="I55" s="33">
        <v>0</v>
      </c>
      <c r="J55" s="33">
        <v>54822853.009000003</v>
      </c>
      <c r="K55" s="33">
        <v>3370487</v>
      </c>
      <c r="L55" s="33">
        <v>1308069.9186015874</v>
      </c>
      <c r="M55" s="33">
        <v>1459036.8000000105</v>
      </c>
      <c r="N55" s="33">
        <v>0</v>
      </c>
      <c r="O55" s="54">
        <v>0</v>
      </c>
      <c r="P55" s="33">
        <v>1950.0214607866508</v>
      </c>
      <c r="Q55" s="33">
        <v>1862.2169249106078</v>
      </c>
      <c r="R55" s="33">
        <v>0</v>
      </c>
      <c r="S55" s="33">
        <v>13068.618118951134</v>
      </c>
      <c r="T55" s="33">
        <v>803.45339690107267</v>
      </c>
      <c r="U55" s="33">
        <v>311.81642874888854</v>
      </c>
      <c r="V55" s="33">
        <v>347.80376638856029</v>
      </c>
      <c r="W55" s="33">
        <v>0</v>
      </c>
    </row>
    <row r="56" spans="1:23" x14ac:dyDescent="0.2">
      <c r="A56" s="27">
        <v>1832</v>
      </c>
      <c r="B56" s="27" t="s">
        <v>429</v>
      </c>
      <c r="C56" s="33">
        <v>4420</v>
      </c>
      <c r="D56" s="33">
        <f>SUM(Table19[[#This Row],[Utbytte totalt]:[Renter ansvarlig lån totalt]])</f>
        <v>76637127.52899161</v>
      </c>
      <c r="E56" s="33">
        <f>SUM(Table19[[#This Row],[Utbytte per innbygger]:[Renter ansvarlig lån per innbygger]])</f>
        <v>17338.716635518467</v>
      </c>
      <c r="F56" s="54">
        <v>2372955.13</v>
      </c>
      <c r="G56" s="33">
        <v>48371144.472000003</v>
      </c>
      <c r="H56" s="33">
        <v>0</v>
      </c>
      <c r="I56" s="33">
        <v>0</v>
      </c>
      <c r="J56" s="33">
        <v>9805600</v>
      </c>
      <c r="K56" s="33">
        <v>11727644</v>
      </c>
      <c r="L56" s="33">
        <v>4359783.9269916117</v>
      </c>
      <c r="M56" s="33">
        <v>0</v>
      </c>
      <c r="N56" s="33">
        <v>0</v>
      </c>
      <c r="O56" s="54">
        <v>536.86767647058821</v>
      </c>
      <c r="P56" s="33">
        <v>10943.697844343893</v>
      </c>
      <c r="Q56" s="33">
        <v>0</v>
      </c>
      <c r="R56" s="33">
        <v>0</v>
      </c>
      <c r="S56" s="33">
        <v>2218.4615384615386</v>
      </c>
      <c r="T56" s="33">
        <v>2653.3131221719459</v>
      </c>
      <c r="U56" s="33">
        <v>986.37645407050036</v>
      </c>
      <c r="V56" s="33">
        <v>0</v>
      </c>
      <c r="W56" s="33">
        <v>0</v>
      </c>
    </row>
    <row r="57" spans="1:23" x14ac:dyDescent="0.2">
      <c r="A57" s="27">
        <v>1839</v>
      </c>
      <c r="B57" s="27" t="s">
        <v>483</v>
      </c>
      <c r="C57" s="33">
        <v>1012</v>
      </c>
      <c r="D57" s="33">
        <f>SUM(Table19[[#This Row],[Utbytte totalt]:[Renter ansvarlig lån totalt]])</f>
        <v>16921472.625250034</v>
      </c>
      <c r="E57" s="33">
        <f>SUM(Table19[[#This Row],[Utbytte per innbygger]:[Renter ansvarlig lån per innbygger]])</f>
        <v>16720.822752223354</v>
      </c>
      <c r="F57" s="54">
        <v>0</v>
      </c>
      <c r="G57" s="33">
        <v>9764795.7680000011</v>
      </c>
      <c r="H57" s="33">
        <v>0</v>
      </c>
      <c r="I57" s="33">
        <v>0</v>
      </c>
      <c r="J57" s="33">
        <v>2402372</v>
      </c>
      <c r="K57" s="33">
        <v>4187692</v>
      </c>
      <c r="L57" s="33">
        <v>566612.85725003481</v>
      </c>
      <c r="M57" s="33">
        <v>0</v>
      </c>
      <c r="N57" s="33">
        <v>0</v>
      </c>
      <c r="O57" s="54">
        <v>0</v>
      </c>
      <c r="P57" s="33">
        <v>9649.0076758893283</v>
      </c>
      <c r="Q57" s="33">
        <v>0</v>
      </c>
      <c r="R57" s="33">
        <v>0</v>
      </c>
      <c r="S57" s="33">
        <v>2373.885375494071</v>
      </c>
      <c r="T57" s="33">
        <v>4138.03557312253</v>
      </c>
      <c r="U57" s="33">
        <v>559.8941277174257</v>
      </c>
      <c r="V57" s="33">
        <v>0</v>
      </c>
      <c r="W57" s="33">
        <v>0</v>
      </c>
    </row>
    <row r="58" spans="1:23" x14ac:dyDescent="0.2">
      <c r="A58" s="27">
        <v>1578</v>
      </c>
      <c r="B58" s="27" t="s">
        <v>466</v>
      </c>
      <c r="C58" s="33">
        <v>2491</v>
      </c>
      <c r="D58" s="33">
        <f>SUM(Table19[[#This Row],[Utbytte totalt]:[Renter ansvarlig lån totalt]])</f>
        <v>40941182.65584214</v>
      </c>
      <c r="E58" s="33">
        <f>SUM(Table19[[#This Row],[Utbytte per innbygger]:[Renter ansvarlig lån per innbygger]])</f>
        <v>16435.641371273443</v>
      </c>
      <c r="F58" s="54">
        <v>5557500</v>
      </c>
      <c r="G58" s="33">
        <v>13049761.074000001</v>
      </c>
      <c r="H58" s="33">
        <v>0</v>
      </c>
      <c r="I58" s="33">
        <v>0</v>
      </c>
      <c r="J58" s="33">
        <v>17827722</v>
      </c>
      <c r="K58" s="33">
        <v>3427329</v>
      </c>
      <c r="L58" s="33">
        <v>1078870.5818421394</v>
      </c>
      <c r="M58" s="33">
        <v>0</v>
      </c>
      <c r="N58" s="33">
        <v>0</v>
      </c>
      <c r="O58" s="54">
        <v>2231.0317141710157</v>
      </c>
      <c r="P58" s="33">
        <v>5238.7639799277404</v>
      </c>
      <c r="Q58" s="33">
        <v>0</v>
      </c>
      <c r="R58" s="33">
        <v>0</v>
      </c>
      <c r="S58" s="33">
        <v>7156.853472501004</v>
      </c>
      <c r="T58" s="33">
        <v>1375.8847852268166</v>
      </c>
      <c r="U58" s="33">
        <v>433.10741944686447</v>
      </c>
      <c r="V58" s="33">
        <v>0</v>
      </c>
      <c r="W58" s="33">
        <v>0</v>
      </c>
    </row>
    <row r="59" spans="1:23" x14ac:dyDescent="0.2">
      <c r="A59" s="27">
        <v>3041</v>
      </c>
      <c r="B59" s="27" t="s">
        <v>492</v>
      </c>
      <c r="C59" s="33">
        <v>4667</v>
      </c>
      <c r="D59" s="33">
        <f>SUM(Table19[[#This Row],[Utbytte totalt]:[Renter ansvarlig lån totalt]])</f>
        <v>75074650.884488016</v>
      </c>
      <c r="E59" s="33">
        <f>SUM(Table19[[#This Row],[Utbytte per innbygger]:[Renter ansvarlig lån per innbygger]])</f>
        <v>16086.276169806733</v>
      </c>
      <c r="F59" s="54">
        <v>1126250</v>
      </c>
      <c r="G59" s="33">
        <v>7005787.1660000002</v>
      </c>
      <c r="H59" s="33">
        <v>0</v>
      </c>
      <c r="I59" s="33">
        <v>0</v>
      </c>
      <c r="J59" s="33">
        <v>61045856.537999995</v>
      </c>
      <c r="K59" s="33">
        <v>2072097</v>
      </c>
      <c r="L59" s="33">
        <v>3824660.1804880202</v>
      </c>
      <c r="M59" s="33">
        <v>0</v>
      </c>
      <c r="N59" s="33">
        <v>0</v>
      </c>
      <c r="O59" s="54">
        <v>241.32204842511248</v>
      </c>
      <c r="P59" s="33">
        <v>1501.132883222627</v>
      </c>
      <c r="Q59" s="33">
        <v>0</v>
      </c>
      <c r="R59" s="33">
        <v>0</v>
      </c>
      <c r="S59" s="33">
        <v>13080.320663809727</v>
      </c>
      <c r="T59" s="33">
        <v>443.98907220912793</v>
      </c>
      <c r="U59" s="33">
        <v>819.51150214013717</v>
      </c>
      <c r="V59" s="33">
        <v>0</v>
      </c>
      <c r="W59" s="33">
        <v>0</v>
      </c>
    </row>
    <row r="60" spans="1:23" x14ac:dyDescent="0.2">
      <c r="A60" s="27">
        <v>3448</v>
      </c>
      <c r="B60" s="27" t="s">
        <v>481</v>
      </c>
      <c r="C60" s="33">
        <v>6577</v>
      </c>
      <c r="D60" s="33">
        <f>SUM(Table19[[#This Row],[Utbytte totalt]:[Renter ansvarlig lån totalt]])</f>
        <v>100538358.57371929</v>
      </c>
      <c r="E60" s="33">
        <f>SUM(Table19[[#This Row],[Utbytte per innbygger]:[Renter ansvarlig lån per innbygger]])</f>
        <v>15286.355264363585</v>
      </c>
      <c r="F60" s="54">
        <v>12197394.32</v>
      </c>
      <c r="G60" s="33">
        <v>11584781.922</v>
      </c>
      <c r="H60" s="33">
        <v>0</v>
      </c>
      <c r="I60" s="33">
        <v>0</v>
      </c>
      <c r="J60" s="33">
        <v>72188745.126000002</v>
      </c>
      <c r="K60" s="33">
        <v>2664822</v>
      </c>
      <c r="L60" s="33">
        <v>1902615.2057192922</v>
      </c>
      <c r="M60" s="33">
        <v>0</v>
      </c>
      <c r="N60" s="33">
        <v>0</v>
      </c>
      <c r="O60" s="54">
        <v>1854.552884293751</v>
      </c>
      <c r="P60" s="33">
        <v>1761.408228979778</v>
      </c>
      <c r="Q60" s="33">
        <v>0</v>
      </c>
      <c r="R60" s="33">
        <v>0</v>
      </c>
      <c r="S60" s="33">
        <v>10975.938136840505</v>
      </c>
      <c r="T60" s="33">
        <v>405.17287517105063</v>
      </c>
      <c r="U60" s="33">
        <v>289.28313907849963</v>
      </c>
      <c r="V60" s="33">
        <v>0</v>
      </c>
      <c r="W60" s="33">
        <v>0</v>
      </c>
    </row>
    <row r="61" spans="1:23" x14ac:dyDescent="0.2">
      <c r="A61" s="27">
        <v>1826</v>
      </c>
      <c r="B61" s="27" t="s">
        <v>537</v>
      </c>
      <c r="C61" s="33">
        <v>1273</v>
      </c>
      <c r="D61" s="33">
        <f>SUM(Table19[[#This Row],[Utbytte totalt]:[Renter ansvarlig lån totalt]])</f>
        <v>18746959.42717585</v>
      </c>
      <c r="E61" s="33">
        <f>SUM(Table19[[#This Row],[Utbytte per innbygger]:[Renter ansvarlig lån per innbygger]])</f>
        <v>14726.59813603759</v>
      </c>
      <c r="F61" s="54">
        <v>835337.23</v>
      </c>
      <c r="G61" s="33">
        <v>2209159.96</v>
      </c>
      <c r="H61" s="33">
        <v>0</v>
      </c>
      <c r="I61" s="33">
        <v>0</v>
      </c>
      <c r="J61" s="33">
        <v>4743459</v>
      </c>
      <c r="K61" s="33">
        <v>10513244</v>
      </c>
      <c r="L61" s="33">
        <v>445759.23717585206</v>
      </c>
      <c r="M61" s="33">
        <v>0</v>
      </c>
      <c r="N61" s="33">
        <v>0</v>
      </c>
      <c r="O61" s="54">
        <v>656.1957816182246</v>
      </c>
      <c r="P61" s="33">
        <v>1735.3966692851532</v>
      </c>
      <c r="Q61" s="33">
        <v>0</v>
      </c>
      <c r="R61" s="33">
        <v>0</v>
      </c>
      <c r="S61" s="33">
        <v>3726.2050274941084</v>
      </c>
      <c r="T61" s="33">
        <v>8258.6362922230946</v>
      </c>
      <c r="U61" s="33">
        <v>350.1643654170087</v>
      </c>
      <c r="V61" s="33">
        <v>0</v>
      </c>
      <c r="W61" s="33">
        <v>0</v>
      </c>
    </row>
    <row r="62" spans="1:23" x14ac:dyDescent="0.2">
      <c r="A62" s="27">
        <v>3452</v>
      </c>
      <c r="B62" s="27" t="s">
        <v>530</v>
      </c>
      <c r="C62" s="33">
        <v>2111</v>
      </c>
      <c r="D62" s="33">
        <f>SUM(Table19[[#This Row],[Utbytte totalt]:[Renter ansvarlig lån totalt]])</f>
        <v>30091047.545015067</v>
      </c>
      <c r="E62" s="33">
        <f>SUM(Table19[[#This Row],[Utbytte per innbygger]:[Renter ansvarlig lån per innbygger]])</f>
        <v>14254.404332077247</v>
      </c>
      <c r="F62" s="54">
        <v>1499985.0000000002</v>
      </c>
      <c r="G62" s="33">
        <v>2810822.98</v>
      </c>
      <c r="H62" s="33">
        <v>0</v>
      </c>
      <c r="I62" s="33">
        <v>0</v>
      </c>
      <c r="J62" s="33">
        <v>23770763.643000003</v>
      </c>
      <c r="K62" s="33">
        <v>1132907</v>
      </c>
      <c r="L62" s="33">
        <v>876568.92201506346</v>
      </c>
      <c r="M62" s="33">
        <v>0</v>
      </c>
      <c r="N62" s="33">
        <v>0</v>
      </c>
      <c r="O62" s="54">
        <v>710.55660824253914</v>
      </c>
      <c r="P62" s="33">
        <v>1331.5125438180958</v>
      </c>
      <c r="Q62" s="33">
        <v>0</v>
      </c>
      <c r="R62" s="33">
        <v>0</v>
      </c>
      <c r="S62" s="33">
        <v>11260.428063950736</v>
      </c>
      <c r="T62" s="33">
        <v>536.66840360018944</v>
      </c>
      <c r="U62" s="33">
        <v>415.23871246568615</v>
      </c>
      <c r="V62" s="33">
        <v>0</v>
      </c>
      <c r="W62" s="33">
        <v>0</v>
      </c>
    </row>
    <row r="63" spans="1:23" x14ac:dyDescent="0.2">
      <c r="A63" s="27">
        <v>5034</v>
      </c>
      <c r="B63" s="27" t="s">
        <v>475</v>
      </c>
      <c r="C63" s="33">
        <v>2399</v>
      </c>
      <c r="D63" s="33">
        <f>SUM(Table19[[#This Row],[Utbytte totalt]:[Renter ansvarlig lån totalt]])</f>
        <v>33713836.844255462</v>
      </c>
      <c r="E63" s="33">
        <f>SUM(Table19[[#This Row],[Utbytte per innbygger]:[Renter ansvarlig lån per innbygger]])</f>
        <v>14053.287554920995</v>
      </c>
      <c r="F63" s="54">
        <v>4390599.9999999991</v>
      </c>
      <c r="G63" s="33">
        <v>11100970.244000001</v>
      </c>
      <c r="H63" s="33">
        <v>0</v>
      </c>
      <c r="I63" s="33">
        <v>0</v>
      </c>
      <c r="J63" s="33">
        <v>13937767.082999997</v>
      </c>
      <c r="K63" s="33">
        <v>3371394</v>
      </c>
      <c r="L63" s="33">
        <v>913105.51725547016</v>
      </c>
      <c r="M63" s="33">
        <v>0</v>
      </c>
      <c r="N63" s="33">
        <v>0</v>
      </c>
      <c r="O63" s="54">
        <v>1830.1792413505623</v>
      </c>
      <c r="P63" s="33">
        <v>4627.332323468112</v>
      </c>
      <c r="Q63" s="33">
        <v>0</v>
      </c>
      <c r="R63" s="33">
        <v>0</v>
      </c>
      <c r="S63" s="33">
        <v>5809.8237111296357</v>
      </c>
      <c r="T63" s="33">
        <v>1405.3330554397667</v>
      </c>
      <c r="U63" s="33">
        <v>380.61922353291794</v>
      </c>
      <c r="V63" s="33">
        <v>0</v>
      </c>
      <c r="W63" s="33">
        <v>0</v>
      </c>
    </row>
    <row r="64" spans="1:23" x14ac:dyDescent="0.2">
      <c r="A64" s="27">
        <v>3432</v>
      </c>
      <c r="B64" s="27" t="s">
        <v>573</v>
      </c>
      <c r="C64" s="33">
        <v>1986</v>
      </c>
      <c r="D64" s="33">
        <f>SUM(Table19[[#This Row],[Utbytte totalt]:[Renter ansvarlig lån totalt]])</f>
        <v>26276196.974522769</v>
      </c>
      <c r="E64" s="33">
        <f>SUM(Table19[[#This Row],[Utbytte per innbygger]:[Renter ansvarlig lån per innbygger]])</f>
        <v>13230.713481632814</v>
      </c>
      <c r="F64" s="54">
        <v>7000000</v>
      </c>
      <c r="G64" s="33">
        <v>486442.65</v>
      </c>
      <c r="H64" s="33">
        <v>0</v>
      </c>
      <c r="I64" s="33">
        <v>0</v>
      </c>
      <c r="J64" s="33">
        <v>12211689.439999998</v>
      </c>
      <c r="K64" s="33">
        <v>6034586</v>
      </c>
      <c r="L64" s="33">
        <v>543478.88452277333</v>
      </c>
      <c r="M64" s="33">
        <v>0</v>
      </c>
      <c r="N64" s="33">
        <v>0</v>
      </c>
      <c r="O64" s="54">
        <v>3524.6727089627393</v>
      </c>
      <c r="P64" s="33">
        <v>244.93587613293053</v>
      </c>
      <c r="Q64" s="33">
        <v>0</v>
      </c>
      <c r="R64" s="33">
        <v>0</v>
      </c>
      <c r="S64" s="33">
        <v>6148.8869284994953</v>
      </c>
      <c r="T64" s="33">
        <v>3038.5629405840887</v>
      </c>
      <c r="U64" s="33">
        <v>273.65502745356162</v>
      </c>
      <c r="V64" s="33">
        <v>0</v>
      </c>
      <c r="W64" s="33">
        <v>0</v>
      </c>
    </row>
    <row r="65" spans="1:23" x14ac:dyDescent="0.2">
      <c r="A65" s="27">
        <v>3429</v>
      </c>
      <c r="B65" s="27" t="s">
        <v>558</v>
      </c>
      <c r="C65" s="33">
        <v>1530</v>
      </c>
      <c r="D65" s="33">
        <f>SUM(Table19[[#This Row],[Utbytte totalt]:[Renter ansvarlig lån totalt]])</f>
        <v>20116731.846939355</v>
      </c>
      <c r="E65" s="33">
        <f>SUM(Table19[[#This Row],[Utbytte per innbygger]:[Renter ansvarlig lån per innbygger]])</f>
        <v>13148.190749633564</v>
      </c>
      <c r="F65" s="54">
        <v>0</v>
      </c>
      <c r="G65" s="33">
        <v>913011.32299999997</v>
      </c>
      <c r="H65" s="33">
        <v>0</v>
      </c>
      <c r="I65" s="33">
        <v>0</v>
      </c>
      <c r="J65" s="33">
        <v>17972291.921000004</v>
      </c>
      <c r="K65" s="33">
        <v>839647</v>
      </c>
      <c r="L65" s="33">
        <v>391781.60293935239</v>
      </c>
      <c r="M65" s="33">
        <v>0</v>
      </c>
      <c r="N65" s="33">
        <v>0</v>
      </c>
      <c r="O65" s="54">
        <v>0</v>
      </c>
      <c r="P65" s="33">
        <v>596.73942679738559</v>
      </c>
      <c r="Q65" s="33">
        <v>0</v>
      </c>
      <c r="R65" s="33">
        <v>0</v>
      </c>
      <c r="S65" s="33">
        <v>11746.596026797388</v>
      </c>
      <c r="T65" s="33">
        <v>548.78888888888889</v>
      </c>
      <c r="U65" s="33">
        <v>256.06640714990351</v>
      </c>
      <c r="V65" s="33">
        <v>0</v>
      </c>
      <c r="W65" s="33">
        <v>0</v>
      </c>
    </row>
    <row r="66" spans="1:23" x14ac:dyDescent="0.2">
      <c r="A66" s="27">
        <v>3438</v>
      </c>
      <c r="B66" s="27" t="s">
        <v>485</v>
      </c>
      <c r="C66" s="33">
        <v>3064</v>
      </c>
      <c r="D66" s="33">
        <f>SUM(Table19[[#This Row],[Utbytte totalt]:[Renter ansvarlig lån totalt]])</f>
        <v>39779936.288922951</v>
      </c>
      <c r="E66" s="33">
        <f>SUM(Table19[[#This Row],[Utbytte per innbygger]:[Renter ansvarlig lån per innbygger]])</f>
        <v>12983.007927194176</v>
      </c>
      <c r="F66" s="54">
        <v>11418000</v>
      </c>
      <c r="G66" s="33">
        <v>6749733.4589999998</v>
      </c>
      <c r="H66" s="33">
        <v>0</v>
      </c>
      <c r="I66" s="33">
        <v>0</v>
      </c>
      <c r="J66" s="33">
        <v>20216768.137000002</v>
      </c>
      <c r="K66" s="33">
        <v>358548</v>
      </c>
      <c r="L66" s="33">
        <v>1036886.6929229498</v>
      </c>
      <c r="M66" s="33">
        <v>0</v>
      </c>
      <c r="N66" s="33">
        <v>0</v>
      </c>
      <c r="O66" s="54">
        <v>3726.5013054830288</v>
      </c>
      <c r="P66" s="33">
        <v>2202.9156197780676</v>
      </c>
      <c r="Q66" s="33">
        <v>0</v>
      </c>
      <c r="R66" s="33">
        <v>0</v>
      </c>
      <c r="S66" s="33">
        <v>6598.1619246083555</v>
      </c>
      <c r="T66" s="33">
        <v>117.01958224543081</v>
      </c>
      <c r="U66" s="33">
        <v>338.40949507929173</v>
      </c>
      <c r="V66" s="33">
        <v>0</v>
      </c>
      <c r="W66" s="33">
        <v>0</v>
      </c>
    </row>
    <row r="67" spans="1:23" x14ac:dyDescent="0.2">
      <c r="A67" s="27">
        <v>1811</v>
      </c>
      <c r="B67" s="27" t="s">
        <v>479</v>
      </c>
      <c r="C67" s="33">
        <v>1406</v>
      </c>
      <c r="D67" s="33">
        <f>SUM(Table19[[#This Row],[Utbytte totalt]:[Renter ansvarlig lån totalt]])</f>
        <v>17743362.946291067</v>
      </c>
      <c r="E67" s="33">
        <f>SUM(Table19[[#This Row],[Utbytte per innbygger]:[Renter ansvarlig lån per innbygger]])</f>
        <v>12619.746049993646</v>
      </c>
      <c r="F67" s="54">
        <v>0</v>
      </c>
      <c r="G67" s="33">
        <v>9267910.3719999995</v>
      </c>
      <c r="H67" s="33">
        <v>0</v>
      </c>
      <c r="I67" s="33">
        <v>0</v>
      </c>
      <c r="J67" s="33">
        <v>5085306.7300000004</v>
      </c>
      <c r="K67" s="33">
        <v>2969511</v>
      </c>
      <c r="L67" s="33">
        <v>420634.84429106861</v>
      </c>
      <c r="M67" s="33">
        <v>0</v>
      </c>
      <c r="N67" s="33">
        <v>0</v>
      </c>
      <c r="O67" s="54">
        <v>0</v>
      </c>
      <c r="P67" s="33">
        <v>6591.6858975817922</v>
      </c>
      <c r="Q67" s="33">
        <v>0</v>
      </c>
      <c r="R67" s="33">
        <v>0</v>
      </c>
      <c r="S67" s="33">
        <v>3616.8611166429591</v>
      </c>
      <c r="T67" s="33">
        <v>2112.0277382645804</v>
      </c>
      <c r="U67" s="33">
        <v>299.17129750431621</v>
      </c>
      <c r="V67" s="33">
        <v>0</v>
      </c>
      <c r="W67" s="33">
        <v>0</v>
      </c>
    </row>
    <row r="68" spans="1:23" x14ac:dyDescent="0.2">
      <c r="A68" s="27">
        <v>1837</v>
      </c>
      <c r="B68" s="27" t="s">
        <v>438</v>
      </c>
      <c r="C68" s="33">
        <v>6214</v>
      </c>
      <c r="D68" s="33">
        <f>SUM(Table19[[#This Row],[Utbytte totalt]:[Renter ansvarlig lån totalt]])</f>
        <v>78201767.311069205</v>
      </c>
      <c r="E68" s="33">
        <f>SUM(Table19[[#This Row],[Utbytte per innbygger]:[Renter ansvarlig lån per innbygger]])</f>
        <v>12584.771051024978</v>
      </c>
      <c r="F68" s="54">
        <v>0</v>
      </c>
      <c r="G68" s="33">
        <v>33393585.365000002</v>
      </c>
      <c r="H68" s="33">
        <v>0</v>
      </c>
      <c r="I68" s="33">
        <v>0</v>
      </c>
      <c r="J68" s="33">
        <v>21128530.800999995</v>
      </c>
      <c r="K68" s="33">
        <v>21367048</v>
      </c>
      <c r="L68" s="33">
        <v>2312603.1450692117</v>
      </c>
      <c r="M68" s="33">
        <v>0</v>
      </c>
      <c r="N68" s="33">
        <v>0</v>
      </c>
      <c r="O68" s="54">
        <v>0</v>
      </c>
      <c r="P68" s="33">
        <v>5373.9274806887679</v>
      </c>
      <c r="Q68" s="33">
        <v>0</v>
      </c>
      <c r="R68" s="33">
        <v>0</v>
      </c>
      <c r="S68" s="33">
        <v>3400.1497909559052</v>
      </c>
      <c r="T68" s="33">
        <v>3438.5336337302865</v>
      </c>
      <c r="U68" s="33">
        <v>372.16014565001797</v>
      </c>
      <c r="V68" s="33">
        <v>0</v>
      </c>
      <c r="W68" s="33">
        <v>0</v>
      </c>
    </row>
    <row r="69" spans="1:23" x14ac:dyDescent="0.2">
      <c r="A69" s="27">
        <v>4611</v>
      </c>
      <c r="B69" s="27" t="s">
        <v>484</v>
      </c>
      <c r="C69" s="33">
        <v>4043</v>
      </c>
      <c r="D69" s="33">
        <f>SUM(Table19[[#This Row],[Utbytte totalt]:[Renter ansvarlig lån totalt]])</f>
        <v>50820882.307143047</v>
      </c>
      <c r="E69" s="33">
        <f>SUM(Table19[[#This Row],[Utbytte per innbygger]:[Renter ansvarlig lån per innbygger]])</f>
        <v>12570.092086852101</v>
      </c>
      <c r="F69" s="54">
        <v>1234976.9000000001</v>
      </c>
      <c r="G69" s="33">
        <v>7143864.8119999999</v>
      </c>
      <c r="H69" s="33">
        <v>0</v>
      </c>
      <c r="I69" s="33">
        <v>0</v>
      </c>
      <c r="J69" s="33">
        <v>40221395.555999994</v>
      </c>
      <c r="K69" s="33">
        <v>1101393</v>
      </c>
      <c r="L69" s="33">
        <v>1119252.0391430557</v>
      </c>
      <c r="M69" s="33">
        <v>0</v>
      </c>
      <c r="N69" s="33">
        <v>0</v>
      </c>
      <c r="O69" s="54">
        <v>305.46052436309674</v>
      </c>
      <c r="P69" s="33">
        <v>1766.9712619342072</v>
      </c>
      <c r="Q69" s="33">
        <v>0</v>
      </c>
      <c r="R69" s="33">
        <v>0</v>
      </c>
      <c r="S69" s="33">
        <v>9948.4035508285906</v>
      </c>
      <c r="T69" s="33">
        <v>272.41973781845167</v>
      </c>
      <c r="U69" s="33">
        <v>276.83701190775554</v>
      </c>
      <c r="V69" s="33">
        <v>0</v>
      </c>
      <c r="W69" s="33">
        <v>0</v>
      </c>
    </row>
    <row r="70" spans="1:23" x14ac:dyDescent="0.2">
      <c r="A70" s="27">
        <v>4214</v>
      </c>
      <c r="B70" s="27" t="s">
        <v>494</v>
      </c>
      <c r="C70" s="33">
        <v>6098</v>
      </c>
      <c r="D70" s="33">
        <f>SUM(Table19[[#This Row],[Utbytte totalt]:[Renter ansvarlig lån totalt]])</f>
        <v>75249196.3809883</v>
      </c>
      <c r="E70" s="33">
        <f>SUM(Table19[[#This Row],[Utbytte per innbygger]:[Renter ansvarlig lån per innbygger]])</f>
        <v>12339.979727941669</v>
      </c>
      <c r="F70" s="54">
        <v>25072091.100000001</v>
      </c>
      <c r="G70" s="33">
        <v>4934531.273</v>
      </c>
      <c r="H70" s="33">
        <v>0</v>
      </c>
      <c r="I70" s="33">
        <v>0</v>
      </c>
      <c r="J70" s="33">
        <v>43034939.284000002</v>
      </c>
      <c r="K70" s="33">
        <v>517338</v>
      </c>
      <c r="L70" s="33">
        <v>1690296.7239882946</v>
      </c>
      <c r="M70" s="33">
        <v>0</v>
      </c>
      <c r="N70" s="33">
        <v>0</v>
      </c>
      <c r="O70" s="54">
        <v>4111.5269104624467</v>
      </c>
      <c r="P70" s="33">
        <v>809.20486602164647</v>
      </c>
      <c r="Q70" s="33">
        <v>0</v>
      </c>
      <c r="R70" s="33">
        <v>0</v>
      </c>
      <c r="S70" s="33">
        <v>7057.2219225975732</v>
      </c>
      <c r="T70" s="33">
        <v>84.83732371269268</v>
      </c>
      <c r="U70" s="33">
        <v>277.18870514730969</v>
      </c>
      <c r="V70" s="33">
        <v>0</v>
      </c>
      <c r="W70" s="33">
        <v>0</v>
      </c>
    </row>
    <row r="71" spans="1:23" x14ac:dyDescent="0.2">
      <c r="A71" s="27">
        <v>3434</v>
      </c>
      <c r="B71" s="27" t="s">
        <v>532</v>
      </c>
      <c r="C71" s="33">
        <v>2211</v>
      </c>
      <c r="D71" s="33">
        <f>SUM(Table19[[#This Row],[Utbytte totalt]:[Renter ansvarlig lån totalt]])</f>
        <v>27248518.887793459</v>
      </c>
      <c r="E71" s="33">
        <f>SUM(Table19[[#This Row],[Utbytte per innbygger]:[Renter ansvarlig lån per innbygger]])</f>
        <v>12324.070053276098</v>
      </c>
      <c r="F71" s="54">
        <v>7000000</v>
      </c>
      <c r="G71" s="33">
        <v>2617518.673</v>
      </c>
      <c r="H71" s="33">
        <v>0</v>
      </c>
      <c r="I71" s="33">
        <v>0</v>
      </c>
      <c r="J71" s="33">
        <v>11677187.922999999</v>
      </c>
      <c r="K71" s="33">
        <v>5321607</v>
      </c>
      <c r="L71" s="33">
        <v>632205.29179345816</v>
      </c>
      <c r="M71" s="33">
        <v>0</v>
      </c>
      <c r="N71" s="33">
        <v>0</v>
      </c>
      <c r="O71" s="54">
        <v>3165.9882406151064</v>
      </c>
      <c r="P71" s="33">
        <v>1183.8619054726369</v>
      </c>
      <c r="Q71" s="33">
        <v>0</v>
      </c>
      <c r="R71" s="33">
        <v>0</v>
      </c>
      <c r="S71" s="33">
        <v>5281.4056639529617</v>
      </c>
      <c r="T71" s="33">
        <v>2406.877883310719</v>
      </c>
      <c r="U71" s="33">
        <v>285.9363599246758</v>
      </c>
      <c r="V71" s="33">
        <v>0</v>
      </c>
      <c r="W71" s="33">
        <v>0</v>
      </c>
    </row>
    <row r="72" spans="1:23" x14ac:dyDescent="0.2">
      <c r="A72" s="27">
        <v>4621</v>
      </c>
      <c r="B72" s="27" t="s">
        <v>445</v>
      </c>
      <c r="C72" s="33">
        <v>15875</v>
      </c>
      <c r="D72" s="33">
        <f>SUM(Table19[[#This Row],[Utbytte totalt]:[Renter ansvarlig lån totalt]])</f>
        <v>189203520.74060673</v>
      </c>
      <c r="E72" s="33">
        <f>SUM(Table19[[#This Row],[Utbytte per innbygger]:[Renter ansvarlig lån per innbygger]])</f>
        <v>11918.332015156331</v>
      </c>
      <c r="F72" s="54">
        <v>27370483.84</v>
      </c>
      <c r="G72" s="33">
        <v>20185619.713</v>
      </c>
      <c r="H72" s="33">
        <v>0</v>
      </c>
      <c r="I72" s="33">
        <v>0</v>
      </c>
      <c r="J72" s="33">
        <v>130566233.98800002</v>
      </c>
      <c r="K72" s="33">
        <v>6737353</v>
      </c>
      <c r="L72" s="33">
        <v>4343830.1996067166</v>
      </c>
      <c r="M72" s="33">
        <v>0</v>
      </c>
      <c r="N72" s="33">
        <v>0</v>
      </c>
      <c r="O72" s="54">
        <v>1724.1249662992127</v>
      </c>
      <c r="P72" s="33">
        <v>1271.5351000314961</v>
      </c>
      <c r="Q72" s="33">
        <v>0</v>
      </c>
      <c r="R72" s="33">
        <v>0</v>
      </c>
      <c r="S72" s="33">
        <v>8224.644660661419</v>
      </c>
      <c r="T72" s="33">
        <v>424.40018897637793</v>
      </c>
      <c r="U72" s="33">
        <v>273.62709918782468</v>
      </c>
      <c r="V72" s="33">
        <v>0</v>
      </c>
      <c r="W72" s="33">
        <v>0</v>
      </c>
    </row>
    <row r="73" spans="1:23" x14ac:dyDescent="0.2">
      <c r="A73" s="27">
        <v>4226</v>
      </c>
      <c r="B73" s="27" t="s">
        <v>682</v>
      </c>
      <c r="C73" s="33">
        <v>1704</v>
      </c>
      <c r="D73" s="33">
        <f>SUM(Table19[[#This Row],[Utbytte totalt]:[Renter ansvarlig lån totalt]])</f>
        <v>20114187.57646361</v>
      </c>
      <c r="E73" s="33">
        <f>SUM(Table19[[#This Row],[Utbytte per innbygger]:[Renter ansvarlig lån per innbygger]])</f>
        <v>11804.100690412917</v>
      </c>
      <c r="F73" s="54">
        <v>19259396.099999998</v>
      </c>
      <c r="G73" s="33">
        <v>0</v>
      </c>
      <c r="H73" s="33">
        <v>0</v>
      </c>
      <c r="I73" s="33">
        <v>0</v>
      </c>
      <c r="J73" s="33">
        <v>441991.16</v>
      </c>
      <c r="K73" s="33">
        <v>15259</v>
      </c>
      <c r="L73" s="33">
        <v>397541.31646361202</v>
      </c>
      <c r="M73" s="33">
        <v>0</v>
      </c>
      <c r="N73" s="33">
        <v>0</v>
      </c>
      <c r="O73" s="54">
        <v>11302.462499999998</v>
      </c>
      <c r="P73" s="33">
        <v>0</v>
      </c>
      <c r="Q73" s="33">
        <v>0</v>
      </c>
      <c r="R73" s="33">
        <v>0</v>
      </c>
      <c r="S73" s="33">
        <v>259.3844835680751</v>
      </c>
      <c r="T73" s="33">
        <v>8.95481220657277</v>
      </c>
      <c r="U73" s="33">
        <v>233.29889463826996</v>
      </c>
      <c r="V73" s="33">
        <v>0</v>
      </c>
      <c r="W73" s="33">
        <v>0</v>
      </c>
    </row>
    <row r="74" spans="1:23" x14ac:dyDescent="0.2">
      <c r="A74" s="27">
        <v>1875</v>
      </c>
      <c r="B74" s="27" t="s">
        <v>505</v>
      </c>
      <c r="C74" s="33">
        <v>2708</v>
      </c>
      <c r="D74" s="33">
        <f>SUM(Table19[[#This Row],[Utbytte totalt]:[Renter ansvarlig lån totalt]])</f>
        <v>30805145.387126982</v>
      </c>
      <c r="E74" s="33">
        <f>SUM(Table19[[#This Row],[Utbytte per innbygger]:[Renter ansvarlig lån per innbygger]])</f>
        <v>11375.607602336404</v>
      </c>
      <c r="F74" s="54">
        <v>2837324.7</v>
      </c>
      <c r="G74" s="33">
        <v>5568520.3420000002</v>
      </c>
      <c r="H74" s="33">
        <v>6923000</v>
      </c>
      <c r="I74" s="33">
        <v>0</v>
      </c>
      <c r="J74" s="33">
        <v>7692615.7700000005</v>
      </c>
      <c r="K74" s="33">
        <v>5282935</v>
      </c>
      <c r="L74" s="33">
        <v>1024633.9751269817</v>
      </c>
      <c r="M74" s="33">
        <v>1476115.6000000003</v>
      </c>
      <c r="N74" s="33">
        <v>0</v>
      </c>
      <c r="O74" s="54">
        <v>1047.7565361890695</v>
      </c>
      <c r="P74" s="33">
        <v>2056.322135155096</v>
      </c>
      <c r="Q74" s="33">
        <v>2556.4992614475627</v>
      </c>
      <c r="R74" s="33">
        <v>0</v>
      </c>
      <c r="S74" s="33">
        <v>2840.7000627769576</v>
      </c>
      <c r="T74" s="33">
        <v>1950.8622599704579</v>
      </c>
      <c r="U74" s="33">
        <v>378.37295979578352</v>
      </c>
      <c r="V74" s="33">
        <v>545.09438700147723</v>
      </c>
      <c r="W74" s="33">
        <v>0</v>
      </c>
    </row>
    <row r="75" spans="1:23" x14ac:dyDescent="0.2">
      <c r="A75" s="27">
        <v>3428</v>
      </c>
      <c r="B75" s="27" t="s">
        <v>502</v>
      </c>
      <c r="C75" s="33">
        <v>2445</v>
      </c>
      <c r="D75" s="33">
        <f>SUM(Table19[[#This Row],[Utbytte totalt]:[Renter ansvarlig lån totalt]])</f>
        <v>27437375.580638468</v>
      </c>
      <c r="E75" s="33">
        <f>SUM(Table19[[#This Row],[Utbytte per innbygger]:[Renter ansvarlig lån per innbygger]])</f>
        <v>11221.830503328616</v>
      </c>
      <c r="F75" s="54">
        <v>0</v>
      </c>
      <c r="G75" s="33">
        <v>4473150.3109999998</v>
      </c>
      <c r="H75" s="33">
        <v>0</v>
      </c>
      <c r="I75" s="33">
        <v>0</v>
      </c>
      <c r="J75" s="33">
        <v>21444600.954</v>
      </c>
      <c r="K75" s="33">
        <v>783805</v>
      </c>
      <c r="L75" s="33">
        <v>735819.31563846767</v>
      </c>
      <c r="M75" s="33">
        <v>0</v>
      </c>
      <c r="N75" s="33">
        <v>0</v>
      </c>
      <c r="O75" s="54">
        <v>0</v>
      </c>
      <c r="P75" s="33">
        <v>1829.5093296523517</v>
      </c>
      <c r="Q75" s="33">
        <v>0</v>
      </c>
      <c r="R75" s="33">
        <v>0</v>
      </c>
      <c r="S75" s="33">
        <v>8770.7979361963189</v>
      </c>
      <c r="T75" s="33">
        <v>320.57464212678934</v>
      </c>
      <c r="U75" s="33">
        <v>300.94859535315652</v>
      </c>
      <c r="V75" s="33">
        <v>0</v>
      </c>
      <c r="W75" s="33">
        <v>0</v>
      </c>
    </row>
    <row r="76" spans="1:23" x14ac:dyDescent="0.2">
      <c r="A76" s="27">
        <v>3449</v>
      </c>
      <c r="B76" s="27" t="s">
        <v>498</v>
      </c>
      <c r="C76" s="33">
        <v>2889</v>
      </c>
      <c r="D76" s="33">
        <f>SUM(Table19[[#This Row],[Utbytte totalt]:[Renter ansvarlig lån totalt]])</f>
        <v>32250495.200796165</v>
      </c>
      <c r="E76" s="33">
        <f>SUM(Table19[[#This Row],[Utbytte per innbygger]:[Renter ansvarlig lån per innbygger]])</f>
        <v>11163.203600137127</v>
      </c>
      <c r="F76" s="54">
        <v>0</v>
      </c>
      <c r="G76" s="33">
        <v>5487426.1960000005</v>
      </c>
      <c r="H76" s="33">
        <v>0</v>
      </c>
      <c r="I76" s="33">
        <v>0</v>
      </c>
      <c r="J76" s="33">
        <v>24913649.773000002</v>
      </c>
      <c r="K76" s="33">
        <v>934638</v>
      </c>
      <c r="L76" s="33">
        <v>914781.23179616034</v>
      </c>
      <c r="M76" s="33">
        <v>0</v>
      </c>
      <c r="N76" s="33">
        <v>0</v>
      </c>
      <c r="O76" s="54">
        <v>0</v>
      </c>
      <c r="P76" s="33">
        <v>1899.4206285912082</v>
      </c>
      <c r="Q76" s="33">
        <v>0</v>
      </c>
      <c r="R76" s="33">
        <v>0</v>
      </c>
      <c r="S76" s="33">
        <v>8623.6240128072004</v>
      </c>
      <c r="T76" s="33">
        <v>323.5160955347871</v>
      </c>
      <c r="U76" s="33">
        <v>316.64286320393228</v>
      </c>
      <c r="V76" s="33">
        <v>0</v>
      </c>
      <c r="W76" s="33">
        <v>0</v>
      </c>
    </row>
    <row r="77" spans="1:23" x14ac:dyDescent="0.2">
      <c r="A77" s="27">
        <v>1114</v>
      </c>
      <c r="B77" s="27" t="s">
        <v>580</v>
      </c>
      <c r="C77" s="33">
        <v>2789</v>
      </c>
      <c r="D77" s="33">
        <f>SUM(Table19[[#This Row],[Utbytte totalt]:[Renter ansvarlig lån totalt]])</f>
        <v>31095560.176973775</v>
      </c>
      <c r="E77" s="33">
        <f>SUM(Table19[[#This Row],[Utbytte per innbygger]:[Renter ansvarlig lån per innbygger]])</f>
        <v>11149.358256354886</v>
      </c>
      <c r="F77" s="54">
        <v>6465400.0000000009</v>
      </c>
      <c r="G77" s="33">
        <v>275772</v>
      </c>
      <c r="H77" s="33">
        <v>19607000</v>
      </c>
      <c r="I77" s="33">
        <v>0</v>
      </c>
      <c r="J77" s="33">
        <v>447991.03999999998</v>
      </c>
      <c r="K77" s="33">
        <v>78195</v>
      </c>
      <c r="L77" s="33">
        <v>742690.63697378337</v>
      </c>
      <c r="M77" s="33">
        <v>3478511.4999999925</v>
      </c>
      <c r="N77" s="33">
        <v>0</v>
      </c>
      <c r="O77" s="54">
        <v>2318.1785586231626</v>
      </c>
      <c r="P77" s="33">
        <v>98.878451057726778</v>
      </c>
      <c r="Q77" s="33">
        <v>7030.1183219792038</v>
      </c>
      <c r="R77" s="33">
        <v>0</v>
      </c>
      <c r="S77" s="33">
        <v>160.62783793474364</v>
      </c>
      <c r="T77" s="33">
        <v>28.036930799569738</v>
      </c>
      <c r="U77" s="33">
        <v>266.29280637281585</v>
      </c>
      <c r="V77" s="33">
        <v>1247.2253495876632</v>
      </c>
      <c r="W77" s="33">
        <v>0</v>
      </c>
    </row>
    <row r="78" spans="1:23" x14ac:dyDescent="0.2">
      <c r="A78" s="27">
        <v>1836</v>
      </c>
      <c r="B78" s="27" t="s">
        <v>477</v>
      </c>
      <c r="C78" s="33">
        <v>1153</v>
      </c>
      <c r="D78" s="33">
        <f>SUM(Table19[[#This Row],[Utbytte totalt]:[Renter ansvarlig lån totalt]])</f>
        <v>12586670.333464773</v>
      </c>
      <c r="E78" s="33">
        <f>SUM(Table19[[#This Row],[Utbytte per innbygger]:[Renter ansvarlig lån per innbygger]])</f>
        <v>10916.453021218364</v>
      </c>
      <c r="F78" s="54">
        <v>0</v>
      </c>
      <c r="G78" s="33">
        <v>11375244.447000001</v>
      </c>
      <c r="H78" s="33">
        <v>0</v>
      </c>
      <c r="I78" s="33">
        <v>0</v>
      </c>
      <c r="J78" s="33">
        <v>737037.924</v>
      </c>
      <c r="K78" s="33">
        <v>125726</v>
      </c>
      <c r="L78" s="33">
        <v>348661.96246477216</v>
      </c>
      <c r="M78" s="33">
        <v>0</v>
      </c>
      <c r="N78" s="33">
        <v>0</v>
      </c>
      <c r="O78" s="54">
        <v>0</v>
      </c>
      <c r="P78" s="33">
        <v>9865.7800928013876</v>
      </c>
      <c r="Q78" s="33">
        <v>0</v>
      </c>
      <c r="R78" s="33">
        <v>0</v>
      </c>
      <c r="S78" s="33">
        <v>639.23497311361666</v>
      </c>
      <c r="T78" s="33">
        <v>109.04249783174328</v>
      </c>
      <c r="U78" s="33">
        <v>302.39545747161509</v>
      </c>
      <c r="V78" s="33">
        <v>0</v>
      </c>
      <c r="W78" s="33">
        <v>0</v>
      </c>
    </row>
    <row r="79" spans="1:23" x14ac:dyDescent="0.2">
      <c r="A79" s="27">
        <v>5032</v>
      </c>
      <c r="B79" s="27" t="s">
        <v>493</v>
      </c>
      <c r="C79" s="33">
        <v>4090</v>
      </c>
      <c r="D79" s="33">
        <f>SUM(Table19[[#This Row],[Utbytte totalt]:[Renter ansvarlig lån totalt]])</f>
        <v>42482713.94519604</v>
      </c>
      <c r="E79" s="33">
        <f>SUM(Table19[[#This Row],[Utbytte per innbygger]:[Renter ansvarlig lån per innbygger]])</f>
        <v>10386.971624742308</v>
      </c>
      <c r="F79" s="54">
        <v>17148000</v>
      </c>
      <c r="G79" s="33">
        <v>9001566.2310000006</v>
      </c>
      <c r="H79" s="33">
        <v>0</v>
      </c>
      <c r="I79" s="33">
        <v>0</v>
      </c>
      <c r="J79" s="33">
        <v>10767463.879999999</v>
      </c>
      <c r="K79" s="33">
        <v>3155229</v>
      </c>
      <c r="L79" s="33">
        <v>1162416.1559060365</v>
      </c>
      <c r="M79" s="33">
        <v>1248038.6782900009</v>
      </c>
      <c r="N79" s="33">
        <v>0</v>
      </c>
      <c r="O79" s="54">
        <v>4192.6650366748163</v>
      </c>
      <c r="P79" s="33">
        <v>2200.8719391198047</v>
      </c>
      <c r="Q79" s="33">
        <v>0</v>
      </c>
      <c r="R79" s="33">
        <v>0</v>
      </c>
      <c r="S79" s="33">
        <v>2632.6317555012224</v>
      </c>
      <c r="T79" s="33">
        <v>771.44963325183369</v>
      </c>
      <c r="U79" s="33">
        <v>284.20932907238057</v>
      </c>
      <c r="V79" s="33">
        <v>305.14393112224963</v>
      </c>
      <c r="W79" s="33">
        <v>0</v>
      </c>
    </row>
    <row r="80" spans="1:23" x14ac:dyDescent="0.2">
      <c r="A80" s="27">
        <v>3816</v>
      </c>
      <c r="B80" s="27" t="s">
        <v>516</v>
      </c>
      <c r="C80" s="33">
        <v>6494</v>
      </c>
      <c r="D80" s="33">
        <f>SUM(Table19[[#This Row],[Utbytte totalt]:[Renter ansvarlig lån totalt]])</f>
        <v>65881919.218150809</v>
      </c>
      <c r="E80" s="33">
        <f>SUM(Table19[[#This Row],[Utbytte per innbygger]:[Renter ansvarlig lån per innbygger]])</f>
        <v>10145.044536210473</v>
      </c>
      <c r="F80" s="54">
        <v>20242592</v>
      </c>
      <c r="G80" s="33">
        <v>3361081.6540000001</v>
      </c>
      <c r="H80" s="33">
        <v>0</v>
      </c>
      <c r="I80" s="33">
        <v>0</v>
      </c>
      <c r="J80" s="33">
        <v>40032999.324000001</v>
      </c>
      <c r="K80" s="33">
        <v>526083</v>
      </c>
      <c r="L80" s="33">
        <v>1719163.2401508093</v>
      </c>
      <c r="M80" s="33">
        <v>0</v>
      </c>
      <c r="N80" s="33">
        <v>0</v>
      </c>
      <c r="O80" s="54">
        <v>3117.1222667077304</v>
      </c>
      <c r="P80" s="33">
        <v>517.56723960578995</v>
      </c>
      <c r="Q80" s="33">
        <v>0</v>
      </c>
      <c r="R80" s="33">
        <v>0</v>
      </c>
      <c r="S80" s="33">
        <v>6164.6133852787189</v>
      </c>
      <c r="T80" s="33">
        <v>81.010625192485378</v>
      </c>
      <c r="U80" s="33">
        <v>264.73101942574829</v>
      </c>
      <c r="V80" s="33">
        <v>0</v>
      </c>
      <c r="W80" s="33">
        <v>0</v>
      </c>
    </row>
    <row r="81" spans="1:23" x14ac:dyDescent="0.2">
      <c r="A81" s="27">
        <v>3040</v>
      </c>
      <c r="B81" s="27" t="s">
        <v>463</v>
      </c>
      <c r="C81" s="33">
        <v>3273</v>
      </c>
      <c r="D81" s="33">
        <f>SUM(Table19[[#This Row],[Utbytte totalt]:[Renter ansvarlig lån totalt]])</f>
        <v>32682530.508285884</v>
      </c>
      <c r="E81" s="33">
        <f>SUM(Table19[[#This Row],[Utbytte per innbygger]:[Renter ansvarlig lån per innbygger]])</f>
        <v>9985.4966417005453</v>
      </c>
      <c r="F81" s="54">
        <v>900000</v>
      </c>
      <c r="G81" s="33">
        <v>15324459.905999999</v>
      </c>
      <c r="H81" s="33">
        <v>0</v>
      </c>
      <c r="I81" s="33">
        <v>0</v>
      </c>
      <c r="J81" s="33">
        <v>11327426.531999998</v>
      </c>
      <c r="K81" s="33">
        <v>2757792</v>
      </c>
      <c r="L81" s="33">
        <v>2372852.0702858865</v>
      </c>
      <c r="M81" s="33">
        <v>0</v>
      </c>
      <c r="N81" s="33">
        <v>0</v>
      </c>
      <c r="O81" s="54">
        <v>274.97708524289641</v>
      </c>
      <c r="P81" s="33">
        <v>4682.0836865261226</v>
      </c>
      <c r="Q81" s="33">
        <v>0</v>
      </c>
      <c r="R81" s="33">
        <v>0</v>
      </c>
      <c r="S81" s="33">
        <v>3460.8697011915665</v>
      </c>
      <c r="T81" s="33">
        <v>842.58845096241976</v>
      </c>
      <c r="U81" s="33">
        <v>724.9777177775394</v>
      </c>
      <c r="V81" s="33">
        <v>0</v>
      </c>
      <c r="W81" s="33">
        <v>0</v>
      </c>
    </row>
    <row r="82" spans="1:23" x14ac:dyDescent="0.2">
      <c r="A82" s="27">
        <v>1151</v>
      </c>
      <c r="B82" s="27" t="s">
        <v>710</v>
      </c>
      <c r="C82" s="33">
        <v>188</v>
      </c>
      <c r="D82" s="33">
        <f>SUM(Table19[[#This Row],[Utbytte totalt]:[Renter ansvarlig lån totalt]])</f>
        <v>1785979.1039210532</v>
      </c>
      <c r="E82" s="33">
        <f>SUM(Table19[[#This Row],[Utbytte per innbygger]:[Renter ansvarlig lån per innbygger]])</f>
        <v>9499.8888506439016</v>
      </c>
      <c r="F82" s="54">
        <v>1653750</v>
      </c>
      <c r="G82" s="33">
        <v>0</v>
      </c>
      <c r="H82" s="33">
        <v>84000</v>
      </c>
      <c r="I82" s="33">
        <v>0</v>
      </c>
      <c r="J82" s="33">
        <v>0</v>
      </c>
      <c r="K82" s="33">
        <v>0</v>
      </c>
      <c r="L82" s="33">
        <v>30903.974921053275</v>
      </c>
      <c r="M82" s="33">
        <v>17325.128999999964</v>
      </c>
      <c r="N82" s="33">
        <v>0</v>
      </c>
      <c r="O82" s="54">
        <v>8796.5425531914898</v>
      </c>
      <c r="P82" s="33">
        <v>0</v>
      </c>
      <c r="Q82" s="33">
        <v>446.80851063829789</v>
      </c>
      <c r="R82" s="33">
        <v>0</v>
      </c>
      <c r="S82" s="33">
        <v>0</v>
      </c>
      <c r="T82" s="33">
        <v>0</v>
      </c>
      <c r="U82" s="33">
        <v>164.38284532475146</v>
      </c>
      <c r="V82" s="33">
        <v>92.154941489361519</v>
      </c>
      <c r="W82" s="33">
        <v>0</v>
      </c>
    </row>
    <row r="83" spans="1:23" x14ac:dyDescent="0.2">
      <c r="A83" s="27">
        <v>5025</v>
      </c>
      <c r="B83" s="27" t="s">
        <v>552</v>
      </c>
      <c r="C83" s="33">
        <v>5572</v>
      </c>
      <c r="D83" s="33">
        <f>SUM(Table19[[#This Row],[Utbytte totalt]:[Renter ansvarlig lån totalt]])</f>
        <v>51188852.513311565</v>
      </c>
      <c r="E83" s="33">
        <f>SUM(Table19[[#This Row],[Utbytte per innbygger]:[Renter ansvarlig lån per innbygger]])</f>
        <v>9186.8005228484508</v>
      </c>
      <c r="F83" s="54">
        <v>5017331.1300000008</v>
      </c>
      <c r="G83" s="33">
        <v>1307809.7337499999</v>
      </c>
      <c r="H83" s="33">
        <v>0</v>
      </c>
      <c r="I83" s="33">
        <v>0</v>
      </c>
      <c r="J83" s="33">
        <v>40589120.931000002</v>
      </c>
      <c r="K83" s="33">
        <v>2953949</v>
      </c>
      <c r="L83" s="33">
        <v>1320641.7185615599</v>
      </c>
      <c r="M83" s="33">
        <v>0</v>
      </c>
      <c r="N83" s="33">
        <v>0</v>
      </c>
      <c r="O83" s="54">
        <v>900.45425879396998</v>
      </c>
      <c r="P83" s="33">
        <v>234.71100749282124</v>
      </c>
      <c r="Q83" s="33">
        <v>0</v>
      </c>
      <c r="R83" s="33">
        <v>0</v>
      </c>
      <c r="S83" s="33">
        <v>7284.4797076453697</v>
      </c>
      <c r="T83" s="33">
        <v>530.14160086145012</v>
      </c>
      <c r="U83" s="33">
        <v>237.01394805483847</v>
      </c>
      <c r="V83" s="33">
        <v>0</v>
      </c>
      <c r="W83" s="33">
        <v>0</v>
      </c>
    </row>
    <row r="84" spans="1:23" x14ac:dyDescent="0.2">
      <c r="A84" s="27">
        <v>1111</v>
      </c>
      <c r="B84" s="27" t="s">
        <v>604</v>
      </c>
      <c r="C84" s="33">
        <v>3281</v>
      </c>
      <c r="D84" s="33">
        <f>SUM(Table19[[#This Row],[Utbytte totalt]:[Renter ansvarlig lån totalt]])</f>
        <v>30045784.31429559</v>
      </c>
      <c r="E84" s="33">
        <f>SUM(Table19[[#This Row],[Utbytte per innbygger]:[Renter ansvarlig lån per innbygger]])</f>
        <v>9157.5081725984746</v>
      </c>
      <c r="F84" s="54">
        <v>3677399.9999999995</v>
      </c>
      <c r="G84" s="33">
        <v>1845079.25</v>
      </c>
      <c r="H84" s="33">
        <v>11200000.000000002</v>
      </c>
      <c r="I84" s="33">
        <v>0</v>
      </c>
      <c r="J84" s="33">
        <v>9579208.4119999986</v>
      </c>
      <c r="K84" s="33">
        <v>36787</v>
      </c>
      <c r="L84" s="33">
        <v>797684.65229558945</v>
      </c>
      <c r="M84" s="33">
        <v>2909625</v>
      </c>
      <c r="N84" s="33">
        <v>0</v>
      </c>
      <c r="O84" s="54">
        <v>1120.8168241389819</v>
      </c>
      <c r="P84" s="33">
        <v>562.35271258762577</v>
      </c>
      <c r="Q84" s="33">
        <v>3413.5934166412685</v>
      </c>
      <c r="R84" s="33">
        <v>0</v>
      </c>
      <c r="S84" s="33">
        <v>2919.6002474855222</v>
      </c>
      <c r="T84" s="33">
        <v>11.212130448034136</v>
      </c>
      <c r="U84" s="33">
        <v>243.12241764571456</v>
      </c>
      <c r="V84" s="33">
        <v>886.81042365132578</v>
      </c>
      <c r="W84" s="33">
        <v>0</v>
      </c>
    </row>
    <row r="85" spans="1:23" x14ac:dyDescent="0.2">
      <c r="A85" s="27">
        <v>4219</v>
      </c>
      <c r="B85" s="27" t="s">
        <v>754</v>
      </c>
      <c r="C85" s="33">
        <v>3653</v>
      </c>
      <c r="D85" s="33">
        <f>SUM(Table19[[#This Row],[Utbytte totalt]:[Renter ansvarlig lån totalt]])</f>
        <v>33153060.031587888</v>
      </c>
      <c r="E85" s="33">
        <f>SUM(Table19[[#This Row],[Utbytte per innbygger]:[Renter ansvarlig lån per innbygger]])</f>
        <v>9075.5707724029253</v>
      </c>
      <c r="F85" s="54">
        <v>21661976.700000003</v>
      </c>
      <c r="G85" s="33">
        <v>2600373.594</v>
      </c>
      <c r="H85" s="33">
        <v>0</v>
      </c>
      <c r="I85" s="33">
        <v>0</v>
      </c>
      <c r="J85" s="33">
        <v>7131457.3679999998</v>
      </c>
      <c r="K85" s="33">
        <v>847209</v>
      </c>
      <c r="L85" s="33">
        <v>912043.36958788335</v>
      </c>
      <c r="M85" s="33">
        <v>0</v>
      </c>
      <c r="N85" s="33">
        <v>0</v>
      </c>
      <c r="O85" s="54">
        <v>5929.9142348754458</v>
      </c>
      <c r="P85" s="33">
        <v>711.84604270462637</v>
      </c>
      <c r="Q85" s="33">
        <v>0</v>
      </c>
      <c r="R85" s="33">
        <v>0</v>
      </c>
      <c r="S85" s="33">
        <v>1952.2193725704899</v>
      </c>
      <c r="T85" s="33">
        <v>231.92143443744868</v>
      </c>
      <c r="U85" s="33">
        <v>249.66968781491468</v>
      </c>
      <c r="V85" s="33">
        <v>0</v>
      </c>
      <c r="W85" s="33">
        <v>0</v>
      </c>
    </row>
    <row r="86" spans="1:23" x14ac:dyDescent="0.2">
      <c r="A86" s="27">
        <v>3047</v>
      </c>
      <c r="B86" s="27" t="s">
        <v>453</v>
      </c>
      <c r="C86" s="33">
        <v>14273</v>
      </c>
      <c r="D86" s="33">
        <f>SUM(Table19[[#This Row],[Utbytte totalt]:[Renter ansvarlig lån totalt]])</f>
        <v>125680644.27842507</v>
      </c>
      <c r="E86" s="33">
        <f>SUM(Table19[[#This Row],[Utbytte per innbygger]:[Renter ansvarlig lån per innbygger]])</f>
        <v>8805.4819784505762</v>
      </c>
      <c r="F86" s="54">
        <v>4426250</v>
      </c>
      <c r="G86" s="33">
        <v>16459910.145</v>
      </c>
      <c r="H86" s="33">
        <v>0</v>
      </c>
      <c r="I86" s="33">
        <v>0</v>
      </c>
      <c r="J86" s="33">
        <v>99815436.316</v>
      </c>
      <c r="K86" s="33">
        <v>949949</v>
      </c>
      <c r="L86" s="33">
        <v>4029098.8174250722</v>
      </c>
      <c r="M86" s="33">
        <v>0</v>
      </c>
      <c r="N86" s="33">
        <v>0</v>
      </c>
      <c r="O86" s="54">
        <v>310.11350101590415</v>
      </c>
      <c r="P86" s="33">
        <v>1153.2200760176556</v>
      </c>
      <c r="Q86" s="33">
        <v>0</v>
      </c>
      <c r="R86" s="33">
        <v>0</v>
      </c>
      <c r="S86" s="33">
        <v>6993.3045831990476</v>
      </c>
      <c r="T86" s="33">
        <v>66.555664541441885</v>
      </c>
      <c r="U86" s="33">
        <v>282.28815367652714</v>
      </c>
      <c r="V86" s="33">
        <v>0</v>
      </c>
      <c r="W86" s="33">
        <v>0</v>
      </c>
    </row>
    <row r="87" spans="1:23" x14ac:dyDescent="0.2">
      <c r="A87" s="27">
        <v>5416</v>
      </c>
      <c r="B87" s="27" t="s">
        <v>460</v>
      </c>
      <c r="C87" s="33">
        <v>3993</v>
      </c>
      <c r="D87" s="33">
        <f>SUM(Table19[[#This Row],[Utbytte totalt]:[Renter ansvarlig lån totalt]])</f>
        <v>35092688.037124515</v>
      </c>
      <c r="E87" s="33">
        <f>SUM(Table19[[#This Row],[Utbytte per innbygger]:[Renter ansvarlig lån per innbygger]])</f>
        <v>8788.551975237795</v>
      </c>
      <c r="F87" s="54">
        <v>0</v>
      </c>
      <c r="G87" s="33">
        <v>15794634.583000001</v>
      </c>
      <c r="H87" s="33">
        <v>0</v>
      </c>
      <c r="I87" s="33">
        <v>0</v>
      </c>
      <c r="J87" s="33">
        <v>9977198</v>
      </c>
      <c r="K87" s="33">
        <v>4832332</v>
      </c>
      <c r="L87" s="33">
        <v>4488523.4541245103</v>
      </c>
      <c r="M87" s="33">
        <v>0</v>
      </c>
      <c r="N87" s="33">
        <v>0</v>
      </c>
      <c r="O87" s="54">
        <v>0</v>
      </c>
      <c r="P87" s="33">
        <v>3955.5809123466065</v>
      </c>
      <c r="Q87" s="33">
        <v>0</v>
      </c>
      <c r="R87" s="33">
        <v>0</v>
      </c>
      <c r="S87" s="33">
        <v>2498.6721763085397</v>
      </c>
      <c r="T87" s="33">
        <v>1210.2008514901077</v>
      </c>
      <c r="U87" s="33">
        <v>1124.0980350925395</v>
      </c>
      <c r="V87" s="33">
        <v>0</v>
      </c>
      <c r="W87" s="33">
        <v>0</v>
      </c>
    </row>
    <row r="88" spans="1:23" x14ac:dyDescent="0.2">
      <c r="A88" s="27">
        <v>3451</v>
      </c>
      <c r="B88" s="27" t="s">
        <v>476</v>
      </c>
      <c r="C88" s="33">
        <v>6354</v>
      </c>
      <c r="D88" s="33">
        <f>SUM(Table19[[#This Row],[Utbytte totalt]:[Renter ansvarlig lån totalt]])</f>
        <v>55822411.111738771</v>
      </c>
      <c r="E88" s="33">
        <f>SUM(Table19[[#This Row],[Utbytte per innbygger]:[Renter ansvarlig lån per innbygger]])</f>
        <v>8785.3967755333288</v>
      </c>
      <c r="F88" s="54">
        <v>1499985.0000000002</v>
      </c>
      <c r="G88" s="33">
        <v>8883164.1710000001</v>
      </c>
      <c r="H88" s="33">
        <v>0</v>
      </c>
      <c r="I88" s="33">
        <v>0</v>
      </c>
      <c r="J88" s="33">
        <v>41004798.215999998</v>
      </c>
      <c r="K88" s="33">
        <v>2583561</v>
      </c>
      <c r="L88" s="33">
        <v>1850902.7247387767</v>
      </c>
      <c r="M88" s="33">
        <v>0</v>
      </c>
      <c r="N88" s="33">
        <v>0</v>
      </c>
      <c r="O88" s="54">
        <v>236.06940509915017</v>
      </c>
      <c r="P88" s="33">
        <v>1398.0428345923829</v>
      </c>
      <c r="Q88" s="33">
        <v>0</v>
      </c>
      <c r="R88" s="33">
        <v>0</v>
      </c>
      <c r="S88" s="33">
        <v>6453.3834145420205</v>
      </c>
      <c r="T88" s="33">
        <v>406.60387157695942</v>
      </c>
      <c r="U88" s="33">
        <v>291.29724972281662</v>
      </c>
      <c r="V88" s="33">
        <v>0</v>
      </c>
      <c r="W88" s="33">
        <v>0</v>
      </c>
    </row>
    <row r="89" spans="1:23" x14ac:dyDescent="0.2">
      <c r="A89" s="27">
        <v>1563</v>
      </c>
      <c r="B89" s="27" t="s">
        <v>437</v>
      </c>
      <c r="C89" s="33">
        <v>6932</v>
      </c>
      <c r="D89" s="33">
        <f>SUM(Table19[[#This Row],[Utbytte totalt]:[Renter ansvarlig lån totalt]])</f>
        <v>59305152.405476794</v>
      </c>
      <c r="E89" s="33">
        <f>SUM(Table19[[#This Row],[Utbytte per innbygger]:[Renter ansvarlig lån per innbygger]])</f>
        <v>8555.2729955967679</v>
      </c>
      <c r="F89" s="54">
        <v>0</v>
      </c>
      <c r="G89" s="33">
        <v>31588103.071000002</v>
      </c>
      <c r="H89" s="33">
        <v>0</v>
      </c>
      <c r="I89" s="33">
        <v>0</v>
      </c>
      <c r="J89" s="33">
        <v>19883852.603999998</v>
      </c>
      <c r="K89" s="33">
        <v>3655471</v>
      </c>
      <c r="L89" s="33">
        <v>4177725.7304767966</v>
      </c>
      <c r="M89" s="33">
        <v>0</v>
      </c>
      <c r="N89" s="33">
        <v>0</v>
      </c>
      <c r="O89" s="54">
        <v>0</v>
      </c>
      <c r="P89" s="33">
        <v>4556.8527223023666</v>
      </c>
      <c r="Q89" s="33">
        <v>0</v>
      </c>
      <c r="R89" s="33">
        <v>0</v>
      </c>
      <c r="S89" s="33">
        <v>2868.4149746105018</v>
      </c>
      <c r="T89" s="33">
        <v>527.33280438545876</v>
      </c>
      <c r="U89" s="33">
        <v>602.67249429844151</v>
      </c>
      <c r="V89" s="33">
        <v>0</v>
      </c>
      <c r="W89" s="33">
        <v>0</v>
      </c>
    </row>
    <row r="90" spans="1:23" x14ac:dyDescent="0.2">
      <c r="A90" s="27">
        <v>5438</v>
      </c>
      <c r="B90" s="27" t="s">
        <v>535</v>
      </c>
      <c r="C90" s="33">
        <v>1221</v>
      </c>
      <c r="D90" s="33">
        <f>SUM(Table19[[#This Row],[Utbytte totalt]:[Renter ansvarlig lån totalt]])</f>
        <v>10048665.508676164</v>
      </c>
      <c r="E90" s="33">
        <f>SUM(Table19[[#This Row],[Utbytte per innbygger]:[Renter ansvarlig lån per innbygger]])</f>
        <v>8229.8652814710604</v>
      </c>
      <c r="F90" s="54">
        <v>0</v>
      </c>
      <c r="G90" s="33">
        <v>2647820</v>
      </c>
      <c r="H90" s="33">
        <v>2737000</v>
      </c>
      <c r="I90" s="33">
        <v>0</v>
      </c>
      <c r="J90" s="33">
        <v>2500893.7659999994</v>
      </c>
      <c r="K90" s="33">
        <v>876601</v>
      </c>
      <c r="L90" s="33">
        <v>916338.0602761656</v>
      </c>
      <c r="M90" s="33">
        <v>370012.68239999987</v>
      </c>
      <c r="N90" s="33">
        <v>0</v>
      </c>
      <c r="O90" s="54">
        <v>0</v>
      </c>
      <c r="P90" s="33">
        <v>2168.5667485667486</v>
      </c>
      <c r="Q90" s="33">
        <v>2241.6052416052416</v>
      </c>
      <c r="R90" s="33">
        <v>0</v>
      </c>
      <c r="S90" s="33">
        <v>2048.234042588042</v>
      </c>
      <c r="T90" s="33">
        <v>717.93693693693695</v>
      </c>
      <c r="U90" s="33">
        <v>750.48162184780153</v>
      </c>
      <c r="V90" s="33">
        <v>303.04068992628982</v>
      </c>
      <c r="W90" s="33">
        <v>0</v>
      </c>
    </row>
    <row r="91" spans="1:23" x14ac:dyDescent="0.2">
      <c r="A91" s="27">
        <v>5022</v>
      </c>
      <c r="B91" s="27" t="s">
        <v>486</v>
      </c>
      <c r="C91" s="33">
        <v>2443</v>
      </c>
      <c r="D91" s="33">
        <f>SUM(Table19[[#This Row],[Utbytte totalt]:[Renter ansvarlig lån totalt]])</f>
        <v>19764024.616704799</v>
      </c>
      <c r="E91" s="33">
        <f>SUM(Table19[[#This Row],[Utbytte per innbygger]:[Renter ansvarlig lån per innbygger]])</f>
        <v>8090.0632896867783</v>
      </c>
      <c r="F91" s="54">
        <v>97656.860000000015</v>
      </c>
      <c r="G91" s="33">
        <v>9854182.352</v>
      </c>
      <c r="H91" s="33">
        <v>0</v>
      </c>
      <c r="I91" s="33">
        <v>0</v>
      </c>
      <c r="J91" s="33">
        <v>6494513.0699999984</v>
      </c>
      <c r="K91" s="33">
        <v>2419238</v>
      </c>
      <c r="L91" s="33">
        <v>898434.33470480144</v>
      </c>
      <c r="M91" s="33">
        <v>0</v>
      </c>
      <c r="N91" s="33">
        <v>0</v>
      </c>
      <c r="O91" s="54">
        <v>39.974154727793703</v>
      </c>
      <c r="P91" s="33">
        <v>4033.6399312320918</v>
      </c>
      <c r="Q91" s="33">
        <v>0</v>
      </c>
      <c r="R91" s="33">
        <v>0</v>
      </c>
      <c r="S91" s="33">
        <v>2658.4171387638144</v>
      </c>
      <c r="T91" s="33">
        <v>990.27343430208759</v>
      </c>
      <c r="U91" s="33">
        <v>367.75863066099117</v>
      </c>
      <c r="V91" s="33">
        <v>0</v>
      </c>
      <c r="W91" s="33">
        <v>0</v>
      </c>
    </row>
    <row r="92" spans="1:23" x14ac:dyDescent="0.2">
      <c r="A92" s="27">
        <v>1838</v>
      </c>
      <c r="B92" s="27" t="s">
        <v>750</v>
      </c>
      <c r="C92" s="33">
        <v>1894</v>
      </c>
      <c r="D92" s="33">
        <f>SUM(Table19[[#This Row],[Utbytte totalt]:[Renter ansvarlig lån totalt]])</f>
        <v>14702411.418953178</v>
      </c>
      <c r="E92" s="33">
        <f>SUM(Table19[[#This Row],[Utbytte per innbygger]:[Renter ansvarlig lån per innbygger]])</f>
        <v>7762.6248252128717</v>
      </c>
      <c r="F92" s="54">
        <v>0</v>
      </c>
      <c r="G92" s="33">
        <v>6903843.898</v>
      </c>
      <c r="H92" s="33">
        <v>0</v>
      </c>
      <c r="I92" s="33">
        <v>0</v>
      </c>
      <c r="J92" s="33">
        <v>4729559.561999999</v>
      </c>
      <c r="K92" s="33">
        <v>2395468</v>
      </c>
      <c r="L92" s="33">
        <v>673539.95895317942</v>
      </c>
      <c r="M92" s="33">
        <v>0</v>
      </c>
      <c r="N92" s="33">
        <v>0</v>
      </c>
      <c r="O92" s="54">
        <v>0</v>
      </c>
      <c r="P92" s="33">
        <v>3645.1129345300951</v>
      </c>
      <c r="Q92" s="33">
        <v>0</v>
      </c>
      <c r="R92" s="33">
        <v>0</v>
      </c>
      <c r="S92" s="33">
        <v>2497.1275406546984</v>
      </c>
      <c r="T92" s="33">
        <v>1264.7666314677931</v>
      </c>
      <c r="U92" s="33">
        <v>355.6177185602848</v>
      </c>
      <c r="V92" s="33">
        <v>0</v>
      </c>
      <c r="W92" s="33">
        <v>0</v>
      </c>
    </row>
    <row r="93" spans="1:23" x14ac:dyDescent="0.2">
      <c r="A93" s="27">
        <v>4635</v>
      </c>
      <c r="B93" s="27" t="s">
        <v>549</v>
      </c>
      <c r="C93" s="33">
        <v>2230</v>
      </c>
      <c r="D93" s="33">
        <f>SUM(Table19[[#This Row],[Utbytte totalt]:[Renter ansvarlig lån totalt]])</f>
        <v>17187268.075372335</v>
      </c>
      <c r="E93" s="33">
        <f>SUM(Table19[[#This Row],[Utbytte per innbygger]:[Renter ansvarlig lån per innbygger]])</f>
        <v>7707.2951010638271</v>
      </c>
      <c r="F93" s="54">
        <v>4827382.62</v>
      </c>
      <c r="G93" s="33">
        <v>1562689.7860000001</v>
      </c>
      <c r="H93" s="33">
        <v>0</v>
      </c>
      <c r="I93" s="33">
        <v>0</v>
      </c>
      <c r="J93" s="33">
        <v>9359662.4340000004</v>
      </c>
      <c r="K93" s="33">
        <v>413432</v>
      </c>
      <c r="L93" s="33">
        <v>1024101.2353723347</v>
      </c>
      <c r="M93" s="33">
        <v>0</v>
      </c>
      <c r="N93" s="33">
        <v>0</v>
      </c>
      <c r="O93" s="54">
        <v>2164.7455695067265</v>
      </c>
      <c r="P93" s="33">
        <v>700.75775156950681</v>
      </c>
      <c r="Q93" s="33">
        <v>0</v>
      </c>
      <c r="R93" s="33">
        <v>0</v>
      </c>
      <c r="S93" s="33">
        <v>4197.1580421524668</v>
      </c>
      <c r="T93" s="33">
        <v>185.39551569506727</v>
      </c>
      <c r="U93" s="33">
        <v>459.23822214006043</v>
      </c>
      <c r="V93" s="33">
        <v>0</v>
      </c>
      <c r="W93" s="33">
        <v>0</v>
      </c>
    </row>
    <row r="94" spans="1:23" x14ac:dyDescent="0.2">
      <c r="A94" s="27">
        <v>5042</v>
      </c>
      <c r="B94" s="27" t="s">
        <v>531</v>
      </c>
      <c r="C94" s="33">
        <v>1309</v>
      </c>
      <c r="D94" s="33">
        <f>SUM(Table19[[#This Row],[Utbytte totalt]:[Renter ansvarlig lån totalt]])</f>
        <v>9903885.3036815245</v>
      </c>
      <c r="E94" s="33">
        <f>SUM(Table19[[#This Row],[Utbytte per innbygger]:[Renter ansvarlig lån per innbygger]])</f>
        <v>7565.9933565175888</v>
      </c>
      <c r="F94" s="54">
        <v>1987125.0000000002</v>
      </c>
      <c r="G94" s="33">
        <v>2601845.554</v>
      </c>
      <c r="H94" s="33">
        <v>0</v>
      </c>
      <c r="I94" s="33">
        <v>0</v>
      </c>
      <c r="J94" s="33">
        <v>1639361.493</v>
      </c>
      <c r="K94" s="33">
        <v>3260867</v>
      </c>
      <c r="L94" s="33">
        <v>414686.25668152422</v>
      </c>
      <c r="M94" s="33">
        <v>0</v>
      </c>
      <c r="N94" s="33">
        <v>0</v>
      </c>
      <c r="O94" s="54">
        <v>1518.0481283422462</v>
      </c>
      <c r="P94" s="33">
        <v>1987.6589411764705</v>
      </c>
      <c r="Q94" s="33">
        <v>0</v>
      </c>
      <c r="R94" s="33">
        <v>0</v>
      </c>
      <c r="S94" s="33">
        <v>1252.377</v>
      </c>
      <c r="T94" s="33">
        <v>2491.113063407181</v>
      </c>
      <c r="U94" s="33">
        <v>316.79622359169156</v>
      </c>
      <c r="V94" s="33">
        <v>0</v>
      </c>
      <c r="W94" s="33">
        <v>0</v>
      </c>
    </row>
    <row r="95" spans="1:23" x14ac:dyDescent="0.2">
      <c r="A95" s="27">
        <v>4207</v>
      </c>
      <c r="B95" s="27" t="s">
        <v>482</v>
      </c>
      <c r="C95" s="33">
        <v>9048</v>
      </c>
      <c r="D95" s="33">
        <f>SUM(Table19[[#This Row],[Utbytte totalt]:[Renter ansvarlig lån totalt]])</f>
        <v>68317883.15405789</v>
      </c>
      <c r="E95" s="33">
        <f>SUM(Table19[[#This Row],[Utbytte per innbygger]:[Renter ansvarlig lån per innbygger]])</f>
        <v>7550.6060073008284</v>
      </c>
      <c r="F95" s="54">
        <v>35651196</v>
      </c>
      <c r="G95" s="33">
        <v>7205326.6880000001</v>
      </c>
      <c r="H95" s="33">
        <v>0</v>
      </c>
      <c r="I95" s="33">
        <v>0</v>
      </c>
      <c r="J95" s="33">
        <v>22390752.175999999</v>
      </c>
      <c r="K95" s="33">
        <v>767901</v>
      </c>
      <c r="L95" s="33">
        <v>2302707.2900578976</v>
      </c>
      <c r="M95" s="33">
        <v>0</v>
      </c>
      <c r="N95" s="33">
        <v>0</v>
      </c>
      <c r="O95" s="54">
        <v>3940.2294429708222</v>
      </c>
      <c r="P95" s="33">
        <v>796.34468258178606</v>
      </c>
      <c r="Q95" s="33">
        <v>0</v>
      </c>
      <c r="R95" s="33">
        <v>0</v>
      </c>
      <c r="S95" s="33">
        <v>2474.6631494252874</v>
      </c>
      <c r="T95" s="33">
        <v>84.8696949602122</v>
      </c>
      <c r="U95" s="33">
        <v>254.49903736272077</v>
      </c>
      <c r="V95" s="33">
        <v>0</v>
      </c>
      <c r="W95" s="33">
        <v>0</v>
      </c>
    </row>
    <row r="96" spans="1:23" x14ac:dyDescent="0.2">
      <c r="A96" s="27">
        <v>1112</v>
      </c>
      <c r="B96" s="27" t="s">
        <v>545</v>
      </c>
      <c r="C96" s="33">
        <v>3178</v>
      </c>
      <c r="D96" s="33">
        <f>SUM(Table19[[#This Row],[Utbytte totalt]:[Renter ansvarlig lån totalt]])</f>
        <v>23368900.800178725</v>
      </c>
      <c r="E96" s="33">
        <f>SUM(Table19[[#This Row],[Utbytte per innbygger]:[Renter ansvarlig lån per innbygger]])</f>
        <v>7353.3356828756214</v>
      </c>
      <c r="F96" s="54">
        <v>8233600</v>
      </c>
      <c r="G96" s="33">
        <v>0</v>
      </c>
      <c r="H96" s="33">
        <v>0</v>
      </c>
      <c r="I96" s="33">
        <v>0</v>
      </c>
      <c r="J96" s="33">
        <v>13149537.003999997</v>
      </c>
      <c r="K96" s="33">
        <v>1061673</v>
      </c>
      <c r="L96" s="33">
        <v>924090.79617872834</v>
      </c>
      <c r="M96" s="33">
        <v>0</v>
      </c>
      <c r="N96" s="33">
        <v>0</v>
      </c>
      <c r="O96" s="54">
        <v>2590.8118313404657</v>
      </c>
      <c r="P96" s="33">
        <v>0</v>
      </c>
      <c r="Q96" s="33">
        <v>0</v>
      </c>
      <c r="R96" s="33">
        <v>0</v>
      </c>
      <c r="S96" s="33">
        <v>4137.6768420390172</v>
      </c>
      <c r="T96" s="33">
        <v>334.06954059156703</v>
      </c>
      <c r="U96" s="33">
        <v>290.77746890457155</v>
      </c>
      <c r="V96" s="33">
        <v>0</v>
      </c>
      <c r="W96" s="33">
        <v>0</v>
      </c>
    </row>
    <row r="97" spans="1:23" x14ac:dyDescent="0.2">
      <c r="A97" s="27">
        <v>3440</v>
      </c>
      <c r="B97" s="27" t="s">
        <v>527</v>
      </c>
      <c r="C97" s="33">
        <v>5082</v>
      </c>
      <c r="D97" s="33">
        <f>SUM(Table19[[#This Row],[Utbytte totalt]:[Renter ansvarlig lån totalt]])</f>
        <v>36622747.690099441</v>
      </c>
      <c r="E97" s="33">
        <f>SUM(Table19[[#This Row],[Utbytte per innbygger]:[Renter ansvarlig lån per innbygger]])</f>
        <v>7206.3651495669901</v>
      </c>
      <c r="F97" s="54">
        <v>17127000</v>
      </c>
      <c r="G97" s="33">
        <v>3953525.3310000002</v>
      </c>
      <c r="H97" s="33">
        <v>0</v>
      </c>
      <c r="I97" s="33">
        <v>0</v>
      </c>
      <c r="J97" s="33">
        <v>13257660.231000001</v>
      </c>
      <c r="K97" s="33">
        <v>138187</v>
      </c>
      <c r="L97" s="33">
        <v>2146375.1280994415</v>
      </c>
      <c r="M97" s="33">
        <v>0</v>
      </c>
      <c r="N97" s="33">
        <v>0</v>
      </c>
      <c r="O97" s="54">
        <v>3370.1298701298701</v>
      </c>
      <c r="P97" s="33">
        <v>777.9467396694215</v>
      </c>
      <c r="Q97" s="33">
        <v>0</v>
      </c>
      <c r="R97" s="33">
        <v>0</v>
      </c>
      <c r="S97" s="33">
        <v>2608.748569657615</v>
      </c>
      <c r="T97" s="33">
        <v>27.191460055096417</v>
      </c>
      <c r="U97" s="33">
        <v>422.34851005498655</v>
      </c>
      <c r="V97" s="33">
        <v>0</v>
      </c>
      <c r="W97" s="33">
        <v>0</v>
      </c>
    </row>
    <row r="98" spans="1:23" x14ac:dyDescent="0.2">
      <c r="A98" s="27">
        <v>3015</v>
      </c>
      <c r="B98" s="27" t="s">
        <v>461</v>
      </c>
      <c r="C98" s="33">
        <v>3846</v>
      </c>
      <c r="D98" s="33">
        <f>SUM(Table19[[#This Row],[Utbytte totalt]:[Renter ansvarlig lån totalt]])</f>
        <v>27468244.282409638</v>
      </c>
      <c r="E98" s="33">
        <f>SUM(Table19[[#This Row],[Utbytte per innbygger]:[Renter ansvarlig lån per innbygger]])</f>
        <v>7142.029194594289</v>
      </c>
      <c r="F98" s="54">
        <v>5770170</v>
      </c>
      <c r="G98" s="33">
        <v>13142718.358000001</v>
      </c>
      <c r="H98" s="33">
        <v>0</v>
      </c>
      <c r="I98" s="33">
        <v>0</v>
      </c>
      <c r="J98" s="33">
        <v>7480923.2690000013</v>
      </c>
      <c r="K98" s="33">
        <v>26192</v>
      </c>
      <c r="L98" s="33">
        <v>1048240.6554096341</v>
      </c>
      <c r="M98" s="33">
        <v>0</v>
      </c>
      <c r="N98" s="33">
        <v>0</v>
      </c>
      <c r="O98" s="54">
        <v>1500.3042121684866</v>
      </c>
      <c r="P98" s="33">
        <v>3417.2434628185129</v>
      </c>
      <c r="Q98" s="33">
        <v>0</v>
      </c>
      <c r="R98" s="33">
        <v>0</v>
      </c>
      <c r="S98" s="33">
        <v>1945.1178546541864</v>
      </c>
      <c r="T98" s="33">
        <v>6.8101924076963076</v>
      </c>
      <c r="U98" s="33">
        <v>272.55347254540669</v>
      </c>
      <c r="V98" s="33">
        <v>0</v>
      </c>
      <c r="W98" s="33">
        <v>0</v>
      </c>
    </row>
    <row r="99" spans="1:23" x14ac:dyDescent="0.2">
      <c r="A99" s="27">
        <v>5440</v>
      </c>
      <c r="B99" s="27" t="s">
        <v>702</v>
      </c>
      <c r="C99" s="33">
        <v>906</v>
      </c>
      <c r="D99" s="33">
        <f>SUM(Table19[[#This Row],[Utbytte totalt]:[Renter ansvarlig lån totalt]])</f>
        <v>6400099.5133426618</v>
      </c>
      <c r="E99" s="33">
        <f>SUM(Table19[[#This Row],[Utbytte per innbygger]:[Renter ansvarlig lån per innbygger]])</f>
        <v>7064.1274981707083</v>
      </c>
      <c r="F99" s="54">
        <v>937500</v>
      </c>
      <c r="G99" s="33">
        <v>0</v>
      </c>
      <c r="H99" s="33">
        <v>3150000</v>
      </c>
      <c r="I99" s="33">
        <v>0</v>
      </c>
      <c r="J99" s="33">
        <v>198636.94199999995</v>
      </c>
      <c r="K99" s="33">
        <v>117636</v>
      </c>
      <c r="L99" s="33">
        <v>226456.57134266198</v>
      </c>
      <c r="M99" s="33">
        <v>1769870.0000000005</v>
      </c>
      <c r="N99" s="33">
        <v>0</v>
      </c>
      <c r="O99" s="54">
        <v>1034.7682119205299</v>
      </c>
      <c r="P99" s="33">
        <v>0</v>
      </c>
      <c r="Q99" s="33">
        <v>3476.8211920529802</v>
      </c>
      <c r="R99" s="33">
        <v>0</v>
      </c>
      <c r="S99" s="33">
        <v>219.24607284768206</v>
      </c>
      <c r="T99" s="33">
        <v>129.84105960264901</v>
      </c>
      <c r="U99" s="33">
        <v>249.95206549962691</v>
      </c>
      <c r="V99" s="33">
        <v>1953.4988962472412</v>
      </c>
      <c r="W99" s="33">
        <v>0</v>
      </c>
    </row>
    <row r="100" spans="1:23" x14ac:dyDescent="0.2">
      <c r="A100" s="27">
        <v>5045</v>
      </c>
      <c r="B100" s="27" t="s">
        <v>504</v>
      </c>
      <c r="C100" s="33">
        <v>2287</v>
      </c>
      <c r="D100" s="33">
        <f>SUM(Table19[[#This Row],[Utbytte totalt]:[Renter ansvarlig lån totalt]])</f>
        <v>16102103.064716171</v>
      </c>
      <c r="E100" s="33">
        <f>SUM(Table19[[#This Row],[Utbytte per innbygger]:[Renter ansvarlig lån per innbygger]])</f>
        <v>7040.7096916117944</v>
      </c>
      <c r="F100" s="54">
        <v>3747150</v>
      </c>
      <c r="G100" s="33">
        <v>7084278.6000000006</v>
      </c>
      <c r="H100" s="33">
        <v>0</v>
      </c>
      <c r="I100" s="33">
        <v>0</v>
      </c>
      <c r="J100" s="33">
        <v>3867054.9979999997</v>
      </c>
      <c r="K100" s="33">
        <v>586074</v>
      </c>
      <c r="L100" s="33">
        <v>817545.46671617031</v>
      </c>
      <c r="M100" s="33">
        <v>0</v>
      </c>
      <c r="N100" s="33">
        <v>0</v>
      </c>
      <c r="O100" s="54">
        <v>1638.4564932225624</v>
      </c>
      <c r="P100" s="33">
        <v>3097.6294709226063</v>
      </c>
      <c r="Q100" s="33">
        <v>0</v>
      </c>
      <c r="R100" s="33">
        <v>0</v>
      </c>
      <c r="S100" s="33">
        <v>1690.8854385658067</v>
      </c>
      <c r="T100" s="33">
        <v>256.26322693484917</v>
      </c>
      <c r="U100" s="33">
        <v>357.47506196596868</v>
      </c>
      <c r="V100" s="33">
        <v>0</v>
      </c>
      <c r="W100" s="33">
        <v>0</v>
      </c>
    </row>
    <row r="101" spans="1:23" x14ac:dyDescent="0.2">
      <c r="A101" s="27">
        <v>3050</v>
      </c>
      <c r="B101" s="27" t="s">
        <v>546</v>
      </c>
      <c r="C101" s="33">
        <v>2720</v>
      </c>
      <c r="D101" s="33">
        <f>SUM(Table19[[#This Row],[Utbytte totalt]:[Renter ansvarlig lån totalt]])</f>
        <v>18607215.406577162</v>
      </c>
      <c r="E101" s="33">
        <f>SUM(Table19[[#This Row],[Utbytte per innbygger]:[Renter ansvarlig lån per innbygger]])</f>
        <v>6840.888017123958</v>
      </c>
      <c r="F101" s="54">
        <v>1411250</v>
      </c>
      <c r="G101" s="33">
        <v>1054094.321</v>
      </c>
      <c r="H101" s="33">
        <v>0</v>
      </c>
      <c r="I101" s="33">
        <v>0</v>
      </c>
      <c r="J101" s="33">
        <v>14663174.710999999</v>
      </c>
      <c r="K101" s="33">
        <v>503562</v>
      </c>
      <c r="L101" s="33">
        <v>975134.37457716465</v>
      </c>
      <c r="M101" s="33">
        <v>0</v>
      </c>
      <c r="N101" s="33">
        <v>0</v>
      </c>
      <c r="O101" s="54">
        <v>518.84191176470586</v>
      </c>
      <c r="P101" s="33">
        <v>387.53467683823527</v>
      </c>
      <c r="Q101" s="33">
        <v>0</v>
      </c>
      <c r="R101" s="33">
        <v>0</v>
      </c>
      <c r="S101" s="33">
        <v>5390.8730555147058</v>
      </c>
      <c r="T101" s="33">
        <v>185.13308823529411</v>
      </c>
      <c r="U101" s="33">
        <v>358.50528477101642</v>
      </c>
      <c r="V101" s="33">
        <v>0</v>
      </c>
      <c r="W101" s="33">
        <v>0</v>
      </c>
    </row>
    <row r="102" spans="1:23" x14ac:dyDescent="0.2">
      <c r="A102" s="27">
        <v>4637</v>
      </c>
      <c r="B102" s="27" t="s">
        <v>569</v>
      </c>
      <c r="C102" s="33">
        <v>1290</v>
      </c>
      <c r="D102" s="33">
        <f>SUM(Table19[[#This Row],[Utbytte totalt]:[Renter ansvarlig lån totalt]])</f>
        <v>8824359.5700009558</v>
      </c>
      <c r="E102" s="33">
        <f>SUM(Table19[[#This Row],[Utbytte per innbygger]:[Renter ansvarlig lån per innbygger]])</f>
        <v>6840.5888139542294</v>
      </c>
      <c r="F102" s="54">
        <v>6840463.2600000007</v>
      </c>
      <c r="G102" s="33">
        <v>528276</v>
      </c>
      <c r="H102" s="33">
        <v>0</v>
      </c>
      <c r="I102" s="33">
        <v>0</v>
      </c>
      <c r="J102" s="33">
        <v>845466.20999999985</v>
      </c>
      <c r="K102" s="33">
        <v>70087</v>
      </c>
      <c r="L102" s="33">
        <v>540067.10000095516</v>
      </c>
      <c r="M102" s="33">
        <v>0</v>
      </c>
      <c r="N102" s="33">
        <v>0</v>
      </c>
      <c r="O102" s="54">
        <v>5302.6846976744191</v>
      </c>
      <c r="P102" s="33">
        <v>409.51627906976745</v>
      </c>
      <c r="Q102" s="33">
        <v>0</v>
      </c>
      <c r="R102" s="33">
        <v>0</v>
      </c>
      <c r="S102" s="33">
        <v>655.40016279069755</v>
      </c>
      <c r="T102" s="33">
        <v>54.331007751937982</v>
      </c>
      <c r="U102" s="33">
        <v>418.65666666740708</v>
      </c>
      <c r="V102" s="33">
        <v>0</v>
      </c>
      <c r="W102" s="33">
        <v>0</v>
      </c>
    </row>
    <row r="103" spans="1:23" x14ac:dyDescent="0.2">
      <c r="A103" s="27">
        <v>3423</v>
      </c>
      <c r="B103" s="27" t="s">
        <v>574</v>
      </c>
      <c r="C103" s="33">
        <v>2318</v>
      </c>
      <c r="D103" s="33">
        <f>SUM(Table19[[#This Row],[Utbytte totalt]:[Renter ansvarlig lån totalt]])</f>
        <v>15647349.300476562</v>
      </c>
      <c r="E103" s="33">
        <f>SUM(Table19[[#This Row],[Utbytte per innbygger]:[Renter ansvarlig lån per innbygger]])</f>
        <v>6750.3663936482153</v>
      </c>
      <c r="F103" s="54">
        <v>0</v>
      </c>
      <c r="G103" s="33">
        <v>795873.04200000002</v>
      </c>
      <c r="H103" s="33">
        <v>0</v>
      </c>
      <c r="I103" s="33">
        <v>0</v>
      </c>
      <c r="J103" s="33">
        <v>13950817.952</v>
      </c>
      <c r="K103" s="33">
        <v>277558</v>
      </c>
      <c r="L103" s="33">
        <v>623100.30647656322</v>
      </c>
      <c r="M103" s="33">
        <v>0</v>
      </c>
      <c r="N103" s="33">
        <v>0</v>
      </c>
      <c r="O103" s="54">
        <v>0</v>
      </c>
      <c r="P103" s="33">
        <v>343.34471182053494</v>
      </c>
      <c r="Q103" s="33">
        <v>0</v>
      </c>
      <c r="R103" s="33">
        <v>0</v>
      </c>
      <c r="S103" s="33">
        <v>6018.4719378774807</v>
      </c>
      <c r="T103" s="33">
        <v>119.74029335634168</v>
      </c>
      <c r="U103" s="33">
        <v>268.80945059385817</v>
      </c>
      <c r="V103" s="33">
        <v>0</v>
      </c>
      <c r="W103" s="33">
        <v>0</v>
      </c>
    </row>
    <row r="104" spans="1:23" x14ac:dyDescent="0.2">
      <c r="A104" s="27">
        <v>4223</v>
      </c>
      <c r="B104" s="27" t="s">
        <v>469</v>
      </c>
      <c r="C104" s="33">
        <v>15123</v>
      </c>
      <c r="D104" s="33">
        <f>SUM(Table19[[#This Row],[Utbytte totalt]:[Renter ansvarlig lån totalt]])</f>
        <v>101897188.44870214</v>
      </c>
      <c r="E104" s="33">
        <f>SUM(Table19[[#This Row],[Utbytte per innbygger]:[Renter ansvarlig lån per innbygger]])</f>
        <v>6737.8951562984948</v>
      </c>
      <c r="F104" s="54">
        <v>28346575.950000003</v>
      </c>
      <c r="G104" s="33">
        <v>12120168.732000001</v>
      </c>
      <c r="H104" s="33">
        <v>0</v>
      </c>
      <c r="I104" s="33">
        <v>0</v>
      </c>
      <c r="J104" s="33">
        <v>57159856.779999994</v>
      </c>
      <c r="K104" s="33">
        <v>323891</v>
      </c>
      <c r="L104" s="33">
        <v>3946695.9867021441</v>
      </c>
      <c r="M104" s="33">
        <v>0</v>
      </c>
      <c r="N104" s="33">
        <v>0</v>
      </c>
      <c r="O104" s="54">
        <v>1874.4016365800439</v>
      </c>
      <c r="P104" s="33">
        <v>801.43944534814523</v>
      </c>
      <c r="Q104" s="33">
        <v>0</v>
      </c>
      <c r="R104" s="33">
        <v>0</v>
      </c>
      <c r="S104" s="33">
        <v>3779.6638748925475</v>
      </c>
      <c r="T104" s="33">
        <v>21.417113006678569</v>
      </c>
      <c r="U104" s="33">
        <v>260.97308647108008</v>
      </c>
      <c r="V104" s="33">
        <v>0</v>
      </c>
      <c r="W104" s="33">
        <v>0</v>
      </c>
    </row>
    <row r="105" spans="1:23" x14ac:dyDescent="0.2">
      <c r="A105" s="27">
        <v>5425</v>
      </c>
      <c r="B105" s="27" t="s">
        <v>507</v>
      </c>
      <c r="C105" s="33">
        <v>1836</v>
      </c>
      <c r="D105" s="33">
        <f>SUM(Table19[[#This Row],[Utbytte totalt]:[Renter ansvarlig lån totalt]])</f>
        <v>12317065.556316203</v>
      </c>
      <c r="E105" s="33">
        <f>SUM(Table19[[#This Row],[Utbytte per innbygger]:[Renter ansvarlig lån per innbygger]])</f>
        <v>6708.6413705425939</v>
      </c>
      <c r="F105" s="54">
        <v>0</v>
      </c>
      <c r="G105" s="33">
        <v>5410685</v>
      </c>
      <c r="H105" s="33">
        <v>0</v>
      </c>
      <c r="I105" s="33">
        <v>0</v>
      </c>
      <c r="J105" s="33">
        <v>4033410.99</v>
      </c>
      <c r="K105" s="33">
        <v>2587498</v>
      </c>
      <c r="L105" s="33">
        <v>285471.56631620228</v>
      </c>
      <c r="M105" s="33">
        <v>0</v>
      </c>
      <c r="N105" s="33">
        <v>0</v>
      </c>
      <c r="O105" s="54">
        <v>0</v>
      </c>
      <c r="P105" s="33">
        <v>2946.9961873638345</v>
      </c>
      <c r="Q105" s="33">
        <v>0</v>
      </c>
      <c r="R105" s="33">
        <v>0</v>
      </c>
      <c r="S105" s="33">
        <v>2196.8469444444445</v>
      </c>
      <c r="T105" s="33">
        <v>1409.3126361655773</v>
      </c>
      <c r="U105" s="33">
        <v>155.48560256873762</v>
      </c>
      <c r="V105" s="33">
        <v>0</v>
      </c>
      <c r="W105" s="33">
        <v>0</v>
      </c>
    </row>
    <row r="106" spans="1:23" x14ac:dyDescent="0.2">
      <c r="A106" s="27">
        <v>1566</v>
      </c>
      <c r="B106" s="27" t="s">
        <v>472</v>
      </c>
      <c r="C106" s="33">
        <v>5849</v>
      </c>
      <c r="D106" s="33">
        <f>SUM(Table19[[#This Row],[Utbytte totalt]:[Renter ansvarlig lån totalt]])</f>
        <v>37299965.684918046</v>
      </c>
      <c r="E106" s="33">
        <f>SUM(Table19[[#This Row],[Utbytte per innbygger]:[Renter ansvarlig lån per innbygger]])</f>
        <v>6377.1526218016843</v>
      </c>
      <c r="F106" s="54">
        <v>0</v>
      </c>
      <c r="G106" s="33">
        <v>11003085.919</v>
      </c>
      <c r="H106" s="33">
        <v>0</v>
      </c>
      <c r="I106" s="33">
        <v>0</v>
      </c>
      <c r="J106" s="33">
        <v>18705992.419</v>
      </c>
      <c r="K106" s="33">
        <v>5831498</v>
      </c>
      <c r="L106" s="33">
        <v>1759389.3469180465</v>
      </c>
      <c r="M106" s="33">
        <v>0</v>
      </c>
      <c r="N106" s="33">
        <v>0</v>
      </c>
      <c r="O106" s="54">
        <v>0</v>
      </c>
      <c r="P106" s="33">
        <v>1881.1909589673448</v>
      </c>
      <c r="Q106" s="33">
        <v>0</v>
      </c>
      <c r="R106" s="33">
        <v>0</v>
      </c>
      <c r="S106" s="33">
        <v>3198.1522343990428</v>
      </c>
      <c r="T106" s="33">
        <v>997.00769362284154</v>
      </c>
      <c r="U106" s="33">
        <v>300.80173481245453</v>
      </c>
      <c r="V106" s="33">
        <v>0</v>
      </c>
      <c r="W106" s="33">
        <v>0</v>
      </c>
    </row>
    <row r="107" spans="1:23" x14ac:dyDescent="0.2">
      <c r="A107" s="27">
        <v>4640</v>
      </c>
      <c r="B107" s="27" t="s">
        <v>462</v>
      </c>
      <c r="C107" s="33">
        <v>12097</v>
      </c>
      <c r="D107" s="33">
        <f>SUM(Table19[[#This Row],[Utbytte totalt]:[Renter ansvarlig lån totalt]])</f>
        <v>74823054.098252401</v>
      </c>
      <c r="E107" s="33">
        <f>SUM(Table19[[#This Row],[Utbytte per innbygger]:[Renter ansvarlig lån per innbygger]])</f>
        <v>6185.2570139912705</v>
      </c>
      <c r="F107" s="54">
        <v>15321942.560000001</v>
      </c>
      <c r="G107" s="33">
        <v>0</v>
      </c>
      <c r="H107" s="33">
        <v>0</v>
      </c>
      <c r="I107" s="33">
        <v>0</v>
      </c>
      <c r="J107" s="33">
        <v>53775373.818000004</v>
      </c>
      <c r="K107" s="33">
        <v>2623305</v>
      </c>
      <c r="L107" s="33">
        <v>3102432.7202523947</v>
      </c>
      <c r="M107" s="33">
        <v>0</v>
      </c>
      <c r="N107" s="33">
        <v>0</v>
      </c>
      <c r="O107" s="54">
        <v>1266.5902752748616</v>
      </c>
      <c r="P107" s="33">
        <v>0</v>
      </c>
      <c r="Q107" s="33">
        <v>0</v>
      </c>
      <c r="R107" s="33">
        <v>0</v>
      </c>
      <c r="S107" s="33">
        <v>4445.3479224601142</v>
      </c>
      <c r="T107" s="33">
        <v>216.85583202446887</v>
      </c>
      <c r="U107" s="33">
        <v>256.46298423182566</v>
      </c>
      <c r="V107" s="33">
        <v>0</v>
      </c>
      <c r="W107" s="33">
        <v>0</v>
      </c>
    </row>
    <row r="108" spans="1:23" x14ac:dyDescent="0.2">
      <c r="A108" s="27">
        <v>5061</v>
      </c>
      <c r="B108" s="27" t="s">
        <v>517</v>
      </c>
      <c r="C108" s="33">
        <v>1980</v>
      </c>
      <c r="D108" s="33">
        <f>SUM(Table19[[#This Row],[Utbytte totalt]:[Renter ansvarlig lån totalt]])</f>
        <v>12245550.338793062</v>
      </c>
      <c r="E108" s="33">
        <f>SUM(Table19[[#This Row],[Utbytte per innbygger]:[Renter ansvarlig lån per innbygger]])</f>
        <v>6184.6213832288176</v>
      </c>
      <c r="F108" s="54">
        <v>0</v>
      </c>
      <c r="G108" s="33">
        <v>4161205.1529999999</v>
      </c>
      <c r="H108" s="33">
        <v>0</v>
      </c>
      <c r="I108" s="33">
        <v>0</v>
      </c>
      <c r="J108" s="33">
        <v>5784075.3469999991</v>
      </c>
      <c r="K108" s="33">
        <v>1651957</v>
      </c>
      <c r="L108" s="33">
        <v>648312.83879306167</v>
      </c>
      <c r="M108" s="33">
        <v>0</v>
      </c>
      <c r="N108" s="33">
        <v>0</v>
      </c>
      <c r="O108" s="54">
        <v>0</v>
      </c>
      <c r="P108" s="33">
        <v>2101.618764141414</v>
      </c>
      <c r="Q108" s="33">
        <v>0</v>
      </c>
      <c r="R108" s="33">
        <v>0</v>
      </c>
      <c r="S108" s="33">
        <v>2921.250175252525</v>
      </c>
      <c r="T108" s="33">
        <v>834.32171717171718</v>
      </c>
      <c r="U108" s="33">
        <v>327.43072666316249</v>
      </c>
      <c r="V108" s="33">
        <v>0</v>
      </c>
      <c r="W108" s="33">
        <v>0</v>
      </c>
    </row>
    <row r="109" spans="1:23" x14ac:dyDescent="0.2">
      <c r="A109" s="27">
        <v>1573</v>
      </c>
      <c r="B109" s="27" t="s">
        <v>700</v>
      </c>
      <c r="C109" s="33">
        <v>2120</v>
      </c>
      <c r="D109" s="33">
        <f>SUM(Table19[[#This Row],[Utbytte totalt]:[Renter ansvarlig lån totalt]])</f>
        <v>13080367.402379023</v>
      </c>
      <c r="E109" s="33">
        <f>SUM(Table19[[#This Row],[Utbytte per innbygger]:[Renter ansvarlig lån per innbygger]])</f>
        <v>6169.9846237636903</v>
      </c>
      <c r="F109" s="54">
        <v>670050.00000000012</v>
      </c>
      <c r="G109" s="33">
        <v>0</v>
      </c>
      <c r="H109" s="33">
        <v>10528000</v>
      </c>
      <c r="I109" s="33">
        <v>0</v>
      </c>
      <c r="J109" s="33">
        <v>0</v>
      </c>
      <c r="K109" s="33">
        <v>0</v>
      </c>
      <c r="L109" s="33">
        <v>508758.23237902671</v>
      </c>
      <c r="M109" s="33">
        <v>1373559.1699999967</v>
      </c>
      <c r="N109" s="33">
        <v>0</v>
      </c>
      <c r="O109" s="54">
        <v>316.06132075471703</v>
      </c>
      <c r="P109" s="33">
        <v>0</v>
      </c>
      <c r="Q109" s="33">
        <v>4966.0377358490568</v>
      </c>
      <c r="R109" s="33">
        <v>0</v>
      </c>
      <c r="S109" s="33">
        <v>0</v>
      </c>
      <c r="T109" s="33">
        <v>0</v>
      </c>
      <c r="U109" s="33">
        <v>239.98029829199373</v>
      </c>
      <c r="V109" s="33">
        <v>647.90526886792293</v>
      </c>
      <c r="W109" s="33">
        <v>0</v>
      </c>
    </row>
    <row r="110" spans="1:23" x14ac:dyDescent="0.2">
      <c r="A110" s="27">
        <v>5429</v>
      </c>
      <c r="B110" s="27" t="s">
        <v>542</v>
      </c>
      <c r="C110" s="33">
        <v>1159</v>
      </c>
      <c r="D110" s="33">
        <f>SUM(Table19[[#This Row],[Utbytte totalt]:[Renter ansvarlig lån totalt]])</f>
        <v>7032486.2973333541</v>
      </c>
      <c r="E110" s="33">
        <f>SUM(Table19[[#This Row],[Utbytte per innbygger]:[Renter ansvarlig lån per innbygger]])</f>
        <v>6067.718979580116</v>
      </c>
      <c r="F110" s="54">
        <v>0</v>
      </c>
      <c r="G110" s="33">
        <v>2304348.753</v>
      </c>
      <c r="H110" s="33">
        <v>0</v>
      </c>
      <c r="I110" s="33">
        <v>0</v>
      </c>
      <c r="J110" s="33">
        <v>3310542.1580000003</v>
      </c>
      <c r="K110" s="33">
        <v>1052569</v>
      </c>
      <c r="L110" s="33">
        <v>365026.38633335382</v>
      </c>
      <c r="M110" s="33">
        <v>0</v>
      </c>
      <c r="N110" s="33">
        <v>0</v>
      </c>
      <c r="O110" s="54">
        <v>0</v>
      </c>
      <c r="P110" s="33">
        <v>1988.2215297670405</v>
      </c>
      <c r="Q110" s="33">
        <v>0</v>
      </c>
      <c r="R110" s="33">
        <v>0</v>
      </c>
      <c r="S110" s="33">
        <v>2856.3780483175155</v>
      </c>
      <c r="T110" s="33">
        <v>908.16997411561692</v>
      </c>
      <c r="U110" s="33">
        <v>314.9494273799429</v>
      </c>
      <c r="V110" s="33">
        <v>0</v>
      </c>
      <c r="W110" s="33">
        <v>0</v>
      </c>
    </row>
    <row r="111" spans="1:23" x14ac:dyDescent="0.2">
      <c r="A111" s="27">
        <v>1818</v>
      </c>
      <c r="B111" s="27" t="s">
        <v>777</v>
      </c>
      <c r="C111" s="33">
        <v>1825</v>
      </c>
      <c r="D111" s="33">
        <f>SUM(Table19[[#This Row],[Utbytte totalt]:[Renter ansvarlig lån totalt]])</f>
        <v>11058084.15463325</v>
      </c>
      <c r="E111" s="33">
        <f>SUM(Table19[[#This Row],[Utbytte per innbygger]:[Renter ansvarlig lån per innbygger]])</f>
        <v>6059.2241943195895</v>
      </c>
      <c r="F111" s="54">
        <v>9668966.0899999999</v>
      </c>
      <c r="G111" s="33">
        <v>0</v>
      </c>
      <c r="H111" s="33">
        <v>0</v>
      </c>
      <c r="I111" s="33">
        <v>0</v>
      </c>
      <c r="J111" s="33">
        <v>0</v>
      </c>
      <c r="K111" s="33">
        <v>0</v>
      </c>
      <c r="L111" s="33">
        <v>1389118.0646332502</v>
      </c>
      <c r="M111" s="33">
        <v>0</v>
      </c>
      <c r="N111" s="33">
        <v>0</v>
      </c>
      <c r="O111" s="54">
        <v>5298.0636109589041</v>
      </c>
      <c r="P111" s="33">
        <v>0</v>
      </c>
      <c r="Q111" s="33">
        <v>0</v>
      </c>
      <c r="R111" s="33">
        <v>0</v>
      </c>
      <c r="S111" s="33">
        <v>0</v>
      </c>
      <c r="T111" s="33">
        <v>0</v>
      </c>
      <c r="U111" s="33">
        <v>761.16058336068511</v>
      </c>
      <c r="V111" s="33">
        <v>0</v>
      </c>
      <c r="W111" s="33">
        <v>0</v>
      </c>
    </row>
    <row r="112" spans="1:23" x14ac:dyDescent="0.2">
      <c r="A112" s="27">
        <v>4636</v>
      </c>
      <c r="B112" s="27" t="s">
        <v>795</v>
      </c>
      <c r="C112" s="33">
        <v>768</v>
      </c>
      <c r="D112" s="33">
        <f>SUM(Table19[[#This Row],[Utbytte totalt]:[Renter ansvarlig lån totalt]])</f>
        <v>4435975.9464984098</v>
      </c>
      <c r="E112" s="33">
        <f>SUM(Table19[[#This Row],[Utbytte per innbygger]:[Renter ansvarlig lån per innbygger]])</f>
        <v>5776.0103470031381</v>
      </c>
      <c r="F112" s="54">
        <v>4310799.2399999993</v>
      </c>
      <c r="G112" s="33">
        <v>0</v>
      </c>
      <c r="H112" s="33">
        <v>0</v>
      </c>
      <c r="I112" s="33">
        <v>0</v>
      </c>
      <c r="J112" s="33">
        <v>0</v>
      </c>
      <c r="K112" s="33">
        <v>0</v>
      </c>
      <c r="L112" s="33">
        <v>125176.70649841055</v>
      </c>
      <c r="M112" s="33">
        <v>0</v>
      </c>
      <c r="N112" s="33">
        <v>0</v>
      </c>
      <c r="O112" s="54">
        <v>5613.0198437499994</v>
      </c>
      <c r="P112" s="33">
        <v>0</v>
      </c>
      <c r="Q112" s="33">
        <v>0</v>
      </c>
      <c r="R112" s="33">
        <v>0</v>
      </c>
      <c r="S112" s="33">
        <v>0</v>
      </c>
      <c r="T112" s="33">
        <v>0</v>
      </c>
      <c r="U112" s="33">
        <v>162.99050325313874</v>
      </c>
      <c r="V112" s="33">
        <v>0</v>
      </c>
      <c r="W112" s="33">
        <v>0</v>
      </c>
    </row>
    <row r="113" spans="1:23" x14ac:dyDescent="0.2">
      <c r="A113" s="27">
        <v>4212</v>
      </c>
      <c r="B113" s="27" t="s">
        <v>775</v>
      </c>
      <c r="C113" s="33">
        <v>2131</v>
      </c>
      <c r="D113" s="33">
        <f>SUM(Table19[[#This Row],[Utbytte totalt]:[Renter ansvarlig lån totalt]])</f>
        <v>11947225.900371546</v>
      </c>
      <c r="E113" s="33">
        <f>SUM(Table19[[#This Row],[Utbytte per innbygger]:[Renter ansvarlig lån per innbygger]])</f>
        <v>5606.3941343836441</v>
      </c>
      <c r="F113" s="54">
        <v>11451009.15</v>
      </c>
      <c r="G113" s="33">
        <v>0</v>
      </c>
      <c r="H113" s="33">
        <v>0</v>
      </c>
      <c r="I113" s="33">
        <v>0</v>
      </c>
      <c r="J113" s="33">
        <v>0</v>
      </c>
      <c r="K113" s="33">
        <v>0</v>
      </c>
      <c r="L113" s="33">
        <v>496216.75037154555</v>
      </c>
      <c r="M113" s="33">
        <v>0</v>
      </c>
      <c r="N113" s="33">
        <v>0</v>
      </c>
      <c r="O113" s="54">
        <v>5373.5378460816519</v>
      </c>
      <c r="P113" s="33">
        <v>0</v>
      </c>
      <c r="Q113" s="33">
        <v>0</v>
      </c>
      <c r="R113" s="33">
        <v>0</v>
      </c>
      <c r="S113" s="33">
        <v>0</v>
      </c>
      <c r="T113" s="33">
        <v>0</v>
      </c>
      <c r="U113" s="33">
        <v>232.85628830199229</v>
      </c>
      <c r="V113" s="33">
        <v>0</v>
      </c>
      <c r="W113" s="33">
        <v>0</v>
      </c>
    </row>
    <row r="114" spans="1:23" x14ac:dyDescent="0.2">
      <c r="A114" s="27">
        <v>3808</v>
      </c>
      <c r="B114" s="27" t="s">
        <v>464</v>
      </c>
      <c r="C114" s="33">
        <v>13029</v>
      </c>
      <c r="D114" s="33">
        <f>SUM(Table19[[#This Row],[Utbytte totalt]:[Renter ansvarlig lån totalt]])</f>
        <v>70421897.314393759</v>
      </c>
      <c r="E114" s="33">
        <f>SUM(Table19[[#This Row],[Utbytte per innbygger]:[Renter ansvarlig lån per innbygger]])</f>
        <v>5405.0116904132128</v>
      </c>
      <c r="F114" s="54">
        <v>3000000</v>
      </c>
      <c r="G114" s="33">
        <v>11372899.004999999</v>
      </c>
      <c r="H114" s="33">
        <v>0</v>
      </c>
      <c r="I114" s="33">
        <v>0</v>
      </c>
      <c r="J114" s="33">
        <v>51962160.735999994</v>
      </c>
      <c r="K114" s="33">
        <v>425868</v>
      </c>
      <c r="L114" s="33">
        <v>3660969.5733937621</v>
      </c>
      <c r="M114" s="33">
        <v>0</v>
      </c>
      <c r="N114" s="33">
        <v>0</v>
      </c>
      <c r="O114" s="54">
        <v>230.25558369790468</v>
      </c>
      <c r="P114" s="33">
        <v>872.89116624453141</v>
      </c>
      <c r="Q114" s="33">
        <v>0</v>
      </c>
      <c r="R114" s="33">
        <v>0</v>
      </c>
      <c r="S114" s="33">
        <v>3988.192550157341</v>
      </c>
      <c r="T114" s="33">
        <v>32.686161639419758</v>
      </c>
      <c r="U114" s="33">
        <v>280.98622867401656</v>
      </c>
      <c r="V114" s="33">
        <v>0</v>
      </c>
      <c r="W114" s="33">
        <v>0</v>
      </c>
    </row>
    <row r="115" spans="1:23" x14ac:dyDescent="0.2">
      <c r="A115" s="27">
        <v>1108</v>
      </c>
      <c r="B115" s="27" t="s">
        <v>433</v>
      </c>
      <c r="C115" s="33">
        <v>81305</v>
      </c>
      <c r="D115" s="33">
        <f>SUM(Table19[[#This Row],[Utbytte totalt]:[Renter ansvarlig lån totalt]])</f>
        <v>434314851.55211812</v>
      </c>
      <c r="E115" s="33">
        <f>SUM(Table19[[#This Row],[Utbytte per innbygger]:[Renter ansvarlig lån per innbygger]])</f>
        <v>5341.7975715161201</v>
      </c>
      <c r="F115" s="54">
        <v>126951500.00000001</v>
      </c>
      <c r="G115" s="33">
        <v>33954190.774000004</v>
      </c>
      <c r="H115" s="33">
        <v>2107000</v>
      </c>
      <c r="I115" s="33">
        <v>0</v>
      </c>
      <c r="J115" s="33">
        <v>221928561.33999997</v>
      </c>
      <c r="K115" s="33">
        <v>11445561</v>
      </c>
      <c r="L115" s="33">
        <v>20453406.904896736</v>
      </c>
      <c r="M115" s="33">
        <v>350544.3076800009</v>
      </c>
      <c r="N115" s="33">
        <v>17124087.225541402</v>
      </c>
      <c r="O115" s="54">
        <v>1561.4230367136095</v>
      </c>
      <c r="P115" s="33">
        <v>417.61503934567372</v>
      </c>
      <c r="Q115" s="33">
        <v>25.914765389582435</v>
      </c>
      <c r="R115" s="33">
        <v>0</v>
      </c>
      <c r="S115" s="33">
        <v>2729.5807310743494</v>
      </c>
      <c r="T115" s="33">
        <v>140.77315048275014</v>
      </c>
      <c r="U115" s="33">
        <v>251.56394938683644</v>
      </c>
      <c r="V115" s="33">
        <v>4.3114729436074155</v>
      </c>
      <c r="W115" s="33">
        <v>210.61542617971099</v>
      </c>
    </row>
    <row r="116" spans="1:23" x14ac:dyDescent="0.2">
      <c r="A116" s="27">
        <v>4205</v>
      </c>
      <c r="B116" s="27" t="s">
        <v>518</v>
      </c>
      <c r="C116" s="33">
        <v>23147</v>
      </c>
      <c r="D116" s="33">
        <f>SUM(Table19[[#This Row],[Utbytte totalt]:[Renter ansvarlig lån totalt]])</f>
        <v>122663911.4989007</v>
      </c>
      <c r="E116" s="33">
        <f>SUM(Table19[[#This Row],[Utbytte per innbygger]:[Renter ansvarlig lån per innbygger]])</f>
        <v>5299.3438242061902</v>
      </c>
      <c r="F116" s="54">
        <v>79188281.549999997</v>
      </c>
      <c r="G116" s="33">
        <v>3316426.4594999999</v>
      </c>
      <c r="H116" s="33">
        <v>395999.99999999994</v>
      </c>
      <c r="I116" s="33">
        <v>0</v>
      </c>
      <c r="J116" s="33">
        <v>33497330.039999995</v>
      </c>
      <c r="K116" s="33">
        <v>480207</v>
      </c>
      <c r="L116" s="33">
        <v>5653692.5294007063</v>
      </c>
      <c r="M116" s="33">
        <v>131973.91999999978</v>
      </c>
      <c r="N116" s="33">
        <v>0</v>
      </c>
      <c r="O116" s="54">
        <v>3421.1034496911047</v>
      </c>
      <c r="P116" s="33">
        <v>143.27672957618697</v>
      </c>
      <c r="Q116" s="33">
        <v>17.108048559208534</v>
      </c>
      <c r="R116" s="33">
        <v>0</v>
      </c>
      <c r="S116" s="33">
        <v>1447.1564366872594</v>
      </c>
      <c r="T116" s="33">
        <v>20.74597140018145</v>
      </c>
      <c r="U116" s="33">
        <v>244.25163215106519</v>
      </c>
      <c r="V116" s="33">
        <v>5.701556141184593</v>
      </c>
      <c r="W116" s="33">
        <v>0</v>
      </c>
    </row>
    <row r="117" spans="1:23" x14ac:dyDescent="0.2">
      <c r="A117" s="27">
        <v>3435</v>
      </c>
      <c r="B117" s="27" t="s">
        <v>521</v>
      </c>
      <c r="C117" s="33">
        <v>3591</v>
      </c>
      <c r="D117" s="33">
        <f>SUM(Table19[[#This Row],[Utbytte totalt]:[Renter ansvarlig lån totalt]])</f>
        <v>18686427.25533779</v>
      </c>
      <c r="E117" s="33">
        <f>SUM(Table19[[#This Row],[Utbytte per innbygger]:[Renter ansvarlig lån per innbygger]])</f>
        <v>5203.6834462093539</v>
      </c>
      <c r="F117" s="54">
        <v>7000000</v>
      </c>
      <c r="G117" s="33">
        <v>4238922.1140000001</v>
      </c>
      <c r="H117" s="33">
        <v>0</v>
      </c>
      <c r="I117" s="33">
        <v>0</v>
      </c>
      <c r="J117" s="33">
        <v>5549883.9079999989</v>
      </c>
      <c r="K117" s="33">
        <v>891723</v>
      </c>
      <c r="L117" s="33">
        <v>1005898.2333377898</v>
      </c>
      <c r="M117" s="33">
        <v>0</v>
      </c>
      <c r="N117" s="33">
        <v>0</v>
      </c>
      <c r="O117" s="54">
        <v>1949.3177387914229</v>
      </c>
      <c r="P117" s="33">
        <v>1180.4294385964913</v>
      </c>
      <c r="Q117" s="33">
        <v>0</v>
      </c>
      <c r="R117" s="33">
        <v>0</v>
      </c>
      <c r="S117" s="33">
        <v>1545.4981642996377</v>
      </c>
      <c r="T117" s="33">
        <v>248.32163742690059</v>
      </c>
      <c r="U117" s="33">
        <v>280.11646709490105</v>
      </c>
      <c r="V117" s="33">
        <v>0</v>
      </c>
      <c r="W117" s="33">
        <v>0</v>
      </c>
    </row>
    <row r="118" spans="1:23" x14ac:dyDescent="0.2">
      <c r="A118" s="27">
        <v>3450</v>
      </c>
      <c r="B118" s="27" t="s">
        <v>761</v>
      </c>
      <c r="C118" s="33">
        <v>1256</v>
      </c>
      <c r="D118" s="33">
        <f>SUM(Table19[[#This Row],[Utbytte totalt]:[Renter ansvarlig lån totalt]])</f>
        <v>6401257.6703315238</v>
      </c>
      <c r="E118" s="33">
        <f>SUM(Table19[[#This Row],[Utbytte per innbygger]:[Renter ansvarlig lån per innbygger]])</f>
        <v>5096.5427311556714</v>
      </c>
      <c r="F118" s="54">
        <v>6098605.6800000006</v>
      </c>
      <c r="G118" s="33">
        <v>0</v>
      </c>
      <c r="H118" s="33">
        <v>0</v>
      </c>
      <c r="I118" s="33">
        <v>0</v>
      </c>
      <c r="J118" s="33">
        <v>0</v>
      </c>
      <c r="K118" s="33">
        <v>0</v>
      </c>
      <c r="L118" s="33">
        <v>302651.99033152312</v>
      </c>
      <c r="M118" s="33">
        <v>0</v>
      </c>
      <c r="N118" s="33">
        <v>0</v>
      </c>
      <c r="O118" s="54">
        <v>4855.5777707006373</v>
      </c>
      <c r="P118" s="33">
        <v>0</v>
      </c>
      <c r="Q118" s="33">
        <v>0</v>
      </c>
      <c r="R118" s="33">
        <v>0</v>
      </c>
      <c r="S118" s="33">
        <v>0</v>
      </c>
      <c r="T118" s="33">
        <v>0</v>
      </c>
      <c r="U118" s="33">
        <v>240.96496045503434</v>
      </c>
      <c r="V118" s="33">
        <v>0</v>
      </c>
      <c r="W118" s="33">
        <v>0</v>
      </c>
    </row>
    <row r="119" spans="1:23" x14ac:dyDescent="0.2">
      <c r="A119" s="27">
        <v>3012</v>
      </c>
      <c r="B119" s="27" t="s">
        <v>647</v>
      </c>
      <c r="C119" s="33">
        <v>1315</v>
      </c>
      <c r="D119" s="33">
        <f>SUM(Table19[[#This Row],[Utbytte totalt]:[Renter ansvarlig lån totalt]])</f>
        <v>6480939.5721870735</v>
      </c>
      <c r="E119" s="33">
        <f>SUM(Table19[[#This Row],[Utbytte per innbygger]:[Renter ansvarlig lån per innbygger]])</f>
        <v>4928.4711575567098</v>
      </c>
      <c r="F119" s="54">
        <v>5615370</v>
      </c>
      <c r="G119" s="33">
        <v>0</v>
      </c>
      <c r="H119" s="33">
        <v>0</v>
      </c>
      <c r="I119" s="33">
        <v>0</v>
      </c>
      <c r="J119" s="33">
        <v>473455.522</v>
      </c>
      <c r="K119" s="33">
        <v>78577</v>
      </c>
      <c r="L119" s="33">
        <v>313537.05018707365</v>
      </c>
      <c r="M119" s="33">
        <v>0</v>
      </c>
      <c r="N119" s="33">
        <v>0</v>
      </c>
      <c r="O119" s="54">
        <v>4270.2433460076045</v>
      </c>
      <c r="P119" s="33">
        <v>0</v>
      </c>
      <c r="Q119" s="33">
        <v>0</v>
      </c>
      <c r="R119" s="33">
        <v>0</v>
      </c>
      <c r="S119" s="33">
        <v>360.04222205323191</v>
      </c>
      <c r="T119" s="33">
        <v>59.754372623574142</v>
      </c>
      <c r="U119" s="33">
        <v>238.43121687229936</v>
      </c>
      <c r="V119" s="33">
        <v>0</v>
      </c>
      <c r="W119" s="33">
        <v>0</v>
      </c>
    </row>
    <row r="120" spans="1:23" x14ac:dyDescent="0.2">
      <c r="A120" s="27">
        <v>1806</v>
      </c>
      <c r="B120" s="27" t="s">
        <v>442</v>
      </c>
      <c r="C120" s="33">
        <v>21530</v>
      </c>
      <c r="D120" s="33">
        <f>SUM(Table19[[#This Row],[Utbytte totalt]:[Renter ansvarlig lån totalt]])</f>
        <v>104741690.55387089</v>
      </c>
      <c r="E120" s="33">
        <f>SUM(Table19[[#This Row],[Utbytte per innbygger]:[Renter ansvarlig lån per innbygger]])</f>
        <v>4864.9182793251694</v>
      </c>
      <c r="F120" s="54">
        <v>42696881.610000007</v>
      </c>
      <c r="G120" s="33">
        <v>23593685.618999999</v>
      </c>
      <c r="H120" s="33">
        <v>2254000</v>
      </c>
      <c r="I120" s="33">
        <v>0</v>
      </c>
      <c r="J120" s="33">
        <v>18964949.675000004</v>
      </c>
      <c r="K120" s="33">
        <v>10651118</v>
      </c>
      <c r="L120" s="33">
        <v>6192535.6498708725</v>
      </c>
      <c r="M120" s="33">
        <v>388519.99999999953</v>
      </c>
      <c r="N120" s="33">
        <v>0</v>
      </c>
      <c r="O120" s="54">
        <v>1983.1343060845336</v>
      </c>
      <c r="P120" s="33">
        <v>1095.8516311658152</v>
      </c>
      <c r="Q120" s="33">
        <v>104.69112865768695</v>
      </c>
      <c r="R120" s="33">
        <v>0</v>
      </c>
      <c r="S120" s="33">
        <v>880.86157338597332</v>
      </c>
      <c r="T120" s="33">
        <v>494.71054342777518</v>
      </c>
      <c r="U120" s="33">
        <v>287.62357872135959</v>
      </c>
      <c r="V120" s="33">
        <v>18.045517882025059</v>
      </c>
      <c r="W120" s="33">
        <v>0</v>
      </c>
    </row>
    <row r="121" spans="1:23" x14ac:dyDescent="0.2">
      <c r="A121" s="27">
        <v>4216</v>
      </c>
      <c r="B121" s="27" t="s">
        <v>601</v>
      </c>
      <c r="C121" s="33">
        <v>5342</v>
      </c>
      <c r="D121" s="33">
        <f>SUM(Table19[[#This Row],[Utbytte totalt]:[Renter ansvarlig lån totalt]])</f>
        <v>25812819.336646281</v>
      </c>
      <c r="E121" s="33">
        <f>SUM(Table19[[#This Row],[Utbytte per innbygger]:[Renter ansvarlig lån per innbygger]])</f>
        <v>4832.051541865646</v>
      </c>
      <c r="F121" s="54">
        <v>17864349.300000001</v>
      </c>
      <c r="G121" s="33">
        <v>0</v>
      </c>
      <c r="H121" s="33">
        <v>0</v>
      </c>
      <c r="I121" s="33">
        <v>0</v>
      </c>
      <c r="J121" s="33">
        <v>6601467.9679999994</v>
      </c>
      <c r="K121" s="33">
        <v>67349</v>
      </c>
      <c r="L121" s="33">
        <v>1279653.068646282</v>
      </c>
      <c r="M121" s="33">
        <v>0</v>
      </c>
      <c r="N121" s="33">
        <v>0</v>
      </c>
      <c r="O121" s="54">
        <v>3344.131280419319</v>
      </c>
      <c r="P121" s="33">
        <v>0</v>
      </c>
      <c r="Q121" s="33">
        <v>0</v>
      </c>
      <c r="R121" s="33">
        <v>0</v>
      </c>
      <c r="S121" s="33">
        <v>1235.7671224260575</v>
      </c>
      <c r="T121" s="33">
        <v>12.607450393111195</v>
      </c>
      <c r="U121" s="33">
        <v>239.54568862715874</v>
      </c>
      <c r="V121" s="33">
        <v>0</v>
      </c>
      <c r="W121" s="33">
        <v>0</v>
      </c>
    </row>
    <row r="122" spans="1:23" x14ac:dyDescent="0.2">
      <c r="A122" s="27">
        <v>1841</v>
      </c>
      <c r="B122" s="27" t="s">
        <v>457</v>
      </c>
      <c r="C122" s="33">
        <v>9603</v>
      </c>
      <c r="D122" s="33">
        <f>SUM(Table19[[#This Row],[Utbytte totalt]:[Renter ansvarlig lån totalt]])</f>
        <v>45634048.688229546</v>
      </c>
      <c r="E122" s="33">
        <f>SUM(Table19[[#This Row],[Utbytte per innbygger]:[Renter ansvarlig lån per innbygger]])</f>
        <v>4752.061719070035</v>
      </c>
      <c r="F122" s="54">
        <v>9699890</v>
      </c>
      <c r="G122" s="33">
        <v>17050931.960999999</v>
      </c>
      <c r="H122" s="33">
        <v>0</v>
      </c>
      <c r="I122" s="33">
        <v>0</v>
      </c>
      <c r="J122" s="33">
        <v>10012534.931000002</v>
      </c>
      <c r="K122" s="33">
        <v>5948626</v>
      </c>
      <c r="L122" s="33">
        <v>2922065.7962295413</v>
      </c>
      <c r="M122" s="33">
        <v>0</v>
      </c>
      <c r="N122" s="33">
        <v>0</v>
      </c>
      <c r="O122" s="54">
        <v>1010.0895553472873</v>
      </c>
      <c r="P122" s="33">
        <v>1775.5838759762573</v>
      </c>
      <c r="Q122" s="33">
        <v>0</v>
      </c>
      <c r="R122" s="33">
        <v>0</v>
      </c>
      <c r="S122" s="33">
        <v>1042.646561595335</v>
      </c>
      <c r="T122" s="33">
        <v>619.45496199104446</v>
      </c>
      <c r="U122" s="33">
        <v>304.28676416011052</v>
      </c>
      <c r="V122" s="33">
        <v>0</v>
      </c>
      <c r="W122" s="33">
        <v>0</v>
      </c>
    </row>
    <row r="123" spans="1:23" x14ac:dyDescent="0.2">
      <c r="A123" s="27">
        <v>3419</v>
      </c>
      <c r="B123" s="27" t="s">
        <v>603</v>
      </c>
      <c r="C123" s="33">
        <v>3597</v>
      </c>
      <c r="D123" s="33">
        <f>SUM(Table19[[#This Row],[Utbytte totalt]:[Renter ansvarlig lån totalt]])</f>
        <v>16920508.345332682</v>
      </c>
      <c r="E123" s="33">
        <f>SUM(Table19[[#This Row],[Utbytte per innbygger]:[Renter ansvarlig lån per innbygger]])</f>
        <v>4704.0612580852612</v>
      </c>
      <c r="F123" s="54">
        <v>0</v>
      </c>
      <c r="G123" s="33">
        <v>0</v>
      </c>
      <c r="H123" s="33">
        <v>3913000.0000000005</v>
      </c>
      <c r="I123" s="33">
        <v>0</v>
      </c>
      <c r="J123" s="33">
        <v>10937655.724000001</v>
      </c>
      <c r="K123" s="33">
        <v>287733</v>
      </c>
      <c r="L123" s="33">
        <v>934360.60064268112</v>
      </c>
      <c r="M123" s="33">
        <v>847759.02068999852</v>
      </c>
      <c r="N123" s="33">
        <v>0</v>
      </c>
      <c r="O123" s="54">
        <v>0</v>
      </c>
      <c r="P123" s="33">
        <v>0</v>
      </c>
      <c r="Q123" s="33">
        <v>1087.8509869335558</v>
      </c>
      <c r="R123" s="33">
        <v>0</v>
      </c>
      <c r="S123" s="33">
        <v>3040.7716775090357</v>
      </c>
      <c r="T123" s="33">
        <v>79.992493744787325</v>
      </c>
      <c r="U123" s="33">
        <v>259.76107885534645</v>
      </c>
      <c r="V123" s="33">
        <v>235.68502104253503</v>
      </c>
      <c r="W123" s="33">
        <v>0</v>
      </c>
    </row>
    <row r="124" spans="1:23" x14ac:dyDescent="0.2">
      <c r="A124" s="27">
        <v>3441</v>
      </c>
      <c r="B124" s="27" t="s">
        <v>562</v>
      </c>
      <c r="C124" s="33">
        <v>6079</v>
      </c>
      <c r="D124" s="33">
        <f>SUM(Table19[[#This Row],[Utbytte totalt]:[Renter ansvarlig lån totalt]])</f>
        <v>28496981.223858915</v>
      </c>
      <c r="E124" s="33">
        <f>SUM(Table19[[#This Row],[Utbytte per innbygger]:[Renter ansvarlig lån per innbygger]])</f>
        <v>4687.7745063100701</v>
      </c>
      <c r="F124" s="54">
        <v>0</v>
      </c>
      <c r="G124" s="33">
        <v>602965.66500000004</v>
      </c>
      <c r="H124" s="33">
        <v>0</v>
      </c>
      <c r="I124" s="33">
        <v>0</v>
      </c>
      <c r="J124" s="33">
        <v>24345648.045000002</v>
      </c>
      <c r="K124" s="33">
        <v>2053994</v>
      </c>
      <c r="L124" s="33">
        <v>1494373.5138589144</v>
      </c>
      <c r="M124" s="33">
        <v>0</v>
      </c>
      <c r="N124" s="33">
        <v>0</v>
      </c>
      <c r="O124" s="54">
        <v>0</v>
      </c>
      <c r="P124" s="33">
        <v>99.188298239842084</v>
      </c>
      <c r="Q124" s="33">
        <v>0</v>
      </c>
      <c r="R124" s="33">
        <v>0</v>
      </c>
      <c r="S124" s="33">
        <v>4004.8771253495643</v>
      </c>
      <c r="T124" s="33">
        <v>337.88353347590066</v>
      </c>
      <c r="U124" s="33">
        <v>245.82554924476301</v>
      </c>
      <c r="V124" s="33">
        <v>0</v>
      </c>
      <c r="W124" s="33">
        <v>0</v>
      </c>
    </row>
    <row r="125" spans="1:23" x14ac:dyDescent="0.2">
      <c r="A125" s="27">
        <v>3039</v>
      </c>
      <c r="B125" s="27" t="s">
        <v>566</v>
      </c>
      <c r="C125" s="33">
        <v>1057</v>
      </c>
      <c r="D125" s="33">
        <f>SUM(Table19[[#This Row],[Utbytte totalt]:[Renter ansvarlig lån totalt]])</f>
        <v>4933988.1139002359</v>
      </c>
      <c r="E125" s="33">
        <f>SUM(Table19[[#This Row],[Utbytte per innbygger]:[Renter ansvarlig lån per innbygger]])</f>
        <v>4667.916853264177</v>
      </c>
      <c r="F125" s="54">
        <v>262500</v>
      </c>
      <c r="G125" s="33">
        <v>650895</v>
      </c>
      <c r="H125" s="33">
        <v>0</v>
      </c>
      <c r="I125" s="33">
        <v>0</v>
      </c>
      <c r="J125" s="33">
        <v>796609.30199999991</v>
      </c>
      <c r="K125" s="33">
        <v>3024459</v>
      </c>
      <c r="L125" s="33">
        <v>199524.81190023571</v>
      </c>
      <c r="M125" s="33">
        <v>0</v>
      </c>
      <c r="N125" s="33">
        <v>0</v>
      </c>
      <c r="O125" s="54">
        <v>248.34437086092714</v>
      </c>
      <c r="P125" s="33">
        <v>615.79470198675494</v>
      </c>
      <c r="Q125" s="33">
        <v>0</v>
      </c>
      <c r="R125" s="33">
        <v>0</v>
      </c>
      <c r="S125" s="33">
        <v>753.65118448438966</v>
      </c>
      <c r="T125" s="33">
        <v>2861.3614001892147</v>
      </c>
      <c r="U125" s="33">
        <v>188.76519574289094</v>
      </c>
      <c r="V125" s="33">
        <v>0</v>
      </c>
      <c r="W125" s="33">
        <v>0</v>
      </c>
    </row>
    <row r="126" spans="1:23" x14ac:dyDescent="0.2">
      <c r="A126" s="27">
        <v>3427</v>
      </c>
      <c r="B126" s="27" t="s">
        <v>506</v>
      </c>
      <c r="C126" s="33">
        <v>5581</v>
      </c>
      <c r="D126" s="33">
        <f>SUM(Table19[[#This Row],[Utbytte totalt]:[Renter ansvarlig lån totalt]])</f>
        <v>25781422.455063559</v>
      </c>
      <c r="E126" s="33">
        <f>SUM(Table19[[#This Row],[Utbytte per innbygger]:[Renter ansvarlig lån per innbygger]])</f>
        <v>4619.4987376928084</v>
      </c>
      <c r="F126" s="54">
        <v>21.06</v>
      </c>
      <c r="G126" s="33">
        <v>5544774.2910000002</v>
      </c>
      <c r="H126" s="33">
        <v>0</v>
      </c>
      <c r="I126" s="33">
        <v>0</v>
      </c>
      <c r="J126" s="33">
        <v>14724377.800000001</v>
      </c>
      <c r="K126" s="33">
        <v>4014612</v>
      </c>
      <c r="L126" s="33">
        <v>1497637.3040635586</v>
      </c>
      <c r="M126" s="33">
        <v>0</v>
      </c>
      <c r="N126" s="33">
        <v>0</v>
      </c>
      <c r="O126" s="54">
        <v>3.7735172908080986E-3</v>
      </c>
      <c r="P126" s="33">
        <v>993.50910069879956</v>
      </c>
      <c r="Q126" s="33">
        <v>0</v>
      </c>
      <c r="R126" s="33">
        <v>0</v>
      </c>
      <c r="S126" s="33">
        <v>2638.3045690736431</v>
      </c>
      <c r="T126" s="33">
        <v>719.33560293854146</v>
      </c>
      <c r="U126" s="33">
        <v>268.34569146453299</v>
      </c>
      <c r="V126" s="33">
        <v>0</v>
      </c>
      <c r="W126" s="33">
        <v>0</v>
      </c>
    </row>
    <row r="127" spans="1:23" x14ac:dyDescent="0.2">
      <c r="A127" s="27">
        <v>1149</v>
      </c>
      <c r="B127" s="27" t="s">
        <v>709</v>
      </c>
      <c r="C127" s="33">
        <v>42541</v>
      </c>
      <c r="D127" s="33">
        <f>SUM(Table19[[#This Row],[Utbytte totalt]:[Renter ansvarlig lån totalt]])</f>
        <v>193053136.04548451</v>
      </c>
      <c r="E127" s="33">
        <f>SUM(Table19[[#This Row],[Utbytte per innbygger]:[Renter ansvarlig lån per innbygger]])</f>
        <v>4538.0488480638551</v>
      </c>
      <c r="F127" s="54">
        <v>182290500</v>
      </c>
      <c r="G127" s="33">
        <v>0</v>
      </c>
      <c r="H127" s="33">
        <v>609000</v>
      </c>
      <c r="I127" s="33">
        <v>0</v>
      </c>
      <c r="J127" s="33">
        <v>0</v>
      </c>
      <c r="K127" s="33">
        <v>0</v>
      </c>
      <c r="L127" s="33">
        <v>9982546.4144845009</v>
      </c>
      <c r="M127" s="33">
        <v>171089.63100000081</v>
      </c>
      <c r="N127" s="33">
        <v>0</v>
      </c>
      <c r="O127" s="54">
        <v>4285.0544180907827</v>
      </c>
      <c r="P127" s="33">
        <v>0</v>
      </c>
      <c r="Q127" s="33">
        <v>14.315601419806775</v>
      </c>
      <c r="R127" s="33">
        <v>0</v>
      </c>
      <c r="S127" s="33">
        <v>0</v>
      </c>
      <c r="T127" s="33">
        <v>0</v>
      </c>
      <c r="U127" s="33">
        <v>234.65706999093817</v>
      </c>
      <c r="V127" s="33">
        <v>4.0217585623281265</v>
      </c>
      <c r="W127" s="33">
        <v>0</v>
      </c>
    </row>
    <row r="128" spans="1:23" x14ac:dyDescent="0.2">
      <c r="A128" s="27">
        <v>3421</v>
      </c>
      <c r="B128" s="27" t="s">
        <v>600</v>
      </c>
      <c r="C128" s="33">
        <v>6603</v>
      </c>
      <c r="D128" s="33">
        <f>SUM(Table19[[#This Row],[Utbytte totalt]:[Renter ansvarlig lån totalt]])</f>
        <v>29953238.456389632</v>
      </c>
      <c r="E128" s="33">
        <f>SUM(Table19[[#This Row],[Utbytte per innbygger]:[Renter ansvarlig lån per innbygger]])</f>
        <v>4536.3075051324604</v>
      </c>
      <c r="F128" s="54">
        <v>1400000</v>
      </c>
      <c r="G128" s="33">
        <v>0</v>
      </c>
      <c r="H128" s="33">
        <v>0</v>
      </c>
      <c r="I128" s="33">
        <v>0</v>
      </c>
      <c r="J128" s="33">
        <v>25001313.305000003</v>
      </c>
      <c r="K128" s="33">
        <v>1933128</v>
      </c>
      <c r="L128" s="33">
        <v>1618797.1513896286</v>
      </c>
      <c r="M128" s="33">
        <v>0</v>
      </c>
      <c r="N128" s="33">
        <v>0</v>
      </c>
      <c r="O128" s="54">
        <v>212.0248371952143</v>
      </c>
      <c r="P128" s="33">
        <v>0</v>
      </c>
      <c r="Q128" s="33">
        <v>0</v>
      </c>
      <c r="R128" s="33">
        <v>0</v>
      </c>
      <c r="S128" s="33">
        <v>3786.3567022565508</v>
      </c>
      <c r="T128" s="33">
        <v>292.76510676965017</v>
      </c>
      <c r="U128" s="33">
        <v>245.16085891104478</v>
      </c>
      <c r="V128" s="33">
        <v>0</v>
      </c>
      <c r="W128" s="33">
        <v>0</v>
      </c>
    </row>
    <row r="129" spans="1:23" x14ac:dyDescent="0.2">
      <c r="A129" s="27">
        <v>4225</v>
      </c>
      <c r="B129" s="27" t="s">
        <v>564</v>
      </c>
      <c r="C129" s="33">
        <v>10480</v>
      </c>
      <c r="D129" s="33">
        <f>SUM(Table19[[#This Row],[Utbytte totalt]:[Renter ansvarlig lån totalt]])</f>
        <v>47202638.861971617</v>
      </c>
      <c r="E129" s="33">
        <f>SUM(Table19[[#This Row],[Utbytte per innbygger]:[Renter ansvarlig lån per innbygger]])</f>
        <v>4504.0685936995815</v>
      </c>
      <c r="F129" s="54">
        <v>38828802.599999994</v>
      </c>
      <c r="G129" s="33">
        <v>444993.52799999999</v>
      </c>
      <c r="H129" s="33">
        <v>0</v>
      </c>
      <c r="I129" s="33">
        <v>0</v>
      </c>
      <c r="J129" s="33">
        <v>5363892.7199999988</v>
      </c>
      <c r="K129" s="33">
        <v>86225</v>
      </c>
      <c r="L129" s="33">
        <v>2478725.0139716268</v>
      </c>
      <c r="M129" s="33">
        <v>0</v>
      </c>
      <c r="N129" s="33">
        <v>0</v>
      </c>
      <c r="O129" s="54">
        <v>3705.0384160305339</v>
      </c>
      <c r="P129" s="33">
        <v>42.461214503816791</v>
      </c>
      <c r="Q129" s="33">
        <v>0</v>
      </c>
      <c r="R129" s="33">
        <v>0</v>
      </c>
      <c r="S129" s="33">
        <v>511.82182442748081</v>
      </c>
      <c r="T129" s="33">
        <v>8.2275763358778633</v>
      </c>
      <c r="U129" s="33">
        <v>236.51956240187278</v>
      </c>
      <c r="V129" s="33">
        <v>0</v>
      </c>
      <c r="W129" s="33">
        <v>0</v>
      </c>
    </row>
    <row r="130" spans="1:23" x14ac:dyDescent="0.2">
      <c r="A130" s="27">
        <v>4646</v>
      </c>
      <c r="B130" s="27" t="s">
        <v>567</v>
      </c>
      <c r="C130" s="33">
        <v>2901</v>
      </c>
      <c r="D130" s="33">
        <f>SUM(Table19[[#This Row],[Utbytte totalt]:[Renter ansvarlig lån totalt]])</f>
        <v>12853624.067484677</v>
      </c>
      <c r="E130" s="33">
        <f>SUM(Table19[[#This Row],[Utbytte per innbygger]:[Renter ansvarlig lån per innbygger]])</f>
        <v>4430.7563141967175</v>
      </c>
      <c r="F130" s="54">
        <v>10794811.32</v>
      </c>
      <c r="G130" s="33">
        <v>644408.63899999997</v>
      </c>
      <c r="H130" s="33">
        <v>0</v>
      </c>
      <c r="I130" s="33">
        <v>0</v>
      </c>
      <c r="J130" s="33">
        <v>118251.21999999999</v>
      </c>
      <c r="K130" s="33">
        <v>11889</v>
      </c>
      <c r="L130" s="33">
        <v>663042.12424467504</v>
      </c>
      <c r="M130" s="33">
        <v>621221.76424000005</v>
      </c>
      <c r="N130" s="33">
        <v>0</v>
      </c>
      <c r="O130" s="54">
        <v>3721.0656049638055</v>
      </c>
      <c r="P130" s="33">
        <v>222.13327783522922</v>
      </c>
      <c r="Q130" s="33">
        <v>0</v>
      </c>
      <c r="R130" s="33">
        <v>0</v>
      </c>
      <c r="S130" s="33">
        <v>40.762226818338497</v>
      </c>
      <c r="T130" s="33">
        <v>4.0982419855222334</v>
      </c>
      <c r="U130" s="33">
        <v>228.55640270412789</v>
      </c>
      <c r="V130" s="33">
        <v>214.14055988969324</v>
      </c>
      <c r="W130" s="33">
        <v>0</v>
      </c>
    </row>
    <row r="131" spans="1:23" x14ac:dyDescent="0.2">
      <c r="A131" s="27">
        <v>1122</v>
      </c>
      <c r="B131" s="27" t="s">
        <v>540</v>
      </c>
      <c r="C131" s="33">
        <v>12131</v>
      </c>
      <c r="D131" s="33">
        <f>SUM(Table19[[#This Row],[Utbytte totalt]:[Renter ansvarlig lån totalt]])</f>
        <v>53514651.418128282</v>
      </c>
      <c r="E131" s="33">
        <f>SUM(Table19[[#This Row],[Utbytte per innbygger]:[Renter ansvarlig lån per innbygger]])</f>
        <v>4411.3965392901064</v>
      </c>
      <c r="F131" s="54">
        <v>6064500</v>
      </c>
      <c r="G131" s="33">
        <v>1836799.45</v>
      </c>
      <c r="H131" s="33">
        <v>862500</v>
      </c>
      <c r="I131" s="33">
        <v>0</v>
      </c>
      <c r="J131" s="33">
        <v>38610627.772</v>
      </c>
      <c r="K131" s="33">
        <v>1049505</v>
      </c>
      <c r="L131" s="33">
        <v>3011968.0603982806</v>
      </c>
      <c r="M131" s="33">
        <v>2078751.1357299997</v>
      </c>
      <c r="N131" s="33">
        <v>0</v>
      </c>
      <c r="O131" s="54">
        <v>499.91756656499876</v>
      </c>
      <c r="P131" s="33">
        <v>151.41368807188195</v>
      </c>
      <c r="Q131" s="33">
        <v>71.098837688566476</v>
      </c>
      <c r="R131" s="33">
        <v>0</v>
      </c>
      <c r="S131" s="33">
        <v>3182.8066748000988</v>
      </c>
      <c r="T131" s="33">
        <v>86.514302200972708</v>
      </c>
      <c r="U131" s="33">
        <v>248.28687333264205</v>
      </c>
      <c r="V131" s="33">
        <v>171.3585966309455</v>
      </c>
      <c r="W131" s="33">
        <v>0</v>
      </c>
    </row>
    <row r="132" spans="1:23" x14ac:dyDescent="0.2">
      <c r="A132" s="27">
        <v>4633</v>
      </c>
      <c r="B132" s="27" t="s">
        <v>773</v>
      </c>
      <c r="C132" s="33">
        <v>502</v>
      </c>
      <c r="D132" s="33">
        <f>SUM(Table19[[#This Row],[Utbytte totalt]:[Renter ansvarlig lån totalt]])</f>
        <v>2151865.7334178654</v>
      </c>
      <c r="E132" s="33">
        <f>SUM(Table19[[#This Row],[Utbytte per innbygger]:[Renter ansvarlig lån per innbygger]])</f>
        <v>4286.5851263304094</v>
      </c>
      <c r="F132" s="54">
        <v>2066333.52</v>
      </c>
      <c r="G132" s="33">
        <v>0</v>
      </c>
      <c r="H132" s="33">
        <v>0</v>
      </c>
      <c r="I132" s="33">
        <v>0</v>
      </c>
      <c r="J132" s="33">
        <v>0</v>
      </c>
      <c r="K132" s="33">
        <v>0</v>
      </c>
      <c r="L132" s="33">
        <v>85532.213417865336</v>
      </c>
      <c r="M132" s="33">
        <v>0</v>
      </c>
      <c r="N132" s="33">
        <v>0</v>
      </c>
      <c r="O132" s="54">
        <v>4116.2022310756975</v>
      </c>
      <c r="P132" s="33">
        <v>0</v>
      </c>
      <c r="Q132" s="33">
        <v>0</v>
      </c>
      <c r="R132" s="33">
        <v>0</v>
      </c>
      <c r="S132" s="33">
        <v>0</v>
      </c>
      <c r="T132" s="33">
        <v>0</v>
      </c>
      <c r="U132" s="33">
        <v>170.38289525471183</v>
      </c>
      <c r="V132" s="33">
        <v>0</v>
      </c>
      <c r="W132" s="33">
        <v>0</v>
      </c>
    </row>
    <row r="133" spans="1:23" x14ac:dyDescent="0.2">
      <c r="A133" s="27">
        <v>4211</v>
      </c>
      <c r="B133" s="27" t="s">
        <v>646</v>
      </c>
      <c r="C133" s="33">
        <v>2427</v>
      </c>
      <c r="D133" s="33">
        <f>SUM(Table19[[#This Row],[Utbytte totalt]:[Renter ansvarlig lån totalt]])</f>
        <v>10359245.104984313</v>
      </c>
      <c r="E133" s="33">
        <f>SUM(Table19[[#This Row],[Utbytte per innbygger]:[Renter ansvarlig lån per innbygger]])</f>
        <v>4268.333376590158</v>
      </c>
      <c r="F133" s="54">
        <v>9784703.25</v>
      </c>
      <c r="G133" s="33">
        <v>0</v>
      </c>
      <c r="H133" s="33">
        <v>0</v>
      </c>
      <c r="I133" s="33">
        <v>0</v>
      </c>
      <c r="J133" s="33">
        <v>0</v>
      </c>
      <c r="K133" s="33">
        <v>0</v>
      </c>
      <c r="L133" s="33">
        <v>574541.85498431325</v>
      </c>
      <c r="M133" s="33">
        <v>0</v>
      </c>
      <c r="N133" s="33">
        <v>0</v>
      </c>
      <c r="O133" s="54">
        <v>4031.6041409147097</v>
      </c>
      <c r="P133" s="33">
        <v>0</v>
      </c>
      <c r="Q133" s="33">
        <v>0</v>
      </c>
      <c r="R133" s="33">
        <v>0</v>
      </c>
      <c r="S133" s="33">
        <v>0</v>
      </c>
      <c r="T133" s="33">
        <v>0</v>
      </c>
      <c r="U133" s="33">
        <v>236.72923567544839</v>
      </c>
      <c r="V133" s="33">
        <v>0</v>
      </c>
      <c r="W133" s="33">
        <v>0</v>
      </c>
    </row>
    <row r="134" spans="1:23" x14ac:dyDescent="0.2">
      <c r="A134" s="27">
        <v>1101</v>
      </c>
      <c r="B134" s="27" t="s">
        <v>553</v>
      </c>
      <c r="C134" s="33">
        <v>14860</v>
      </c>
      <c r="D134" s="33">
        <f>SUM(Table19[[#This Row],[Utbytte totalt]:[Renter ansvarlig lån totalt]])</f>
        <v>63127696.441368923</v>
      </c>
      <c r="E134" s="33">
        <f>SUM(Table19[[#This Row],[Utbytte per innbygger]:[Renter ansvarlig lån per innbygger]])</f>
        <v>4248.162613820251</v>
      </c>
      <c r="F134" s="54">
        <v>35767600</v>
      </c>
      <c r="G134" s="33">
        <v>1314053.9000000001</v>
      </c>
      <c r="H134" s="33">
        <v>8106600</v>
      </c>
      <c r="I134" s="33">
        <v>0</v>
      </c>
      <c r="J134" s="33">
        <v>12831943.355999999</v>
      </c>
      <c r="K134" s="33">
        <v>163388</v>
      </c>
      <c r="L134" s="33">
        <v>2621779.8112689257</v>
      </c>
      <c r="M134" s="33">
        <v>2322331.3740999987</v>
      </c>
      <c r="N134" s="33">
        <v>0</v>
      </c>
      <c r="O134" s="54">
        <v>2406.9717362045762</v>
      </c>
      <c r="P134" s="33">
        <v>88.428930013458967</v>
      </c>
      <c r="Q134" s="33">
        <v>545.53162853297442</v>
      </c>
      <c r="R134" s="33">
        <v>0</v>
      </c>
      <c r="S134" s="33">
        <v>863.52243310901736</v>
      </c>
      <c r="T134" s="33">
        <v>10.995154777927322</v>
      </c>
      <c r="U134" s="33">
        <v>176.43201960086984</v>
      </c>
      <c r="V134" s="33">
        <v>156.28071158142657</v>
      </c>
      <c r="W134" s="33">
        <v>0</v>
      </c>
    </row>
    <row r="135" spans="1:23" x14ac:dyDescent="0.2">
      <c r="A135" s="27">
        <v>3439</v>
      </c>
      <c r="B135" s="27" t="s">
        <v>608</v>
      </c>
      <c r="C135" s="33">
        <v>4385</v>
      </c>
      <c r="D135" s="33">
        <f>SUM(Table19[[#This Row],[Utbytte totalt]:[Renter ansvarlig lån totalt]])</f>
        <v>18166286.584469154</v>
      </c>
      <c r="E135" s="33">
        <f>SUM(Table19[[#This Row],[Utbytte per innbygger]:[Renter ansvarlig lån per innbygger]])</f>
        <v>4142.8247627067631</v>
      </c>
      <c r="F135" s="54">
        <v>17127000</v>
      </c>
      <c r="G135" s="33">
        <v>0</v>
      </c>
      <c r="H135" s="33">
        <v>0</v>
      </c>
      <c r="I135" s="33">
        <v>0</v>
      </c>
      <c r="J135" s="33">
        <v>0</v>
      </c>
      <c r="K135" s="33">
        <v>0</v>
      </c>
      <c r="L135" s="33">
        <v>1039286.5844691545</v>
      </c>
      <c r="M135" s="33">
        <v>0</v>
      </c>
      <c r="N135" s="33">
        <v>0</v>
      </c>
      <c r="O135" s="54">
        <v>3905.8152793614595</v>
      </c>
      <c r="P135" s="33">
        <v>0</v>
      </c>
      <c r="Q135" s="33">
        <v>0</v>
      </c>
      <c r="R135" s="33">
        <v>0</v>
      </c>
      <c r="S135" s="33">
        <v>0</v>
      </c>
      <c r="T135" s="33">
        <v>0</v>
      </c>
      <c r="U135" s="33">
        <v>237.00948334530318</v>
      </c>
      <c r="V135" s="33">
        <v>0</v>
      </c>
      <c r="W135" s="33">
        <v>0</v>
      </c>
    </row>
    <row r="136" spans="1:23" x14ac:dyDescent="0.2">
      <c r="A136" s="27">
        <v>4615</v>
      </c>
      <c r="B136" s="27" t="s">
        <v>626</v>
      </c>
      <c r="C136" s="33">
        <v>3117</v>
      </c>
      <c r="D136" s="33">
        <f>SUM(Table19[[#This Row],[Utbytte totalt]:[Renter ansvarlig lån totalt]])</f>
        <v>12848836.51425289</v>
      </c>
      <c r="E136" s="33">
        <f>SUM(Table19[[#This Row],[Utbytte per innbygger]:[Renter ansvarlig lån per innbygger]])</f>
        <v>4122.1804665553063</v>
      </c>
      <c r="F136" s="54">
        <v>1050000</v>
      </c>
      <c r="G136" s="33">
        <v>0</v>
      </c>
      <c r="H136" s="33">
        <v>8976000</v>
      </c>
      <c r="I136" s="33">
        <v>0</v>
      </c>
      <c r="J136" s="33">
        <v>0</v>
      </c>
      <c r="K136" s="33">
        <v>0</v>
      </c>
      <c r="L136" s="33">
        <v>754618.60607288778</v>
      </c>
      <c r="M136" s="33">
        <v>2068217.9081800014</v>
      </c>
      <c r="N136" s="33">
        <v>0</v>
      </c>
      <c r="O136" s="54">
        <v>336.86236766121272</v>
      </c>
      <c r="P136" s="33">
        <v>0</v>
      </c>
      <c r="Q136" s="33">
        <v>2879.6920115495668</v>
      </c>
      <c r="R136" s="33">
        <v>0</v>
      </c>
      <c r="S136" s="33">
        <v>0</v>
      </c>
      <c r="T136" s="33">
        <v>0</v>
      </c>
      <c r="U136" s="33">
        <v>242.09772411706376</v>
      </c>
      <c r="V136" s="33">
        <v>663.52836322746271</v>
      </c>
      <c r="W136" s="33">
        <v>0</v>
      </c>
    </row>
    <row r="137" spans="1:23" x14ac:dyDescent="0.2">
      <c r="A137" s="27">
        <v>5020</v>
      </c>
      <c r="B137" s="27" t="s">
        <v>650</v>
      </c>
      <c r="C137" s="33">
        <v>904</v>
      </c>
      <c r="D137" s="33">
        <f>SUM(Table19[[#This Row],[Utbytte totalt]:[Renter ansvarlig lån totalt]])</f>
        <v>3689964.8157187589</v>
      </c>
      <c r="E137" s="33">
        <f>SUM(Table19[[#This Row],[Utbytte per innbygger]:[Renter ansvarlig lån per innbygger]])</f>
        <v>4081.8194864145562</v>
      </c>
      <c r="F137" s="54">
        <v>1564500</v>
      </c>
      <c r="G137" s="33">
        <v>0</v>
      </c>
      <c r="H137" s="33">
        <v>0</v>
      </c>
      <c r="I137" s="33">
        <v>0</v>
      </c>
      <c r="J137" s="33">
        <v>18307.929999999997</v>
      </c>
      <c r="K137" s="33">
        <v>2991</v>
      </c>
      <c r="L137" s="33">
        <v>224326.88571875542</v>
      </c>
      <c r="M137" s="33">
        <v>1879839.0000000035</v>
      </c>
      <c r="N137" s="33">
        <v>0</v>
      </c>
      <c r="O137" s="54">
        <v>1730.641592920354</v>
      </c>
      <c r="P137" s="33">
        <v>0</v>
      </c>
      <c r="Q137" s="33">
        <v>0</v>
      </c>
      <c r="R137" s="33">
        <v>0</v>
      </c>
      <c r="S137" s="33">
        <v>20.252134955752208</v>
      </c>
      <c r="T137" s="33">
        <v>3.3086283185840708</v>
      </c>
      <c r="U137" s="33">
        <v>248.1492098658799</v>
      </c>
      <c r="V137" s="33">
        <v>2079.4679203539863</v>
      </c>
      <c r="W137" s="33">
        <v>0</v>
      </c>
    </row>
    <row r="138" spans="1:23" x14ac:dyDescent="0.2">
      <c r="A138" s="27">
        <v>1146</v>
      </c>
      <c r="B138" s="27" t="s">
        <v>581</v>
      </c>
      <c r="C138" s="33">
        <v>11283</v>
      </c>
      <c r="D138" s="33">
        <f>SUM(Table19[[#This Row],[Utbytte totalt]:[Renter ansvarlig lån totalt]])</f>
        <v>43656970.558732055</v>
      </c>
      <c r="E138" s="33">
        <f>SUM(Table19[[#This Row],[Utbytte per innbygger]:[Renter ansvarlig lån per innbygger]])</f>
        <v>3869.2697472952277</v>
      </c>
      <c r="F138" s="54">
        <v>39842250</v>
      </c>
      <c r="G138" s="33">
        <v>250292</v>
      </c>
      <c r="H138" s="33">
        <v>0</v>
      </c>
      <c r="I138" s="33">
        <v>0</v>
      </c>
      <c r="J138" s="33">
        <v>0</v>
      </c>
      <c r="K138" s="33">
        <v>0</v>
      </c>
      <c r="L138" s="33">
        <v>2618330.1587320566</v>
      </c>
      <c r="M138" s="33">
        <v>946098.39999999991</v>
      </c>
      <c r="N138" s="33">
        <v>0</v>
      </c>
      <c r="O138" s="54">
        <v>3531.175219356554</v>
      </c>
      <c r="P138" s="33">
        <v>22.18310732961092</v>
      </c>
      <c r="Q138" s="33">
        <v>0</v>
      </c>
      <c r="R138" s="33">
        <v>0</v>
      </c>
      <c r="S138" s="33">
        <v>0</v>
      </c>
      <c r="T138" s="33">
        <v>0</v>
      </c>
      <c r="U138" s="33">
        <v>232.05974995409525</v>
      </c>
      <c r="V138" s="33">
        <v>83.851670654967648</v>
      </c>
      <c r="W138" s="33">
        <v>0</v>
      </c>
    </row>
    <row r="139" spans="1:23" x14ac:dyDescent="0.2">
      <c r="A139" s="27">
        <v>1825</v>
      </c>
      <c r="B139" s="27" t="s">
        <v>538</v>
      </c>
      <c r="C139" s="33">
        <v>1461</v>
      </c>
      <c r="D139" s="33">
        <f>SUM(Table19[[#This Row],[Utbytte totalt]:[Renter ansvarlig lån totalt]])</f>
        <v>5645908.8815065213</v>
      </c>
      <c r="E139" s="33">
        <f>SUM(Table19[[#This Row],[Utbytte per innbygger]:[Renter ansvarlig lån per innbygger]])</f>
        <v>3864.4140188271876</v>
      </c>
      <c r="F139" s="54">
        <v>835337.23</v>
      </c>
      <c r="G139" s="33">
        <v>2192639.2600000002</v>
      </c>
      <c r="H139" s="33">
        <v>0</v>
      </c>
      <c r="I139" s="33">
        <v>0</v>
      </c>
      <c r="J139" s="33">
        <v>1125315.17</v>
      </c>
      <c r="K139" s="33">
        <v>1058731</v>
      </c>
      <c r="L139" s="33">
        <v>433886.22150652111</v>
      </c>
      <c r="M139" s="33">
        <v>0</v>
      </c>
      <c r="N139" s="33">
        <v>0</v>
      </c>
      <c r="O139" s="54">
        <v>571.7571731690623</v>
      </c>
      <c r="P139" s="33">
        <v>1500.7797809719373</v>
      </c>
      <c r="Q139" s="33">
        <v>0</v>
      </c>
      <c r="R139" s="33">
        <v>0</v>
      </c>
      <c r="S139" s="33">
        <v>770.23625598904857</v>
      </c>
      <c r="T139" s="33">
        <v>724.66187542778914</v>
      </c>
      <c r="U139" s="33">
        <v>296.97893326935053</v>
      </c>
      <c r="V139" s="33">
        <v>0</v>
      </c>
      <c r="W139" s="33">
        <v>0</v>
      </c>
    </row>
    <row r="140" spans="1:23" x14ac:dyDescent="0.2">
      <c r="A140" s="27">
        <v>4612</v>
      </c>
      <c r="B140" s="27" t="s">
        <v>793</v>
      </c>
      <c r="C140" s="33">
        <v>5775</v>
      </c>
      <c r="D140" s="33">
        <f>SUM(Table19[[#This Row],[Utbytte totalt]:[Renter ansvarlig lån totalt]])</f>
        <v>21891918.589719743</v>
      </c>
      <c r="E140" s="33">
        <f>SUM(Table19[[#This Row],[Utbytte per innbygger]:[Renter ansvarlig lån per innbygger]])</f>
        <v>3790.8084138042846</v>
      </c>
      <c r="F140" s="54">
        <v>20527500</v>
      </c>
      <c r="G140" s="33">
        <v>0</v>
      </c>
      <c r="H140" s="33">
        <v>0</v>
      </c>
      <c r="I140" s="33">
        <v>0</v>
      </c>
      <c r="J140" s="33">
        <v>0</v>
      </c>
      <c r="K140" s="33">
        <v>0</v>
      </c>
      <c r="L140" s="33">
        <v>1364418.5897197425</v>
      </c>
      <c r="M140" s="33">
        <v>0</v>
      </c>
      <c r="N140" s="33">
        <v>0</v>
      </c>
      <c r="O140" s="54">
        <v>3554.5454545454545</v>
      </c>
      <c r="P140" s="33">
        <v>0</v>
      </c>
      <c r="Q140" s="33">
        <v>0</v>
      </c>
      <c r="R140" s="33">
        <v>0</v>
      </c>
      <c r="S140" s="33">
        <v>0</v>
      </c>
      <c r="T140" s="33">
        <v>0</v>
      </c>
      <c r="U140" s="33">
        <v>236.26295925882988</v>
      </c>
      <c r="V140" s="33">
        <v>0</v>
      </c>
      <c r="W140" s="33">
        <v>0</v>
      </c>
    </row>
    <row r="141" spans="1:23" x14ac:dyDescent="0.2">
      <c r="A141" s="27">
        <v>5021</v>
      </c>
      <c r="B141" s="27" t="s">
        <v>695</v>
      </c>
      <c r="C141" s="33">
        <v>7066</v>
      </c>
      <c r="D141" s="33">
        <f>SUM(Table19[[#This Row],[Utbytte totalt]:[Renter ansvarlig lån totalt]])</f>
        <v>25974165.015748125</v>
      </c>
      <c r="E141" s="33">
        <f>SUM(Table19[[#This Row],[Utbytte per innbygger]:[Renter ansvarlig lån per innbygger]])</f>
        <v>3675.9361754526071</v>
      </c>
      <c r="F141" s="54">
        <v>5925000</v>
      </c>
      <c r="G141" s="33">
        <v>0</v>
      </c>
      <c r="H141" s="33">
        <v>0</v>
      </c>
      <c r="I141" s="33">
        <v>0</v>
      </c>
      <c r="J141" s="33">
        <v>14769337.274</v>
      </c>
      <c r="K141" s="33">
        <v>3453829</v>
      </c>
      <c r="L141" s="33">
        <v>1825998.7417481244</v>
      </c>
      <c r="M141" s="33">
        <v>0</v>
      </c>
      <c r="N141" s="33">
        <v>0</v>
      </c>
      <c r="O141" s="54">
        <v>838.52250212284173</v>
      </c>
      <c r="P141" s="33">
        <v>0</v>
      </c>
      <c r="Q141" s="33">
        <v>0</v>
      </c>
      <c r="R141" s="33">
        <v>0</v>
      </c>
      <c r="S141" s="33">
        <v>2090.1977461081233</v>
      </c>
      <c r="T141" s="33">
        <v>488.79549957543162</v>
      </c>
      <c r="U141" s="33">
        <v>258.42042764621061</v>
      </c>
      <c r="V141" s="33">
        <v>0</v>
      </c>
      <c r="W141" s="33">
        <v>0</v>
      </c>
    </row>
    <row r="142" spans="1:23" x14ac:dyDescent="0.2">
      <c r="A142" s="27">
        <v>5056</v>
      </c>
      <c r="B142" s="27" t="s">
        <v>701</v>
      </c>
      <c r="C142" s="33">
        <v>5156</v>
      </c>
      <c r="D142" s="33">
        <f>SUM(Table19[[#This Row],[Utbytte totalt]:[Renter ansvarlig lån totalt]])</f>
        <v>18714713.981168278</v>
      </c>
      <c r="E142" s="33">
        <f>SUM(Table19[[#This Row],[Utbytte per innbygger]:[Renter ansvarlig lån per innbygger]])</f>
        <v>3629.696272530698</v>
      </c>
      <c r="F142" s="54">
        <v>5820000</v>
      </c>
      <c r="G142" s="33">
        <v>0</v>
      </c>
      <c r="H142" s="33">
        <v>10416000</v>
      </c>
      <c r="I142" s="33">
        <v>0</v>
      </c>
      <c r="J142" s="33">
        <v>0</v>
      </c>
      <c r="K142" s="33">
        <v>0</v>
      </c>
      <c r="L142" s="33">
        <v>788207.44116827846</v>
      </c>
      <c r="M142" s="33">
        <v>1690506.540000001</v>
      </c>
      <c r="N142" s="33">
        <v>0</v>
      </c>
      <c r="O142" s="54">
        <v>1128.7820015515904</v>
      </c>
      <c r="P142" s="33">
        <v>0</v>
      </c>
      <c r="Q142" s="33">
        <v>2020.1706749418154</v>
      </c>
      <c r="R142" s="33">
        <v>0</v>
      </c>
      <c r="S142" s="33">
        <v>0</v>
      </c>
      <c r="T142" s="33">
        <v>0</v>
      </c>
      <c r="U142" s="33">
        <v>152.87188540889807</v>
      </c>
      <c r="V142" s="33">
        <v>327.87171062839428</v>
      </c>
      <c r="W142" s="33">
        <v>0</v>
      </c>
    </row>
    <row r="143" spans="1:23" x14ac:dyDescent="0.2">
      <c r="A143" s="27">
        <v>1106</v>
      </c>
      <c r="B143" s="27" t="s">
        <v>723</v>
      </c>
      <c r="C143" s="33">
        <v>37444</v>
      </c>
      <c r="D143" s="33">
        <f>SUM(Table19[[#This Row],[Utbytte totalt]:[Renter ansvarlig lån totalt]])</f>
        <v>135799706.01578689</v>
      </c>
      <c r="E143" s="33">
        <f>SUM(Table19[[#This Row],[Utbytte per innbygger]:[Renter ansvarlig lån per innbygger]])</f>
        <v>3626.7414276195623</v>
      </c>
      <c r="F143" s="54">
        <v>129969000</v>
      </c>
      <c r="G143" s="33">
        <v>0</v>
      </c>
      <c r="H143" s="33">
        <v>0</v>
      </c>
      <c r="I143" s="33">
        <v>0</v>
      </c>
      <c r="J143" s="33">
        <v>0</v>
      </c>
      <c r="K143" s="33">
        <v>0</v>
      </c>
      <c r="L143" s="33">
        <v>5830706.0157868862</v>
      </c>
      <c r="M143" s="33">
        <v>0</v>
      </c>
      <c r="N143" s="33">
        <v>0</v>
      </c>
      <c r="O143" s="54">
        <v>3471.0233949364383</v>
      </c>
      <c r="P143" s="33">
        <v>0</v>
      </c>
      <c r="Q143" s="33">
        <v>0</v>
      </c>
      <c r="R143" s="33">
        <v>0</v>
      </c>
      <c r="S143" s="33">
        <v>0</v>
      </c>
      <c r="T143" s="33">
        <v>0</v>
      </c>
      <c r="U143" s="33">
        <v>155.71803268312377</v>
      </c>
      <c r="V143" s="33">
        <v>0</v>
      </c>
      <c r="W143" s="33">
        <v>0</v>
      </c>
    </row>
    <row r="144" spans="1:23" x14ac:dyDescent="0.2">
      <c r="A144" s="27">
        <v>3013</v>
      </c>
      <c r="B144" s="27" t="s">
        <v>583</v>
      </c>
      <c r="C144" s="33">
        <v>3578</v>
      </c>
      <c r="D144" s="33">
        <f>SUM(Table19[[#This Row],[Utbytte totalt]:[Renter ansvarlig lån totalt]])</f>
        <v>12902739.139981765</v>
      </c>
      <c r="E144" s="33">
        <f>SUM(Table19[[#This Row],[Utbytte per innbygger]:[Renter ansvarlig lån per innbygger]])</f>
        <v>3606.131676909381</v>
      </c>
      <c r="F144" s="54">
        <v>5762430</v>
      </c>
      <c r="G144" s="33">
        <v>169871.98199999999</v>
      </c>
      <c r="H144" s="33">
        <v>3780000.0000000005</v>
      </c>
      <c r="I144" s="33">
        <v>0</v>
      </c>
      <c r="J144" s="33">
        <v>1423626.78</v>
      </c>
      <c r="K144" s="33">
        <v>53553</v>
      </c>
      <c r="L144" s="33">
        <v>853314.59798176587</v>
      </c>
      <c r="M144" s="33">
        <v>859942.77999999898</v>
      </c>
      <c r="N144" s="33">
        <v>0</v>
      </c>
      <c r="O144" s="54">
        <v>1610.5170486305199</v>
      </c>
      <c r="P144" s="33">
        <v>47.476797652319732</v>
      </c>
      <c r="Q144" s="33">
        <v>1056.4561207378424</v>
      </c>
      <c r="R144" s="33">
        <v>0</v>
      </c>
      <c r="S144" s="33">
        <v>397.8833929569592</v>
      </c>
      <c r="T144" s="33">
        <v>14.967300167691448</v>
      </c>
      <c r="U144" s="33">
        <v>238.48926718327721</v>
      </c>
      <c r="V144" s="33">
        <v>240.34174958077111</v>
      </c>
      <c r="W144" s="33">
        <v>0</v>
      </c>
    </row>
    <row r="145" spans="1:23" x14ac:dyDescent="0.2">
      <c r="A145" s="27">
        <v>1539</v>
      </c>
      <c r="B145" s="27" t="s">
        <v>478</v>
      </c>
      <c r="C145" s="33">
        <v>7019</v>
      </c>
      <c r="D145" s="33">
        <f>SUM(Table19[[#This Row],[Utbytte totalt]:[Renter ansvarlig lån totalt]])</f>
        <v>25284404.735014331</v>
      </c>
      <c r="E145" s="33">
        <f>SUM(Table19[[#This Row],[Utbytte per innbygger]:[Renter ansvarlig lån per innbygger]])</f>
        <v>3602.2802015977104</v>
      </c>
      <c r="F145" s="54">
        <v>0</v>
      </c>
      <c r="G145" s="33">
        <v>8904833.602</v>
      </c>
      <c r="H145" s="33">
        <v>0</v>
      </c>
      <c r="I145" s="33">
        <v>0</v>
      </c>
      <c r="J145" s="33">
        <v>12113576.942999998</v>
      </c>
      <c r="K145" s="33">
        <v>2356268</v>
      </c>
      <c r="L145" s="33">
        <v>1909726.1900143325</v>
      </c>
      <c r="M145" s="33">
        <v>0</v>
      </c>
      <c r="N145" s="33">
        <v>0</v>
      </c>
      <c r="O145" s="54">
        <v>0</v>
      </c>
      <c r="P145" s="33">
        <v>1268.6755381108419</v>
      </c>
      <c r="Q145" s="33">
        <v>0</v>
      </c>
      <c r="R145" s="33">
        <v>0</v>
      </c>
      <c r="S145" s="33">
        <v>1725.8266053568882</v>
      </c>
      <c r="T145" s="33">
        <v>335.69853255449493</v>
      </c>
      <c r="U145" s="33">
        <v>272.07952557548549</v>
      </c>
      <c r="V145" s="33">
        <v>0</v>
      </c>
      <c r="W145" s="33">
        <v>0</v>
      </c>
    </row>
    <row r="146" spans="1:23" x14ac:dyDescent="0.2">
      <c r="A146" s="27">
        <v>5055</v>
      </c>
      <c r="B146" s="27" t="s">
        <v>526</v>
      </c>
      <c r="C146" s="33">
        <v>5884</v>
      </c>
      <c r="D146" s="33">
        <f>SUM(Table19[[#This Row],[Utbytte totalt]:[Renter ansvarlig lån totalt]])</f>
        <v>21002154.077768475</v>
      </c>
      <c r="E146" s="33">
        <f>SUM(Table19[[#This Row],[Utbytte per innbygger]:[Renter ansvarlig lån per innbygger]])</f>
        <v>3569.3667705248936</v>
      </c>
      <c r="F146" s="54">
        <v>9067500</v>
      </c>
      <c r="G146" s="33">
        <v>4462380.2439999999</v>
      </c>
      <c r="H146" s="33">
        <v>0</v>
      </c>
      <c r="I146" s="33">
        <v>0</v>
      </c>
      <c r="J146" s="33">
        <v>5216589.5429999996</v>
      </c>
      <c r="K146" s="33">
        <v>752579</v>
      </c>
      <c r="L146" s="33">
        <v>1503105.2907684743</v>
      </c>
      <c r="M146" s="33">
        <v>0</v>
      </c>
      <c r="N146" s="33">
        <v>0</v>
      </c>
      <c r="O146" s="54">
        <v>1541.0435078178109</v>
      </c>
      <c r="P146" s="33">
        <v>758.39229163834125</v>
      </c>
      <c r="Q146" s="33">
        <v>0</v>
      </c>
      <c r="R146" s="33">
        <v>0</v>
      </c>
      <c r="S146" s="33">
        <v>886.57198215499648</v>
      </c>
      <c r="T146" s="33">
        <v>127.9026172671652</v>
      </c>
      <c r="U146" s="33">
        <v>255.45637164657958</v>
      </c>
      <c r="V146" s="33">
        <v>0</v>
      </c>
      <c r="W146" s="33">
        <v>0</v>
      </c>
    </row>
    <row r="147" spans="1:23" x14ac:dyDescent="0.2">
      <c r="A147" s="27">
        <v>1160</v>
      </c>
      <c r="B147" s="27" t="s">
        <v>559</v>
      </c>
      <c r="C147" s="33">
        <v>8775</v>
      </c>
      <c r="D147" s="33">
        <f>SUM(Table19[[#This Row],[Utbytte totalt]:[Renter ansvarlig lån totalt]])</f>
        <v>30881362.457889166</v>
      </c>
      <c r="E147" s="33">
        <f>SUM(Table19[[#This Row],[Utbytte per innbygger]:[Renter ansvarlig lån per innbygger]])</f>
        <v>3519.2435849446338</v>
      </c>
      <c r="F147" s="54">
        <v>28488735.400000002</v>
      </c>
      <c r="G147" s="33">
        <v>1032540</v>
      </c>
      <c r="H147" s="33">
        <v>0</v>
      </c>
      <c r="I147" s="33">
        <v>0</v>
      </c>
      <c r="J147" s="33">
        <v>0</v>
      </c>
      <c r="K147" s="33">
        <v>0</v>
      </c>
      <c r="L147" s="33">
        <v>1360087.0578891635</v>
      </c>
      <c r="M147" s="33">
        <v>0</v>
      </c>
      <c r="N147" s="33">
        <v>0</v>
      </c>
      <c r="O147" s="54">
        <v>3246.5795327635328</v>
      </c>
      <c r="P147" s="33">
        <v>117.66837606837606</v>
      </c>
      <c r="Q147" s="33">
        <v>0</v>
      </c>
      <c r="R147" s="33">
        <v>0</v>
      </c>
      <c r="S147" s="33">
        <v>0</v>
      </c>
      <c r="T147" s="33">
        <v>0</v>
      </c>
      <c r="U147" s="33">
        <v>154.99567611272519</v>
      </c>
      <c r="V147" s="33">
        <v>0</v>
      </c>
      <c r="W147" s="33">
        <v>0</v>
      </c>
    </row>
    <row r="148" spans="1:23" x14ac:dyDescent="0.2">
      <c r="A148" s="27">
        <v>1833</v>
      </c>
      <c r="B148" s="27" t="s">
        <v>439</v>
      </c>
      <c r="C148" s="33">
        <v>26092</v>
      </c>
      <c r="D148" s="33">
        <f>SUM(Table19[[#This Row],[Utbytte totalt]:[Renter ansvarlig lån totalt]])</f>
        <v>91194696.326030359</v>
      </c>
      <c r="E148" s="33">
        <f>SUM(Table19[[#This Row],[Utbytte per innbygger]:[Renter ansvarlig lån per innbygger]])</f>
        <v>3495.1209691104686</v>
      </c>
      <c r="F148" s="54">
        <v>9112337.7799999993</v>
      </c>
      <c r="G148" s="33">
        <v>37865779</v>
      </c>
      <c r="H148" s="33">
        <v>0</v>
      </c>
      <c r="I148" s="33">
        <v>0</v>
      </c>
      <c r="J148" s="33">
        <v>22781387.250999998</v>
      </c>
      <c r="K148" s="33">
        <v>13790160</v>
      </c>
      <c r="L148" s="33">
        <v>7645032.2950303555</v>
      </c>
      <c r="M148" s="33">
        <v>0</v>
      </c>
      <c r="N148" s="33">
        <v>0</v>
      </c>
      <c r="O148" s="54">
        <v>349.23876207266591</v>
      </c>
      <c r="P148" s="33">
        <v>1451.2409550820175</v>
      </c>
      <c r="Q148" s="33">
        <v>0</v>
      </c>
      <c r="R148" s="33">
        <v>0</v>
      </c>
      <c r="S148" s="33">
        <v>873.11770853135056</v>
      </c>
      <c r="T148" s="33">
        <v>528.52061934692631</v>
      </c>
      <c r="U148" s="33">
        <v>293.00292407750862</v>
      </c>
      <c r="V148" s="33">
        <v>0</v>
      </c>
      <c r="W148" s="33">
        <v>0</v>
      </c>
    </row>
    <row r="149" spans="1:23" x14ac:dyDescent="0.2">
      <c r="A149" s="27">
        <v>3420</v>
      </c>
      <c r="B149" s="27" t="s">
        <v>596</v>
      </c>
      <c r="C149" s="33">
        <v>21435</v>
      </c>
      <c r="D149" s="33">
        <f>SUM(Table19[[#This Row],[Utbytte totalt]:[Renter ansvarlig lån totalt]])</f>
        <v>73341078.40093419</v>
      </c>
      <c r="E149" s="33">
        <f>SUM(Table19[[#This Row],[Utbytte per innbygger]:[Renter ansvarlig lån per innbygger]])</f>
        <v>3421.5571915527962</v>
      </c>
      <c r="F149" s="54">
        <v>50000000</v>
      </c>
      <c r="G149" s="33">
        <v>0</v>
      </c>
      <c r="H149" s="33">
        <v>0</v>
      </c>
      <c r="I149" s="33">
        <v>0</v>
      </c>
      <c r="J149" s="33">
        <v>17731760.577</v>
      </c>
      <c r="K149" s="33">
        <v>429417</v>
      </c>
      <c r="L149" s="33">
        <v>5179900.8239341974</v>
      </c>
      <c r="M149" s="33">
        <v>0</v>
      </c>
      <c r="N149" s="33">
        <v>0</v>
      </c>
      <c r="O149" s="54">
        <v>2332.6335432703522</v>
      </c>
      <c r="P149" s="33">
        <v>0</v>
      </c>
      <c r="Q149" s="33">
        <v>0</v>
      </c>
      <c r="R149" s="33">
        <v>0</v>
      </c>
      <c r="S149" s="33">
        <v>827.23399006298109</v>
      </c>
      <c r="T149" s="33">
        <v>20.033449965010497</v>
      </c>
      <c r="U149" s="33">
        <v>241.65620825445288</v>
      </c>
      <c r="V149" s="33">
        <v>0</v>
      </c>
      <c r="W149" s="33">
        <v>0</v>
      </c>
    </row>
    <row r="150" spans="1:23" x14ac:dyDescent="0.2">
      <c r="A150" s="27">
        <v>5059</v>
      </c>
      <c r="B150" s="27" t="s">
        <v>522</v>
      </c>
      <c r="C150" s="33">
        <v>18502</v>
      </c>
      <c r="D150" s="33">
        <f>SUM(Table19[[#This Row],[Utbytte totalt]:[Renter ansvarlig lån totalt]])</f>
        <v>61173826.500444472</v>
      </c>
      <c r="E150" s="33">
        <f>SUM(Table19[[#This Row],[Utbytte per innbygger]:[Renter ansvarlig lån per innbygger]])</f>
        <v>3306.3358826313079</v>
      </c>
      <c r="F150" s="54">
        <v>30160000</v>
      </c>
      <c r="G150" s="33">
        <v>5026239.7080000006</v>
      </c>
      <c r="H150" s="33">
        <v>12642000</v>
      </c>
      <c r="I150" s="33">
        <v>0</v>
      </c>
      <c r="J150" s="33">
        <v>4460472.0339999991</v>
      </c>
      <c r="K150" s="33">
        <v>1893043</v>
      </c>
      <c r="L150" s="33">
        <v>4430461.1584444642</v>
      </c>
      <c r="M150" s="33">
        <v>2561610.6000000043</v>
      </c>
      <c r="N150" s="33">
        <v>0</v>
      </c>
      <c r="O150" s="54">
        <v>1630.0940438871473</v>
      </c>
      <c r="P150" s="33">
        <v>271.65926429575183</v>
      </c>
      <c r="Q150" s="33">
        <v>683.27748351529567</v>
      </c>
      <c r="R150" s="33">
        <v>0</v>
      </c>
      <c r="S150" s="33">
        <v>241.08053367203541</v>
      </c>
      <c r="T150" s="33">
        <v>102.31558750405361</v>
      </c>
      <c r="U150" s="33">
        <v>239.45849953758861</v>
      </c>
      <c r="V150" s="33">
        <v>138.45047021943597</v>
      </c>
      <c r="W150" s="33">
        <v>0</v>
      </c>
    </row>
    <row r="151" spans="1:23" x14ac:dyDescent="0.2">
      <c r="A151" s="27">
        <v>5426</v>
      </c>
      <c r="B151" s="27" t="s">
        <v>593</v>
      </c>
      <c r="C151" s="33">
        <v>2012</v>
      </c>
      <c r="D151" s="33">
        <f>SUM(Table19[[#This Row],[Utbytte totalt]:[Renter ansvarlig lån totalt]])</f>
        <v>6591980.0152357984</v>
      </c>
      <c r="E151" s="33">
        <f>SUM(Table19[[#This Row],[Utbytte per innbygger]:[Renter ansvarlig lån per innbygger]])</f>
        <v>3276.3320155247507</v>
      </c>
      <c r="F151" s="54">
        <v>0</v>
      </c>
      <c r="G151" s="33">
        <v>0</v>
      </c>
      <c r="H151" s="33">
        <v>0</v>
      </c>
      <c r="I151" s="33">
        <v>0</v>
      </c>
      <c r="J151" s="33">
        <v>3617898.6899999995</v>
      </c>
      <c r="K151" s="33">
        <v>2484017</v>
      </c>
      <c r="L151" s="33">
        <v>490064.32523579895</v>
      </c>
      <c r="M151" s="33">
        <v>0</v>
      </c>
      <c r="N151" s="33">
        <v>0</v>
      </c>
      <c r="O151" s="54">
        <v>0</v>
      </c>
      <c r="P151" s="33">
        <v>0</v>
      </c>
      <c r="Q151" s="33">
        <v>0</v>
      </c>
      <c r="R151" s="33">
        <v>0</v>
      </c>
      <c r="S151" s="33">
        <v>1798.160382703777</v>
      </c>
      <c r="T151" s="33">
        <v>1234.6008946322067</v>
      </c>
      <c r="U151" s="33">
        <v>243.57073818876688</v>
      </c>
      <c r="V151" s="33">
        <v>0</v>
      </c>
      <c r="W151" s="33">
        <v>0</v>
      </c>
    </row>
    <row r="152" spans="1:23" x14ac:dyDescent="0.2">
      <c r="A152" s="27">
        <v>3014</v>
      </c>
      <c r="B152" s="27" t="s">
        <v>432</v>
      </c>
      <c r="C152" s="33">
        <v>45608</v>
      </c>
      <c r="D152" s="33">
        <f>SUM(Table19[[#This Row],[Utbytte totalt]:[Renter ansvarlig lån totalt]])</f>
        <v>148829050.13931307</v>
      </c>
      <c r="E152" s="33">
        <f>SUM(Table19[[#This Row],[Utbytte per innbygger]:[Renter ansvarlig lån per innbygger]])</f>
        <v>3263.2224640263348</v>
      </c>
      <c r="F152" s="54">
        <v>41579280</v>
      </c>
      <c r="G152" s="33">
        <v>34940596.494999997</v>
      </c>
      <c r="H152" s="33">
        <v>0</v>
      </c>
      <c r="I152" s="33">
        <v>0</v>
      </c>
      <c r="J152" s="33">
        <v>59850465.243000001</v>
      </c>
      <c r="K152" s="33">
        <v>128381</v>
      </c>
      <c r="L152" s="33">
        <v>12330327.401313066</v>
      </c>
      <c r="M152" s="33">
        <v>0</v>
      </c>
      <c r="N152" s="33">
        <v>0</v>
      </c>
      <c r="O152" s="54">
        <v>911.66637432029472</v>
      </c>
      <c r="P152" s="33">
        <v>766.10674651376951</v>
      </c>
      <c r="Q152" s="33">
        <v>0</v>
      </c>
      <c r="R152" s="33">
        <v>0</v>
      </c>
      <c r="S152" s="33">
        <v>1312.2799781398001</v>
      </c>
      <c r="T152" s="33">
        <v>2.8148789686019997</v>
      </c>
      <c r="U152" s="33">
        <v>270.35448608386832</v>
      </c>
      <c r="V152" s="33">
        <v>0</v>
      </c>
      <c r="W152" s="33">
        <v>0</v>
      </c>
    </row>
    <row r="153" spans="1:23" x14ac:dyDescent="0.2">
      <c r="A153" s="27">
        <v>1866</v>
      </c>
      <c r="B153" s="27" t="s">
        <v>609</v>
      </c>
      <c r="C153" s="33">
        <v>8107</v>
      </c>
      <c r="D153" s="33">
        <f>SUM(Table19[[#This Row],[Utbytte totalt]:[Renter ansvarlig lån totalt]])</f>
        <v>26422453.589922301</v>
      </c>
      <c r="E153" s="33">
        <f>SUM(Table19[[#This Row],[Utbytte per innbygger]:[Renter ansvarlig lån per innbygger]])</f>
        <v>3259.2147020997045</v>
      </c>
      <c r="F153" s="54">
        <v>25000000</v>
      </c>
      <c r="G153" s="33">
        <v>0</v>
      </c>
      <c r="H153" s="33">
        <v>0</v>
      </c>
      <c r="I153" s="33">
        <v>0</v>
      </c>
      <c r="J153" s="33">
        <v>162785.21699999998</v>
      </c>
      <c r="K153" s="33">
        <v>1502</v>
      </c>
      <c r="L153" s="33">
        <v>1258166.3729223013</v>
      </c>
      <c r="M153" s="33">
        <v>0</v>
      </c>
      <c r="N153" s="33">
        <v>0</v>
      </c>
      <c r="O153" s="54">
        <v>3083.7547798199089</v>
      </c>
      <c r="P153" s="33">
        <v>0</v>
      </c>
      <c r="Q153" s="33">
        <v>0</v>
      </c>
      <c r="R153" s="33">
        <v>0</v>
      </c>
      <c r="S153" s="33">
        <v>20.079587640310841</v>
      </c>
      <c r="T153" s="33">
        <v>0.18527198717158011</v>
      </c>
      <c r="U153" s="33">
        <v>155.19506265231297</v>
      </c>
      <c r="V153" s="33">
        <v>0</v>
      </c>
      <c r="W153" s="33">
        <v>0</v>
      </c>
    </row>
    <row r="154" spans="1:23" x14ac:dyDescent="0.2">
      <c r="A154" s="27">
        <v>4647</v>
      </c>
      <c r="B154" s="27" t="s">
        <v>474</v>
      </c>
      <c r="C154" s="33">
        <v>22116</v>
      </c>
      <c r="D154" s="33">
        <f>SUM(Table19[[#This Row],[Utbytte totalt]:[Renter ansvarlig lån totalt]])</f>
        <v>71615913.301784337</v>
      </c>
      <c r="E154" s="33">
        <f>SUM(Table19[[#This Row],[Utbytte per innbygger]:[Renter ansvarlig lån per innbygger]])</f>
        <v>3238.1946690985865</v>
      </c>
      <c r="F154" s="54">
        <v>40675553.630000003</v>
      </c>
      <c r="G154" s="33">
        <v>15900152.7564</v>
      </c>
      <c r="H154" s="33">
        <v>0</v>
      </c>
      <c r="I154" s="33">
        <v>0</v>
      </c>
      <c r="J154" s="33">
        <v>8224402.3639999982</v>
      </c>
      <c r="K154" s="33">
        <v>1477334</v>
      </c>
      <c r="L154" s="33">
        <v>5338470.5513843298</v>
      </c>
      <c r="M154" s="33">
        <v>0</v>
      </c>
      <c r="N154" s="33">
        <v>0</v>
      </c>
      <c r="O154" s="54">
        <v>1839.1912475131128</v>
      </c>
      <c r="P154" s="33">
        <v>718.94342360282155</v>
      </c>
      <c r="Q154" s="33">
        <v>0</v>
      </c>
      <c r="R154" s="33">
        <v>0</v>
      </c>
      <c r="S154" s="33">
        <v>371.87567209260254</v>
      </c>
      <c r="T154" s="33">
        <v>66.799330801229885</v>
      </c>
      <c r="U154" s="33">
        <v>241.38499508881941</v>
      </c>
      <c r="V154" s="33">
        <v>0</v>
      </c>
      <c r="W154" s="33">
        <v>0</v>
      </c>
    </row>
    <row r="155" spans="1:23" x14ac:dyDescent="0.2">
      <c r="A155" s="27">
        <v>1144</v>
      </c>
      <c r="B155" s="27" t="s">
        <v>772</v>
      </c>
      <c r="C155" s="33">
        <v>523</v>
      </c>
      <c r="D155" s="33">
        <f>SUM(Table19[[#This Row],[Utbytte totalt]:[Renter ansvarlig lån totalt]])</f>
        <v>1636838.6075069569</v>
      </c>
      <c r="E155" s="33">
        <f>SUM(Table19[[#This Row],[Utbytte per innbygger]:[Renter ansvarlig lån per innbygger]])</f>
        <v>3129.7105306060362</v>
      </c>
      <c r="F155" s="54">
        <v>1514500</v>
      </c>
      <c r="G155" s="33">
        <v>0</v>
      </c>
      <c r="H155" s="33">
        <v>0</v>
      </c>
      <c r="I155" s="33">
        <v>0</v>
      </c>
      <c r="J155" s="33">
        <v>0</v>
      </c>
      <c r="K155" s="33">
        <v>0</v>
      </c>
      <c r="L155" s="33">
        <v>122338.60750695691</v>
      </c>
      <c r="M155" s="33">
        <v>0</v>
      </c>
      <c r="N155" s="33">
        <v>0</v>
      </c>
      <c r="O155" s="54">
        <v>2895.7934990439771</v>
      </c>
      <c r="P155" s="33">
        <v>0</v>
      </c>
      <c r="Q155" s="33">
        <v>0</v>
      </c>
      <c r="R155" s="33">
        <v>0</v>
      </c>
      <c r="S155" s="33">
        <v>0</v>
      </c>
      <c r="T155" s="33">
        <v>0</v>
      </c>
      <c r="U155" s="33">
        <v>233.91703156205909</v>
      </c>
      <c r="V155" s="33">
        <v>0</v>
      </c>
      <c r="W155" s="33">
        <v>0</v>
      </c>
    </row>
    <row r="156" spans="1:23" x14ac:dyDescent="0.2">
      <c r="A156" s="27">
        <v>4215</v>
      </c>
      <c r="B156" s="27" t="s">
        <v>734</v>
      </c>
      <c r="C156" s="33">
        <v>11279</v>
      </c>
      <c r="D156" s="33">
        <f>SUM(Table19[[#This Row],[Utbytte totalt]:[Renter ansvarlig lån totalt]])</f>
        <v>34822790.144355997</v>
      </c>
      <c r="E156" s="33">
        <f>SUM(Table19[[#This Row],[Utbytte per innbygger]:[Renter ansvarlig lån per innbygger]])</f>
        <v>3087.4004915645</v>
      </c>
      <c r="F156" s="54">
        <v>32202330.299999997</v>
      </c>
      <c r="G156" s="33">
        <v>0</v>
      </c>
      <c r="H156" s="33">
        <v>0</v>
      </c>
      <c r="I156" s="33">
        <v>0</v>
      </c>
      <c r="J156" s="33">
        <v>0</v>
      </c>
      <c r="K156" s="33">
        <v>0</v>
      </c>
      <c r="L156" s="33">
        <v>2620459.8443560004</v>
      </c>
      <c r="M156" s="33">
        <v>0</v>
      </c>
      <c r="N156" s="33">
        <v>0</v>
      </c>
      <c r="O156" s="54">
        <v>2855.0696249667521</v>
      </c>
      <c r="P156" s="33">
        <v>0</v>
      </c>
      <c r="Q156" s="33">
        <v>0</v>
      </c>
      <c r="R156" s="33">
        <v>0</v>
      </c>
      <c r="S156" s="33">
        <v>0</v>
      </c>
      <c r="T156" s="33">
        <v>0</v>
      </c>
      <c r="U156" s="33">
        <v>232.33086659774807</v>
      </c>
      <c r="V156" s="33">
        <v>0</v>
      </c>
      <c r="W156" s="33">
        <v>0</v>
      </c>
    </row>
    <row r="157" spans="1:23" x14ac:dyDescent="0.2">
      <c r="A157" s="27">
        <v>3005</v>
      </c>
      <c r="B157" s="27" t="s">
        <v>665</v>
      </c>
      <c r="C157" s="33">
        <v>102273</v>
      </c>
      <c r="D157" s="33">
        <f>SUM(Table19[[#This Row],[Utbytte totalt]:[Renter ansvarlig lån totalt]])</f>
        <v>313152651.91639352</v>
      </c>
      <c r="E157" s="33">
        <f>SUM(Table19[[#This Row],[Utbytte per innbygger]:[Renter ansvarlig lån per innbygger]])</f>
        <v>3061.9288758166231</v>
      </c>
      <c r="F157" s="54">
        <v>297328255.95000005</v>
      </c>
      <c r="G157" s="33">
        <v>0</v>
      </c>
      <c r="H157" s="33">
        <v>0</v>
      </c>
      <c r="I157" s="33">
        <v>0</v>
      </c>
      <c r="J157" s="33">
        <v>0</v>
      </c>
      <c r="K157" s="33">
        <v>0</v>
      </c>
      <c r="L157" s="33">
        <v>15824395.966393471</v>
      </c>
      <c r="M157" s="33">
        <v>0</v>
      </c>
      <c r="N157" s="33">
        <v>0</v>
      </c>
      <c r="O157" s="54">
        <v>2907.2018611950371</v>
      </c>
      <c r="P157" s="33">
        <v>0</v>
      </c>
      <c r="Q157" s="33">
        <v>0</v>
      </c>
      <c r="R157" s="33">
        <v>0</v>
      </c>
      <c r="S157" s="33">
        <v>0</v>
      </c>
      <c r="T157" s="33">
        <v>0</v>
      </c>
      <c r="U157" s="33">
        <v>154.72701462158605</v>
      </c>
      <c r="V157" s="33">
        <v>0</v>
      </c>
      <c r="W157" s="33">
        <v>0</v>
      </c>
    </row>
    <row r="158" spans="1:23" x14ac:dyDescent="0.2">
      <c r="A158" s="27">
        <v>3431</v>
      </c>
      <c r="B158" s="27" t="s">
        <v>618</v>
      </c>
      <c r="C158" s="33">
        <v>2498</v>
      </c>
      <c r="D158" s="33">
        <f>SUM(Table19[[#This Row],[Utbytte totalt]:[Renter ansvarlig lån totalt]])</f>
        <v>7645719.8163675666</v>
      </c>
      <c r="E158" s="33">
        <f>SUM(Table19[[#This Row],[Utbytte per innbygger]:[Renter ansvarlig lån per innbygger]])</f>
        <v>3060.7365157596341</v>
      </c>
      <c r="F158" s="54">
        <v>7000000</v>
      </c>
      <c r="G158" s="33">
        <v>0</v>
      </c>
      <c r="H158" s="33">
        <v>0</v>
      </c>
      <c r="I158" s="33">
        <v>0</v>
      </c>
      <c r="J158" s="33">
        <v>0</v>
      </c>
      <c r="K158" s="33">
        <v>0</v>
      </c>
      <c r="L158" s="33">
        <v>645719.81636756659</v>
      </c>
      <c r="M158" s="33">
        <v>0</v>
      </c>
      <c r="N158" s="33">
        <v>0</v>
      </c>
      <c r="O158" s="54">
        <v>2802.2417934347477</v>
      </c>
      <c r="P158" s="33">
        <v>0</v>
      </c>
      <c r="Q158" s="33">
        <v>0</v>
      </c>
      <c r="R158" s="33">
        <v>0</v>
      </c>
      <c r="S158" s="33">
        <v>0</v>
      </c>
      <c r="T158" s="33">
        <v>0</v>
      </c>
      <c r="U158" s="33">
        <v>258.49472232488654</v>
      </c>
      <c r="V158" s="33">
        <v>0</v>
      </c>
      <c r="W158" s="33">
        <v>0</v>
      </c>
    </row>
    <row r="159" spans="1:23" x14ac:dyDescent="0.2">
      <c r="A159" s="27">
        <v>3814</v>
      </c>
      <c r="B159" s="27" t="s">
        <v>565</v>
      </c>
      <c r="C159" s="33">
        <v>10351</v>
      </c>
      <c r="D159" s="33">
        <f>SUM(Table19[[#This Row],[Utbytte totalt]:[Renter ansvarlig lån totalt]])</f>
        <v>31356841.666578729</v>
      </c>
      <c r="E159" s="33">
        <f>SUM(Table19[[#This Row],[Utbytte per innbygger]:[Renter ansvarlig lån per innbygger]])</f>
        <v>3029.3538466407817</v>
      </c>
      <c r="F159" s="54">
        <v>13000000</v>
      </c>
      <c r="G159" s="33">
        <v>918978.32700000005</v>
      </c>
      <c r="H159" s="33">
        <v>0</v>
      </c>
      <c r="I159" s="33">
        <v>0</v>
      </c>
      <c r="J159" s="33">
        <v>14753704.919999998</v>
      </c>
      <c r="K159" s="33">
        <v>227921</v>
      </c>
      <c r="L159" s="33">
        <v>2456237.4195787311</v>
      </c>
      <c r="M159" s="33">
        <v>0</v>
      </c>
      <c r="N159" s="33">
        <v>0</v>
      </c>
      <c r="O159" s="54">
        <v>1255.91730267607</v>
      </c>
      <c r="P159" s="33">
        <v>88.781598589508263</v>
      </c>
      <c r="Q159" s="33">
        <v>0</v>
      </c>
      <c r="R159" s="33">
        <v>0</v>
      </c>
      <c r="S159" s="33">
        <v>1425.3410221234662</v>
      </c>
      <c r="T159" s="33">
        <v>22.019225195633272</v>
      </c>
      <c r="U159" s="33">
        <v>237.29469805610387</v>
      </c>
      <c r="V159" s="33">
        <v>0</v>
      </c>
      <c r="W159" s="33">
        <v>0</v>
      </c>
    </row>
    <row r="160" spans="1:23" x14ac:dyDescent="0.2">
      <c r="A160" s="27">
        <v>5041</v>
      </c>
      <c r="B160" s="27" t="s">
        <v>765</v>
      </c>
      <c r="C160" s="33">
        <v>2033</v>
      </c>
      <c r="D160" s="33">
        <f>SUM(Table19[[#This Row],[Utbytte totalt]:[Renter ansvarlig lån totalt]])</f>
        <v>6145626.7523478726</v>
      </c>
      <c r="E160" s="33">
        <f>SUM(Table19[[#This Row],[Utbytte per innbygger]:[Renter ansvarlig lån per innbygger]])</f>
        <v>3022.9349495070696</v>
      </c>
      <c r="F160" s="54">
        <v>2016458.75</v>
      </c>
      <c r="G160" s="33">
        <v>2615197.361</v>
      </c>
      <c r="H160" s="33">
        <v>0</v>
      </c>
      <c r="I160" s="33">
        <v>0</v>
      </c>
      <c r="J160" s="33">
        <v>765031.36999999988</v>
      </c>
      <c r="K160" s="33">
        <v>260768</v>
      </c>
      <c r="L160" s="33">
        <v>488171.27134787291</v>
      </c>
      <c r="M160" s="33">
        <v>0</v>
      </c>
      <c r="N160" s="33">
        <v>0</v>
      </c>
      <c r="O160" s="54">
        <v>991.86362518445651</v>
      </c>
      <c r="P160" s="33">
        <v>1286.3735174618789</v>
      </c>
      <c r="Q160" s="33">
        <v>0</v>
      </c>
      <c r="R160" s="33">
        <v>0</v>
      </c>
      <c r="S160" s="33">
        <v>376.30662567634033</v>
      </c>
      <c r="T160" s="33">
        <v>128.26758484997541</v>
      </c>
      <c r="U160" s="33">
        <v>240.12359633441855</v>
      </c>
      <c r="V160" s="33">
        <v>0</v>
      </c>
      <c r="W160" s="33">
        <v>0</v>
      </c>
    </row>
    <row r="161" spans="1:23" x14ac:dyDescent="0.2">
      <c r="A161" s="27">
        <v>3046</v>
      </c>
      <c r="B161" s="27" t="s">
        <v>589</v>
      </c>
      <c r="C161" s="33">
        <v>2189</v>
      </c>
      <c r="D161" s="33">
        <f>SUM(Table19[[#This Row],[Utbytte totalt]:[Renter ansvarlig lån totalt]])</f>
        <v>6260878.9806991164</v>
      </c>
      <c r="E161" s="33">
        <f>SUM(Table19[[#This Row],[Utbytte per innbygger]:[Renter ansvarlig lån per innbygger]])</f>
        <v>2860.1548564180521</v>
      </c>
      <c r="F161" s="54">
        <v>1276992.0000000002</v>
      </c>
      <c r="G161" s="33">
        <v>11551.584000000001</v>
      </c>
      <c r="H161" s="33">
        <v>0</v>
      </c>
      <c r="I161" s="33">
        <v>0</v>
      </c>
      <c r="J161" s="33">
        <v>4173798.4120000005</v>
      </c>
      <c r="K161" s="33">
        <v>262018</v>
      </c>
      <c r="L161" s="33">
        <v>536518.98469911516</v>
      </c>
      <c r="M161" s="33">
        <v>0</v>
      </c>
      <c r="N161" s="33">
        <v>0</v>
      </c>
      <c r="O161" s="54">
        <v>583.36774783005944</v>
      </c>
      <c r="P161" s="33">
        <v>5.2771055276381915</v>
      </c>
      <c r="Q161" s="33">
        <v>0</v>
      </c>
      <c r="R161" s="33">
        <v>0</v>
      </c>
      <c r="S161" s="33">
        <v>1906.7146697121975</v>
      </c>
      <c r="T161" s="33">
        <v>119.69757880310644</v>
      </c>
      <c r="U161" s="33">
        <v>245.09775454505032</v>
      </c>
      <c r="V161" s="33">
        <v>0</v>
      </c>
      <c r="W161" s="33">
        <v>0</v>
      </c>
    </row>
    <row r="162" spans="1:23" x14ac:dyDescent="0.2">
      <c r="A162" s="27">
        <v>4632</v>
      </c>
      <c r="B162" s="27" t="s">
        <v>760</v>
      </c>
      <c r="C162" s="33">
        <v>2889</v>
      </c>
      <c r="D162" s="33">
        <f>SUM(Table19[[#This Row],[Utbytte totalt]:[Renter ansvarlig lån totalt]])</f>
        <v>8161075.8156738672</v>
      </c>
      <c r="E162" s="33">
        <f>SUM(Table19[[#This Row],[Utbytte per innbygger]:[Renter ansvarlig lån per innbygger]])</f>
        <v>2824.8791331512175</v>
      </c>
      <c r="F162" s="54">
        <v>7713124.2599999998</v>
      </c>
      <c r="G162" s="33">
        <v>0</v>
      </c>
      <c r="H162" s="33">
        <v>0</v>
      </c>
      <c r="I162" s="33">
        <v>0</v>
      </c>
      <c r="J162" s="33">
        <v>0</v>
      </c>
      <c r="K162" s="33">
        <v>0</v>
      </c>
      <c r="L162" s="33">
        <v>447951.55567386746</v>
      </c>
      <c r="M162" s="33">
        <v>0</v>
      </c>
      <c r="N162" s="33">
        <v>0</v>
      </c>
      <c r="O162" s="54">
        <v>2669.8249428868121</v>
      </c>
      <c r="P162" s="33">
        <v>0</v>
      </c>
      <c r="Q162" s="33">
        <v>0</v>
      </c>
      <c r="R162" s="33">
        <v>0</v>
      </c>
      <c r="S162" s="33">
        <v>0</v>
      </c>
      <c r="T162" s="33">
        <v>0</v>
      </c>
      <c r="U162" s="33">
        <v>155.05419026440549</v>
      </c>
      <c r="V162" s="33">
        <v>0</v>
      </c>
      <c r="W162" s="33">
        <v>0</v>
      </c>
    </row>
    <row r="163" spans="1:23" x14ac:dyDescent="0.2">
      <c r="A163" s="27">
        <v>4201</v>
      </c>
      <c r="B163" s="27" t="s">
        <v>634</v>
      </c>
      <c r="C163" s="33">
        <v>6735</v>
      </c>
      <c r="D163" s="33">
        <f>SUM(Table19[[#This Row],[Utbytte totalt]:[Renter ansvarlig lån totalt]])</f>
        <v>18196781.89035758</v>
      </c>
      <c r="E163" s="33">
        <f>SUM(Table19[[#This Row],[Utbytte per innbygger]:[Renter ansvarlig lån per innbygger]])</f>
        <v>2701.823591738319</v>
      </c>
      <c r="F163" s="54">
        <v>16585556.400000002</v>
      </c>
      <c r="G163" s="33">
        <v>0</v>
      </c>
      <c r="H163" s="33">
        <v>0</v>
      </c>
      <c r="I163" s="33">
        <v>0</v>
      </c>
      <c r="J163" s="33">
        <v>0</v>
      </c>
      <c r="K163" s="33">
        <v>0</v>
      </c>
      <c r="L163" s="33">
        <v>1611225.4903575778</v>
      </c>
      <c r="M163" s="33">
        <v>0</v>
      </c>
      <c r="N163" s="33">
        <v>0</v>
      </c>
      <c r="O163" s="54">
        <v>2462.5918930957687</v>
      </c>
      <c r="P163" s="33">
        <v>0</v>
      </c>
      <c r="Q163" s="33">
        <v>0</v>
      </c>
      <c r="R163" s="33">
        <v>0</v>
      </c>
      <c r="S163" s="33">
        <v>0</v>
      </c>
      <c r="T163" s="33">
        <v>0</v>
      </c>
      <c r="U163" s="33">
        <v>239.23169864255053</v>
      </c>
      <c r="V163" s="33">
        <v>0</v>
      </c>
      <c r="W163" s="33">
        <v>0</v>
      </c>
    </row>
    <row r="164" spans="1:23" x14ac:dyDescent="0.2">
      <c r="A164" s="27">
        <v>4213</v>
      </c>
      <c r="B164" s="27" t="s">
        <v>681</v>
      </c>
      <c r="C164" s="33">
        <v>6115</v>
      </c>
      <c r="D164" s="33">
        <f>SUM(Table19[[#This Row],[Utbytte totalt]:[Renter ansvarlig lån totalt]])</f>
        <v>16448460.647948951</v>
      </c>
      <c r="E164" s="33">
        <f>SUM(Table19[[#This Row],[Utbytte per innbygger]:[Renter ansvarlig lån per innbygger]])</f>
        <v>2689.8545622156912</v>
      </c>
      <c r="F164" s="54">
        <v>15016128.75</v>
      </c>
      <c r="G164" s="33">
        <v>0</v>
      </c>
      <c r="H164" s="33">
        <v>0</v>
      </c>
      <c r="I164" s="33">
        <v>0</v>
      </c>
      <c r="J164" s="33">
        <v>0</v>
      </c>
      <c r="K164" s="33">
        <v>0</v>
      </c>
      <c r="L164" s="33">
        <v>1432331.8979489505</v>
      </c>
      <c r="M164" s="33">
        <v>0</v>
      </c>
      <c r="N164" s="33">
        <v>0</v>
      </c>
      <c r="O164" s="54">
        <v>2455.6220359771055</v>
      </c>
      <c r="P164" s="33">
        <v>0</v>
      </c>
      <c r="Q164" s="33">
        <v>0</v>
      </c>
      <c r="R164" s="33">
        <v>0</v>
      </c>
      <c r="S164" s="33">
        <v>0</v>
      </c>
      <c r="T164" s="33">
        <v>0</v>
      </c>
      <c r="U164" s="33">
        <v>234.23252623858554</v>
      </c>
      <c r="V164" s="33">
        <v>0</v>
      </c>
      <c r="W164" s="33">
        <v>0</v>
      </c>
    </row>
    <row r="165" spans="1:23" x14ac:dyDescent="0.2">
      <c r="A165" s="27">
        <v>4206</v>
      </c>
      <c r="B165" s="27" t="s">
        <v>704</v>
      </c>
      <c r="C165" s="33">
        <v>9622</v>
      </c>
      <c r="D165" s="33">
        <f>SUM(Table19[[#This Row],[Utbytte totalt]:[Renter ansvarlig lån totalt]])</f>
        <v>25821547.213481423</v>
      </c>
      <c r="E165" s="33">
        <f>SUM(Table19[[#This Row],[Utbytte per innbygger]:[Renter ansvarlig lån per innbygger]])</f>
        <v>2683.59459711925</v>
      </c>
      <c r="F165" s="54">
        <v>18406867.5</v>
      </c>
      <c r="G165" s="33">
        <v>0</v>
      </c>
      <c r="H165" s="33">
        <v>3921500</v>
      </c>
      <c r="I165" s="33">
        <v>0</v>
      </c>
      <c r="J165" s="33">
        <v>0</v>
      </c>
      <c r="K165" s="33">
        <v>0</v>
      </c>
      <c r="L165" s="33">
        <v>2293198.1534814239</v>
      </c>
      <c r="M165" s="33">
        <v>1199981.5599999984</v>
      </c>
      <c r="N165" s="33">
        <v>0</v>
      </c>
      <c r="O165" s="54">
        <v>1912.9980773228019</v>
      </c>
      <c r="P165" s="33">
        <v>0</v>
      </c>
      <c r="Q165" s="33">
        <v>407.55560174599873</v>
      </c>
      <c r="R165" s="33">
        <v>0</v>
      </c>
      <c r="S165" s="33">
        <v>0</v>
      </c>
      <c r="T165" s="33">
        <v>0</v>
      </c>
      <c r="U165" s="33">
        <v>238.32863785922095</v>
      </c>
      <c r="V165" s="33">
        <v>124.71228019122827</v>
      </c>
      <c r="W165" s="33">
        <v>0</v>
      </c>
    </row>
    <row r="166" spans="1:23" x14ac:dyDescent="0.2">
      <c r="A166" s="27">
        <v>3006</v>
      </c>
      <c r="B166" s="27" t="s">
        <v>480</v>
      </c>
      <c r="C166" s="33">
        <v>27879</v>
      </c>
      <c r="D166" s="33">
        <f>SUM(Table19[[#This Row],[Utbytte totalt]:[Renter ansvarlig lån totalt]])</f>
        <v>74658497.717842862</v>
      </c>
      <c r="E166" s="33">
        <f>SUM(Table19[[#This Row],[Utbytte per innbygger]:[Renter ansvarlig lån per innbygger]])</f>
        <v>2677.9474772352978</v>
      </c>
      <c r="F166" s="54">
        <v>28115764.129999999</v>
      </c>
      <c r="G166" s="33">
        <v>8704890.8450000007</v>
      </c>
      <c r="H166" s="33">
        <v>0</v>
      </c>
      <c r="I166" s="33">
        <v>0</v>
      </c>
      <c r="J166" s="33">
        <v>30687307.644000001</v>
      </c>
      <c r="K166" s="33">
        <v>99815</v>
      </c>
      <c r="L166" s="33">
        <v>7050720.0988428593</v>
      </c>
      <c r="M166" s="33">
        <v>0</v>
      </c>
      <c r="N166" s="33">
        <v>0</v>
      </c>
      <c r="O166" s="54">
        <v>1008.492561784856</v>
      </c>
      <c r="P166" s="33">
        <v>312.23827414900109</v>
      </c>
      <c r="Q166" s="33">
        <v>0</v>
      </c>
      <c r="R166" s="33">
        <v>0</v>
      </c>
      <c r="S166" s="33">
        <v>1100.7320077477673</v>
      </c>
      <c r="T166" s="33">
        <v>3.5802934108110045</v>
      </c>
      <c r="U166" s="33">
        <v>252.90434014286234</v>
      </c>
      <c r="V166" s="33">
        <v>0</v>
      </c>
      <c r="W166" s="33">
        <v>0</v>
      </c>
    </row>
    <row r="167" spans="1:23" x14ac:dyDescent="0.2">
      <c r="A167" s="27">
        <v>1130</v>
      </c>
      <c r="B167" s="27" t="s">
        <v>544</v>
      </c>
      <c r="C167" s="33">
        <v>13268</v>
      </c>
      <c r="D167" s="33">
        <f>SUM(Table19[[#This Row],[Utbytte totalt]:[Renter ansvarlig lån totalt]])</f>
        <v>35481439.482706033</v>
      </c>
      <c r="E167" s="33">
        <f>SUM(Table19[[#This Row],[Utbytte per innbygger]:[Renter ansvarlig lån per innbygger]])</f>
        <v>2674.211598033316</v>
      </c>
      <c r="F167" s="54">
        <v>16458000</v>
      </c>
      <c r="G167" s="33">
        <v>1475638.78</v>
      </c>
      <c r="H167" s="33">
        <v>0</v>
      </c>
      <c r="I167" s="33">
        <v>0</v>
      </c>
      <c r="J167" s="33">
        <v>13981920.355999999</v>
      </c>
      <c r="K167" s="33">
        <v>455641</v>
      </c>
      <c r="L167" s="33">
        <v>3110239.3467060328</v>
      </c>
      <c r="M167" s="33">
        <v>0</v>
      </c>
      <c r="N167" s="33">
        <v>0</v>
      </c>
      <c r="O167" s="54">
        <v>1240.4280976786254</v>
      </c>
      <c r="P167" s="33">
        <v>111.21787609285499</v>
      </c>
      <c r="Q167" s="33">
        <v>0</v>
      </c>
      <c r="R167" s="33">
        <v>0</v>
      </c>
      <c r="S167" s="33">
        <v>1053.8076843533313</v>
      </c>
      <c r="T167" s="33">
        <v>34.341347603255954</v>
      </c>
      <c r="U167" s="33">
        <v>234.41659230524817</v>
      </c>
      <c r="V167" s="33">
        <v>0</v>
      </c>
      <c r="W167" s="33">
        <v>0</v>
      </c>
    </row>
    <row r="168" spans="1:23" x14ac:dyDescent="0.2">
      <c r="A168" s="27">
        <v>1520</v>
      </c>
      <c r="B168" s="27" t="s">
        <v>572</v>
      </c>
      <c r="C168" s="33">
        <v>10833</v>
      </c>
      <c r="D168" s="33">
        <f>SUM(Table19[[#This Row],[Utbytte totalt]:[Renter ansvarlig lån totalt]])</f>
        <v>28872994.842094406</v>
      </c>
      <c r="E168" s="33">
        <f>SUM(Table19[[#This Row],[Utbytte per innbygger]:[Renter ansvarlig lån per innbygger]])</f>
        <v>2665.2815325481774</v>
      </c>
      <c r="F168" s="54">
        <v>17246422.199999999</v>
      </c>
      <c r="G168" s="33">
        <v>542202.49600000004</v>
      </c>
      <c r="H168" s="33">
        <v>0</v>
      </c>
      <c r="I168" s="33">
        <v>0</v>
      </c>
      <c r="J168" s="33">
        <v>6798184.6039999984</v>
      </c>
      <c r="K168" s="33">
        <v>1724647</v>
      </c>
      <c r="L168" s="33">
        <v>2561538.5420944095</v>
      </c>
      <c r="M168" s="33">
        <v>0</v>
      </c>
      <c r="N168" s="33">
        <v>0</v>
      </c>
      <c r="O168" s="54">
        <v>1592.0264192744391</v>
      </c>
      <c r="P168" s="33">
        <v>50.051001200036929</v>
      </c>
      <c r="Q168" s="33">
        <v>0</v>
      </c>
      <c r="R168" s="33">
        <v>0</v>
      </c>
      <c r="S168" s="33">
        <v>627.54404172436057</v>
      </c>
      <c r="T168" s="33">
        <v>159.2030831717899</v>
      </c>
      <c r="U168" s="33">
        <v>236.45698717755096</v>
      </c>
      <c r="V168" s="33">
        <v>0</v>
      </c>
      <c r="W168" s="33">
        <v>0</v>
      </c>
    </row>
    <row r="169" spans="1:23" x14ac:dyDescent="0.2">
      <c r="A169" s="27">
        <v>301</v>
      </c>
      <c r="B169" s="27" t="s">
        <v>643</v>
      </c>
      <c r="C169" s="33">
        <v>699827</v>
      </c>
      <c r="D169" s="33">
        <f>SUM(Table19[[#This Row],[Utbytte totalt]:[Renter ansvarlig lån totalt]])</f>
        <v>1844578430.9018624</v>
      </c>
      <c r="E169" s="33">
        <f>SUM(Table19[[#This Row],[Utbytte per innbygger]:[Renter ansvarlig lån per innbygger]])</f>
        <v>2635.7634542563555</v>
      </c>
      <c r="F169" s="54">
        <v>1500000000</v>
      </c>
      <c r="G169" s="33">
        <v>0</v>
      </c>
      <c r="H169" s="33">
        <v>0</v>
      </c>
      <c r="I169" s="33">
        <v>0</v>
      </c>
      <c r="J169" s="33">
        <v>0</v>
      </c>
      <c r="K169" s="33">
        <v>0</v>
      </c>
      <c r="L169" s="33">
        <v>108312296.27313232</v>
      </c>
      <c r="M169" s="33">
        <v>0</v>
      </c>
      <c r="N169" s="33">
        <v>236266134.62873006</v>
      </c>
      <c r="O169" s="54">
        <v>2143.3868656110726</v>
      </c>
      <c r="P169" s="33">
        <v>0</v>
      </c>
      <c r="Q169" s="33">
        <v>0</v>
      </c>
      <c r="R169" s="33">
        <v>0</v>
      </c>
      <c r="S169" s="33">
        <v>0</v>
      </c>
      <c r="T169" s="33">
        <v>0</v>
      </c>
      <c r="U169" s="33">
        <v>154.77010214400462</v>
      </c>
      <c r="V169" s="33">
        <v>0</v>
      </c>
      <c r="W169" s="33">
        <v>337.60648650127825</v>
      </c>
    </row>
    <row r="170" spans="1:23" x14ac:dyDescent="0.2">
      <c r="A170" s="27">
        <v>4203</v>
      </c>
      <c r="B170" s="27" t="s">
        <v>679</v>
      </c>
      <c r="C170" s="33">
        <v>45509</v>
      </c>
      <c r="D170" s="33">
        <f>SUM(Table19[[#This Row],[Utbytte totalt]:[Renter ansvarlig lån totalt]])</f>
        <v>119454857.68697849</v>
      </c>
      <c r="E170" s="33">
        <f>SUM(Table19[[#This Row],[Utbytte per innbygger]:[Renter ansvarlig lån per innbygger]])</f>
        <v>2624.8622840971784</v>
      </c>
      <c r="F170" s="54">
        <v>91071788.099999994</v>
      </c>
      <c r="G170" s="33">
        <v>0</v>
      </c>
      <c r="H170" s="33">
        <v>0</v>
      </c>
      <c r="I170" s="33">
        <v>0</v>
      </c>
      <c r="J170" s="33">
        <v>17193856.115999997</v>
      </c>
      <c r="K170" s="33">
        <v>416225</v>
      </c>
      <c r="L170" s="33">
        <v>10772988.470978498</v>
      </c>
      <c r="M170" s="33">
        <v>0</v>
      </c>
      <c r="N170" s="33">
        <v>0</v>
      </c>
      <c r="O170" s="54">
        <v>2001.1819222571357</v>
      </c>
      <c r="P170" s="33">
        <v>0</v>
      </c>
      <c r="Q170" s="33">
        <v>0</v>
      </c>
      <c r="R170" s="33">
        <v>0</v>
      </c>
      <c r="S170" s="33">
        <v>377.81221551780959</v>
      </c>
      <c r="T170" s="33">
        <v>9.1459931002658816</v>
      </c>
      <c r="U170" s="33">
        <v>236.72215322196706</v>
      </c>
      <c r="V170" s="33">
        <v>0</v>
      </c>
      <c r="W170" s="33">
        <v>0</v>
      </c>
    </row>
    <row r="171" spans="1:23" x14ac:dyDescent="0.2">
      <c r="A171" s="27">
        <v>4650</v>
      </c>
      <c r="B171" s="27" t="s">
        <v>525</v>
      </c>
      <c r="C171" s="33">
        <v>5875</v>
      </c>
      <c r="D171" s="33">
        <f>SUM(Table19[[#This Row],[Utbytte totalt]:[Renter ansvarlig lån totalt]])</f>
        <v>15320343.074509352</v>
      </c>
      <c r="E171" s="33">
        <f>SUM(Table19[[#This Row],[Utbytte per innbygger]:[Renter ansvarlig lån per innbygger]])</f>
        <v>2607.7179701292512</v>
      </c>
      <c r="F171" s="54">
        <v>5732362.1400000015</v>
      </c>
      <c r="G171" s="33">
        <v>4593252.37</v>
      </c>
      <c r="H171" s="33">
        <v>0</v>
      </c>
      <c r="I171" s="33">
        <v>0</v>
      </c>
      <c r="J171" s="33">
        <v>2856577.3139999993</v>
      </c>
      <c r="K171" s="33">
        <v>727763</v>
      </c>
      <c r="L171" s="33">
        <v>1410388.2505093515</v>
      </c>
      <c r="M171" s="33">
        <v>0</v>
      </c>
      <c r="N171" s="33">
        <v>0</v>
      </c>
      <c r="O171" s="54">
        <v>975.72121531914922</v>
      </c>
      <c r="P171" s="33">
        <v>781.83019063829784</v>
      </c>
      <c r="Q171" s="33">
        <v>0</v>
      </c>
      <c r="R171" s="33">
        <v>0</v>
      </c>
      <c r="S171" s="33">
        <v>486.2259257872339</v>
      </c>
      <c r="T171" s="33">
        <v>123.87455319148935</v>
      </c>
      <c r="U171" s="33">
        <v>240.06608519308111</v>
      </c>
      <c r="V171" s="33">
        <v>0</v>
      </c>
      <c r="W171" s="33">
        <v>0</v>
      </c>
    </row>
    <row r="172" spans="1:23" x14ac:dyDescent="0.2">
      <c r="A172" s="27">
        <v>4202</v>
      </c>
      <c r="B172" s="27" t="s">
        <v>595</v>
      </c>
      <c r="C172" s="33">
        <v>24017</v>
      </c>
      <c r="D172" s="33">
        <f>SUM(Table19[[#This Row],[Utbytte totalt]:[Renter ansvarlig lån totalt]])</f>
        <v>61718813.492538787</v>
      </c>
      <c r="E172" s="33">
        <f>SUM(Table19[[#This Row],[Utbytte per innbygger]:[Renter ansvarlig lån per innbygger]])</f>
        <v>2569.7969560119409</v>
      </c>
      <c r="F172" s="54">
        <v>41987033.549999997</v>
      </c>
      <c r="G172" s="33">
        <v>0</v>
      </c>
      <c r="H172" s="33">
        <v>0</v>
      </c>
      <c r="I172" s="33">
        <v>0</v>
      </c>
      <c r="J172" s="33">
        <v>13881922.355999999</v>
      </c>
      <c r="K172" s="33">
        <v>237001</v>
      </c>
      <c r="L172" s="33">
        <v>5612856.5865387917</v>
      </c>
      <c r="M172" s="33">
        <v>0</v>
      </c>
      <c r="N172" s="33">
        <v>0</v>
      </c>
      <c r="O172" s="54">
        <v>1748.2214077528415</v>
      </c>
      <c r="P172" s="33">
        <v>0</v>
      </c>
      <c r="Q172" s="33">
        <v>0</v>
      </c>
      <c r="R172" s="33">
        <v>0</v>
      </c>
      <c r="S172" s="33">
        <v>578.00401199150599</v>
      </c>
      <c r="T172" s="33">
        <v>9.8680517966440444</v>
      </c>
      <c r="U172" s="33">
        <v>233.70348447094941</v>
      </c>
      <c r="V172" s="33">
        <v>0</v>
      </c>
      <c r="W172" s="33">
        <v>0</v>
      </c>
    </row>
    <row r="173" spans="1:23" x14ac:dyDescent="0.2">
      <c r="A173" s="27">
        <v>3007</v>
      </c>
      <c r="B173" s="27" t="s">
        <v>519</v>
      </c>
      <c r="C173" s="33">
        <v>31011</v>
      </c>
      <c r="D173" s="33">
        <f>SUM(Table19[[#This Row],[Utbytte totalt]:[Renter ansvarlig lån totalt]])</f>
        <v>79684052.343536213</v>
      </c>
      <c r="E173" s="33">
        <f>SUM(Table19[[#This Row],[Utbytte per innbygger]:[Renter ansvarlig lån per innbygger]])</f>
        <v>2569.5415286039211</v>
      </c>
      <c r="F173" s="54">
        <v>38934050</v>
      </c>
      <c r="G173" s="33">
        <v>4854244.7149999999</v>
      </c>
      <c r="H173" s="33">
        <v>0</v>
      </c>
      <c r="I173" s="33">
        <v>0</v>
      </c>
      <c r="J173" s="33">
        <v>27962674.355</v>
      </c>
      <c r="K173" s="33">
        <v>404804</v>
      </c>
      <c r="L173" s="33">
        <v>7528279.2735362053</v>
      </c>
      <c r="M173" s="33">
        <v>0</v>
      </c>
      <c r="N173" s="33">
        <v>0</v>
      </c>
      <c r="O173" s="54">
        <v>1255.4915997549256</v>
      </c>
      <c r="P173" s="33">
        <v>156.53299522749992</v>
      </c>
      <c r="Q173" s="33">
        <v>0</v>
      </c>
      <c r="R173" s="33">
        <v>0</v>
      </c>
      <c r="S173" s="33">
        <v>901.70179468575668</v>
      </c>
      <c r="T173" s="33">
        <v>13.053561639418271</v>
      </c>
      <c r="U173" s="33">
        <v>242.76157729632084</v>
      </c>
      <c r="V173" s="33">
        <v>0</v>
      </c>
      <c r="W173" s="33">
        <v>0</v>
      </c>
    </row>
    <row r="174" spans="1:23" x14ac:dyDescent="0.2">
      <c r="A174" s="27">
        <v>5443</v>
      </c>
      <c r="B174" s="27" t="s">
        <v>706</v>
      </c>
      <c r="C174" s="33">
        <v>2165</v>
      </c>
      <c r="D174" s="33">
        <f>SUM(Table19[[#This Row],[Utbytte totalt]:[Renter ansvarlig lån totalt]])</f>
        <v>5466238.9856343353</v>
      </c>
      <c r="E174" s="33">
        <f>SUM(Table19[[#This Row],[Utbytte per innbygger]:[Renter ansvarlig lån per innbygger]])</f>
        <v>2524.8217023715174</v>
      </c>
      <c r="F174" s="54">
        <v>1406250</v>
      </c>
      <c r="G174" s="33">
        <v>0</v>
      </c>
      <c r="H174" s="33">
        <v>2587500</v>
      </c>
      <c r="I174" s="33">
        <v>0</v>
      </c>
      <c r="J174" s="33">
        <v>0</v>
      </c>
      <c r="K174" s="33">
        <v>0</v>
      </c>
      <c r="L174" s="33">
        <v>525559.08563433588</v>
      </c>
      <c r="M174" s="33">
        <v>946929.89999999956</v>
      </c>
      <c r="N174" s="33">
        <v>0</v>
      </c>
      <c r="O174" s="54">
        <v>649.53810623556581</v>
      </c>
      <c r="P174" s="33">
        <v>0</v>
      </c>
      <c r="Q174" s="33">
        <v>1195.150115473441</v>
      </c>
      <c r="R174" s="33">
        <v>0</v>
      </c>
      <c r="S174" s="33">
        <v>0</v>
      </c>
      <c r="T174" s="33">
        <v>0</v>
      </c>
      <c r="U174" s="33">
        <v>242.75246449622904</v>
      </c>
      <c r="V174" s="33">
        <v>437.38101616628154</v>
      </c>
      <c r="W174" s="33">
        <v>0</v>
      </c>
    </row>
    <row r="175" spans="1:23" x14ac:dyDescent="0.2">
      <c r="A175" s="27">
        <v>1121</v>
      </c>
      <c r="B175" s="27" t="s">
        <v>707</v>
      </c>
      <c r="C175" s="33">
        <v>19353</v>
      </c>
      <c r="D175" s="33">
        <f>SUM(Table19[[#This Row],[Utbytte totalt]:[Renter ansvarlig lån totalt]])</f>
        <v>48775736.485046007</v>
      </c>
      <c r="E175" s="33">
        <f>SUM(Table19[[#This Row],[Utbytte per innbygger]:[Renter ansvarlig lån per innbygger]])</f>
        <v>2520.3191487131712</v>
      </c>
      <c r="F175" s="54">
        <v>37908000</v>
      </c>
      <c r="G175" s="33">
        <v>0</v>
      </c>
      <c r="H175" s="33">
        <v>1504000</v>
      </c>
      <c r="I175" s="33">
        <v>0</v>
      </c>
      <c r="J175" s="33">
        <v>0</v>
      </c>
      <c r="K175" s="33">
        <v>0</v>
      </c>
      <c r="L175" s="33">
        <v>2952422.1697305441</v>
      </c>
      <c r="M175" s="33">
        <v>1298023.8181900007</v>
      </c>
      <c r="N175" s="33">
        <v>5113290.4971254645</v>
      </c>
      <c r="O175" s="54">
        <v>1958.7660827778639</v>
      </c>
      <c r="P175" s="33">
        <v>0</v>
      </c>
      <c r="Q175" s="33">
        <v>77.714049501369303</v>
      </c>
      <c r="R175" s="33">
        <v>0</v>
      </c>
      <c r="S175" s="33">
        <v>0</v>
      </c>
      <c r="T175" s="33">
        <v>0</v>
      </c>
      <c r="U175" s="33">
        <v>152.55630495171519</v>
      </c>
      <c r="V175" s="33">
        <v>67.070935678706178</v>
      </c>
      <c r="W175" s="33">
        <v>264.21177580351701</v>
      </c>
    </row>
    <row r="176" spans="1:23" x14ac:dyDescent="0.2">
      <c r="A176" s="27">
        <v>3817</v>
      </c>
      <c r="B176" s="27" t="s">
        <v>612</v>
      </c>
      <c r="C176" s="33">
        <v>10539</v>
      </c>
      <c r="D176" s="33">
        <f>SUM(Table19[[#This Row],[Utbytte totalt]:[Renter ansvarlig lån totalt]])</f>
        <v>26551401.846682079</v>
      </c>
      <c r="E176" s="33">
        <f>SUM(Table19[[#This Row],[Utbytte per innbygger]:[Renter ansvarlig lån per innbygger]])</f>
        <v>2519.3473618637518</v>
      </c>
      <c r="F176" s="54">
        <v>23751408</v>
      </c>
      <c r="G176" s="33">
        <v>0</v>
      </c>
      <c r="H176" s="33">
        <v>0</v>
      </c>
      <c r="I176" s="33">
        <v>0</v>
      </c>
      <c r="J176" s="33">
        <v>199.99599999999998</v>
      </c>
      <c r="K176" s="33">
        <v>328412</v>
      </c>
      <c r="L176" s="33">
        <v>2471381.8506820798</v>
      </c>
      <c r="M176" s="33">
        <v>0</v>
      </c>
      <c r="N176" s="33">
        <v>0</v>
      </c>
      <c r="O176" s="54">
        <v>2253.6680899516082</v>
      </c>
      <c r="P176" s="33">
        <v>0</v>
      </c>
      <c r="Q176" s="33">
        <v>0</v>
      </c>
      <c r="R176" s="33">
        <v>0</v>
      </c>
      <c r="S176" s="33">
        <v>1.897675301261979E-2</v>
      </c>
      <c r="T176" s="33">
        <v>31.161590283708133</v>
      </c>
      <c r="U176" s="33">
        <v>234.4987048754227</v>
      </c>
      <c r="V176" s="33">
        <v>0</v>
      </c>
      <c r="W176" s="33">
        <v>0</v>
      </c>
    </row>
    <row r="177" spans="1:23" x14ac:dyDescent="0.2">
      <c r="A177" s="27">
        <v>4601</v>
      </c>
      <c r="B177" s="27" t="s">
        <v>611</v>
      </c>
      <c r="C177" s="33">
        <v>286930</v>
      </c>
      <c r="D177" s="33">
        <f>SUM(Table19[[#This Row],[Utbytte totalt]:[Renter ansvarlig lån totalt]])</f>
        <v>716836139.67474639</v>
      </c>
      <c r="E177" s="33">
        <f>SUM(Table19[[#This Row],[Utbytte per innbygger]:[Renter ansvarlig lån per innbygger]])</f>
        <v>2498.2962383673589</v>
      </c>
      <c r="F177" s="54">
        <v>672520307.88</v>
      </c>
      <c r="G177" s="33">
        <v>0</v>
      </c>
      <c r="H177" s="33">
        <v>0</v>
      </c>
      <c r="I177" s="33">
        <v>0</v>
      </c>
      <c r="J177" s="33">
        <v>0</v>
      </c>
      <c r="K177" s="33">
        <v>0</v>
      </c>
      <c r="L177" s="33">
        <v>44315831.794746399</v>
      </c>
      <c r="M177" s="33">
        <v>0</v>
      </c>
      <c r="N177" s="33">
        <v>0</v>
      </c>
      <c r="O177" s="54">
        <v>2343.8480043216114</v>
      </c>
      <c r="P177" s="33">
        <v>0</v>
      </c>
      <c r="Q177" s="33">
        <v>0</v>
      </c>
      <c r="R177" s="33">
        <v>0</v>
      </c>
      <c r="S177" s="33">
        <v>0</v>
      </c>
      <c r="T177" s="33">
        <v>0</v>
      </c>
      <c r="U177" s="33">
        <v>154.44823404574774</v>
      </c>
      <c r="V177" s="33">
        <v>0</v>
      </c>
      <c r="W177" s="33">
        <v>0</v>
      </c>
    </row>
    <row r="178" spans="1:23" x14ac:dyDescent="0.2">
      <c r="A178" s="27">
        <v>1124</v>
      </c>
      <c r="B178" s="27" t="s">
        <v>655</v>
      </c>
      <c r="C178" s="33">
        <v>27568</v>
      </c>
      <c r="D178" s="33">
        <f>SUM(Table19[[#This Row],[Utbytte totalt]:[Renter ansvarlig lån totalt]])</f>
        <v>68718357.136851266</v>
      </c>
      <c r="E178" s="33">
        <f>SUM(Table19[[#This Row],[Utbytte per innbygger]:[Renter ansvarlig lån per innbygger]])</f>
        <v>2492.6856187192125</v>
      </c>
      <c r="F178" s="54">
        <v>56816500</v>
      </c>
      <c r="G178" s="33">
        <v>0</v>
      </c>
      <c r="H178" s="33">
        <v>0</v>
      </c>
      <c r="I178" s="33">
        <v>0</v>
      </c>
      <c r="J178" s="33">
        <v>0</v>
      </c>
      <c r="K178" s="33">
        <v>0</v>
      </c>
      <c r="L178" s="33">
        <v>4238058.742582798</v>
      </c>
      <c r="M178" s="33">
        <v>0</v>
      </c>
      <c r="N178" s="33">
        <v>7663798.3942684652</v>
      </c>
      <c r="O178" s="54">
        <v>2060.9583575159604</v>
      </c>
      <c r="P178" s="33">
        <v>0</v>
      </c>
      <c r="Q178" s="33">
        <v>0</v>
      </c>
      <c r="R178" s="33">
        <v>0</v>
      </c>
      <c r="S178" s="33">
        <v>0</v>
      </c>
      <c r="T178" s="33">
        <v>0</v>
      </c>
      <c r="U178" s="33">
        <v>153.73109193930637</v>
      </c>
      <c r="V178" s="33">
        <v>0</v>
      </c>
      <c r="W178" s="33">
        <v>277.99616926394606</v>
      </c>
    </row>
    <row r="179" spans="1:23" x14ac:dyDescent="0.2">
      <c r="A179" s="27">
        <v>1103</v>
      </c>
      <c r="B179" s="27" t="s">
        <v>653</v>
      </c>
      <c r="C179" s="33">
        <v>144699</v>
      </c>
      <c r="D179" s="33">
        <f>SUM(Table19[[#This Row],[Utbytte totalt]:[Renter ansvarlig lån totalt]])</f>
        <v>359785451.63718265</v>
      </c>
      <c r="E179" s="33">
        <f>SUM(Table19[[#This Row],[Utbytte per innbygger]:[Renter ansvarlig lån per innbygger]])</f>
        <v>2486.4404842962472</v>
      </c>
      <c r="F179" s="54">
        <v>297277500</v>
      </c>
      <c r="G179" s="33">
        <v>0</v>
      </c>
      <c r="H179" s="33">
        <v>0</v>
      </c>
      <c r="I179" s="33">
        <v>0</v>
      </c>
      <c r="J179" s="33">
        <v>0</v>
      </c>
      <c r="K179" s="33">
        <v>0</v>
      </c>
      <c r="L179" s="33">
        <v>22409127.754117966</v>
      </c>
      <c r="M179" s="33">
        <v>0</v>
      </c>
      <c r="N179" s="33">
        <v>40098823.883064665</v>
      </c>
      <c r="O179" s="54">
        <v>2054.4544191735949</v>
      </c>
      <c r="P179" s="33">
        <v>0</v>
      </c>
      <c r="Q179" s="33">
        <v>0</v>
      </c>
      <c r="R179" s="33">
        <v>0</v>
      </c>
      <c r="S179" s="33">
        <v>0</v>
      </c>
      <c r="T179" s="33">
        <v>0</v>
      </c>
      <c r="U179" s="33">
        <v>154.867191577813</v>
      </c>
      <c r="V179" s="33">
        <v>0</v>
      </c>
      <c r="W179" s="33">
        <v>277.11887354483906</v>
      </c>
    </row>
    <row r="180" spans="1:23" x14ac:dyDescent="0.2">
      <c r="A180" s="27">
        <v>4631</v>
      </c>
      <c r="B180" s="27" t="s">
        <v>684</v>
      </c>
      <c r="C180" s="33">
        <v>29593</v>
      </c>
      <c r="D180" s="33">
        <f>SUM(Table19[[#This Row],[Utbytte totalt]:[Renter ansvarlig lån totalt]])</f>
        <v>70106144.358362362</v>
      </c>
      <c r="E180" s="33">
        <f>SUM(Table19[[#This Row],[Utbytte per innbygger]:[Renter ansvarlig lån per innbygger]])</f>
        <v>2369.0110620201522</v>
      </c>
      <c r="F180" s="54">
        <v>61491235.440000005</v>
      </c>
      <c r="G180" s="33">
        <v>0</v>
      </c>
      <c r="H180" s="33">
        <v>0</v>
      </c>
      <c r="I180" s="33">
        <v>0</v>
      </c>
      <c r="J180" s="33">
        <v>1642905.0539999998</v>
      </c>
      <c r="K180" s="33">
        <v>52322</v>
      </c>
      <c r="L180" s="33">
        <v>6919681.864362359</v>
      </c>
      <c r="M180" s="33">
        <v>0</v>
      </c>
      <c r="N180" s="33">
        <v>0</v>
      </c>
      <c r="O180" s="54">
        <v>2077.897997499409</v>
      </c>
      <c r="P180" s="33">
        <v>0</v>
      </c>
      <c r="Q180" s="33">
        <v>0</v>
      </c>
      <c r="R180" s="33">
        <v>0</v>
      </c>
      <c r="S180" s="33">
        <v>55.516678065758789</v>
      </c>
      <c r="T180" s="33">
        <v>1.768053255837529</v>
      </c>
      <c r="U180" s="33">
        <v>233.82833319914707</v>
      </c>
      <c r="V180" s="33">
        <v>0</v>
      </c>
      <c r="W180" s="33">
        <v>0</v>
      </c>
    </row>
    <row r="181" spans="1:23" x14ac:dyDescent="0.2">
      <c r="A181" s="27">
        <v>3425</v>
      </c>
      <c r="B181" s="27" t="s">
        <v>585</v>
      </c>
      <c r="C181" s="33">
        <v>1253</v>
      </c>
      <c r="D181" s="33">
        <f>SUM(Table19[[#This Row],[Utbytte totalt]:[Renter ansvarlig lån totalt]])</f>
        <v>2892271.8172356328</v>
      </c>
      <c r="E181" s="33">
        <f>SUM(Table19[[#This Row],[Utbytte per innbygger]:[Renter ansvarlig lån per innbygger]])</f>
        <v>2308.2775875783186</v>
      </c>
      <c r="F181" s="54">
        <v>383000</v>
      </c>
      <c r="G181" s="33">
        <v>156093.20300000001</v>
      </c>
      <c r="H181" s="33">
        <v>0</v>
      </c>
      <c r="I181" s="33">
        <v>0</v>
      </c>
      <c r="J181" s="33">
        <v>2019702.5729999999</v>
      </c>
      <c r="K181" s="33">
        <v>33427</v>
      </c>
      <c r="L181" s="33">
        <v>300049.04123563319</v>
      </c>
      <c r="M181" s="33">
        <v>0</v>
      </c>
      <c r="N181" s="33">
        <v>0</v>
      </c>
      <c r="O181" s="54">
        <v>305.66640063846768</v>
      </c>
      <c r="P181" s="33">
        <v>124.5755810055866</v>
      </c>
      <c r="Q181" s="33">
        <v>0</v>
      </c>
      <c r="R181" s="33">
        <v>0</v>
      </c>
      <c r="S181" s="33">
        <v>1611.8935139664804</v>
      </c>
      <c r="T181" s="33">
        <v>26.67757382282522</v>
      </c>
      <c r="U181" s="33">
        <v>239.46451814495865</v>
      </c>
      <c r="V181" s="33">
        <v>0</v>
      </c>
      <c r="W181" s="33">
        <v>0</v>
      </c>
    </row>
    <row r="182" spans="1:23" x14ac:dyDescent="0.2">
      <c r="A182" s="27">
        <v>5423</v>
      </c>
      <c r="B182" s="27" t="s">
        <v>705</v>
      </c>
      <c r="C182" s="33">
        <v>2179</v>
      </c>
      <c r="D182" s="33">
        <f>SUM(Table19[[#This Row],[Utbytte totalt]:[Renter ansvarlig lån totalt]])</f>
        <v>4848132.8591785375</v>
      </c>
      <c r="E182" s="33">
        <f>SUM(Table19[[#This Row],[Utbytte per innbygger]:[Renter ansvarlig lån per innbygger]])</f>
        <v>2224.9347678653226</v>
      </c>
      <c r="F182" s="54">
        <v>0</v>
      </c>
      <c r="G182" s="33">
        <v>0</v>
      </c>
      <c r="H182" s="33">
        <v>3780000.0000000005</v>
      </c>
      <c r="I182" s="33">
        <v>0</v>
      </c>
      <c r="J182" s="33">
        <v>0</v>
      </c>
      <c r="K182" s="33">
        <v>0</v>
      </c>
      <c r="L182" s="33">
        <v>520589.81917853653</v>
      </c>
      <c r="M182" s="33">
        <v>547543.04000000085</v>
      </c>
      <c r="N182" s="33">
        <v>0</v>
      </c>
      <c r="O182" s="54">
        <v>0</v>
      </c>
      <c r="P182" s="33">
        <v>0</v>
      </c>
      <c r="Q182" s="33">
        <v>1734.7407067462141</v>
      </c>
      <c r="R182" s="33">
        <v>0</v>
      </c>
      <c r="S182" s="33">
        <v>0</v>
      </c>
      <c r="T182" s="33">
        <v>0</v>
      </c>
      <c r="U182" s="33">
        <v>238.91226212874554</v>
      </c>
      <c r="V182" s="33">
        <v>251.28179899036294</v>
      </c>
      <c r="W182" s="33">
        <v>0</v>
      </c>
    </row>
    <row r="183" spans="1:23" x14ac:dyDescent="0.2">
      <c r="A183" s="27">
        <v>5434</v>
      </c>
      <c r="B183" s="27" t="s">
        <v>694</v>
      </c>
      <c r="C183" s="33">
        <v>1162</v>
      </c>
      <c r="D183" s="33">
        <f>SUM(Table19[[#This Row],[Utbytte totalt]:[Renter ansvarlig lån totalt]])</f>
        <v>2475147.7847388443</v>
      </c>
      <c r="E183" s="33">
        <f>SUM(Table19[[#This Row],[Utbytte per innbygger]:[Renter ansvarlig lån per innbygger]])</f>
        <v>2130.0755462468537</v>
      </c>
      <c r="F183" s="54">
        <v>0</v>
      </c>
      <c r="G183" s="33">
        <v>0</v>
      </c>
      <c r="H183" s="33">
        <v>1632000.0000000002</v>
      </c>
      <c r="I183" s="33">
        <v>0</v>
      </c>
      <c r="J183" s="33">
        <v>50866.55</v>
      </c>
      <c r="K183" s="33">
        <v>26347</v>
      </c>
      <c r="L183" s="33">
        <v>191198.83473884314</v>
      </c>
      <c r="M183" s="33">
        <v>574735.40000000072</v>
      </c>
      <c r="N183" s="33">
        <v>0</v>
      </c>
      <c r="O183" s="54">
        <v>0</v>
      </c>
      <c r="P183" s="33">
        <v>0</v>
      </c>
      <c r="Q183" s="33">
        <v>1404.4750430292602</v>
      </c>
      <c r="R183" s="33">
        <v>0</v>
      </c>
      <c r="S183" s="33">
        <v>43.775000000000006</v>
      </c>
      <c r="T183" s="33">
        <v>22.673838209982787</v>
      </c>
      <c r="U183" s="33">
        <v>164.54288703859135</v>
      </c>
      <c r="V183" s="33">
        <v>494.60877796901957</v>
      </c>
      <c r="W183" s="33">
        <v>0</v>
      </c>
    </row>
    <row r="184" spans="1:23" x14ac:dyDescent="0.2">
      <c r="A184" s="27">
        <v>3045</v>
      </c>
      <c r="B184" s="27" t="s">
        <v>576</v>
      </c>
      <c r="C184" s="33">
        <v>3492</v>
      </c>
      <c r="D184" s="33">
        <f>SUM(Table19[[#This Row],[Utbytte totalt]:[Renter ansvarlig lån totalt]])</f>
        <v>7294098.0056330897</v>
      </c>
      <c r="E184" s="33">
        <f>SUM(Table19[[#This Row],[Utbytte per innbygger]:[Renter ansvarlig lån per innbygger]])</f>
        <v>2088.8024071114232</v>
      </c>
      <c r="F184" s="54">
        <v>2875000</v>
      </c>
      <c r="G184" s="33">
        <v>271907.42800000001</v>
      </c>
      <c r="H184" s="33">
        <v>0</v>
      </c>
      <c r="I184" s="33">
        <v>0</v>
      </c>
      <c r="J184" s="33">
        <v>2846347.9450000003</v>
      </c>
      <c r="K184" s="33">
        <v>94127</v>
      </c>
      <c r="L184" s="33">
        <v>1206715.63263309</v>
      </c>
      <c r="M184" s="33">
        <v>0</v>
      </c>
      <c r="N184" s="33">
        <v>0</v>
      </c>
      <c r="O184" s="54">
        <v>823.31042382588771</v>
      </c>
      <c r="P184" s="33">
        <v>77.86581557846506</v>
      </c>
      <c r="Q184" s="33">
        <v>0</v>
      </c>
      <c r="R184" s="33">
        <v>0</v>
      </c>
      <c r="S184" s="33">
        <v>815.10536798396345</v>
      </c>
      <c r="T184" s="33">
        <v>26.955040091638029</v>
      </c>
      <c r="U184" s="33">
        <v>345.56575963146906</v>
      </c>
      <c r="V184" s="33">
        <v>0</v>
      </c>
      <c r="W184" s="33">
        <v>0</v>
      </c>
    </row>
    <row r="185" spans="1:23" x14ac:dyDescent="0.2">
      <c r="A185" s="27">
        <v>1119</v>
      </c>
      <c r="B185" s="27" t="s">
        <v>654</v>
      </c>
      <c r="C185" s="33">
        <v>19296</v>
      </c>
      <c r="D185" s="33">
        <f>SUM(Table19[[#This Row],[Utbytte totalt]:[Renter ansvarlig lån totalt]])</f>
        <v>39828519.331010714</v>
      </c>
      <c r="E185" s="33">
        <f>SUM(Table19[[#This Row],[Utbytte per innbygger]:[Renter ansvarlig lån per innbygger]])</f>
        <v>2064.0816402886976</v>
      </c>
      <c r="F185" s="54">
        <v>32602500</v>
      </c>
      <c r="G185" s="33">
        <v>0</v>
      </c>
      <c r="H185" s="33">
        <v>0</v>
      </c>
      <c r="I185" s="33">
        <v>0</v>
      </c>
      <c r="J185" s="33">
        <v>0</v>
      </c>
      <c r="K185" s="33">
        <v>0</v>
      </c>
      <c r="L185" s="33">
        <v>4493873.2981907129</v>
      </c>
      <c r="M185" s="33">
        <v>2732146.0328199994</v>
      </c>
      <c r="N185" s="33">
        <v>0</v>
      </c>
      <c r="O185" s="54">
        <v>1689.5988805970148</v>
      </c>
      <c r="P185" s="33">
        <v>0</v>
      </c>
      <c r="Q185" s="33">
        <v>0</v>
      </c>
      <c r="R185" s="33">
        <v>0</v>
      </c>
      <c r="S185" s="33">
        <v>0</v>
      </c>
      <c r="T185" s="33">
        <v>0</v>
      </c>
      <c r="U185" s="33">
        <v>232.89144372878903</v>
      </c>
      <c r="V185" s="33">
        <v>141.59131596289384</v>
      </c>
      <c r="W185" s="33">
        <v>0</v>
      </c>
    </row>
    <row r="186" spans="1:23" x14ac:dyDescent="0.2">
      <c r="A186" s="27">
        <v>1120</v>
      </c>
      <c r="B186" s="27" t="s">
        <v>788</v>
      </c>
      <c r="C186" s="33">
        <v>20163</v>
      </c>
      <c r="D186" s="33">
        <f>SUM(Table19[[#This Row],[Utbytte totalt]:[Renter ansvarlig lån totalt]])</f>
        <v>41545808.38764441</v>
      </c>
      <c r="E186" s="33">
        <f>SUM(Table19[[#This Row],[Utbytte per innbygger]:[Renter ansvarlig lån per innbygger]])</f>
        <v>2060.4973658505387</v>
      </c>
      <c r="F186" s="54">
        <v>38488500</v>
      </c>
      <c r="G186" s="33">
        <v>0</v>
      </c>
      <c r="H186" s="33">
        <v>0</v>
      </c>
      <c r="I186" s="33">
        <v>0</v>
      </c>
      <c r="J186" s="33">
        <v>0</v>
      </c>
      <c r="K186" s="33">
        <v>0</v>
      </c>
      <c r="L186" s="33">
        <v>3057308.3876444101</v>
      </c>
      <c r="M186" s="33">
        <v>0</v>
      </c>
      <c r="N186" s="33">
        <v>0</v>
      </c>
      <c r="O186" s="54">
        <v>1908.8677280166642</v>
      </c>
      <c r="P186" s="33">
        <v>0</v>
      </c>
      <c r="Q186" s="33">
        <v>0</v>
      </c>
      <c r="R186" s="33">
        <v>0</v>
      </c>
      <c r="S186" s="33">
        <v>0</v>
      </c>
      <c r="T186" s="33">
        <v>0</v>
      </c>
      <c r="U186" s="33">
        <v>151.62963783387443</v>
      </c>
      <c r="V186" s="33">
        <v>0</v>
      </c>
      <c r="W186" s="33">
        <v>0</v>
      </c>
    </row>
    <row r="187" spans="1:23" x14ac:dyDescent="0.2">
      <c r="A187" s="27">
        <v>4602</v>
      </c>
      <c r="B187" s="27" t="s">
        <v>543</v>
      </c>
      <c r="C187" s="33">
        <v>17131</v>
      </c>
      <c r="D187" s="33">
        <f>SUM(Table19[[#This Row],[Utbytte totalt]:[Renter ansvarlig lån totalt]])</f>
        <v>34633056.171082504</v>
      </c>
      <c r="E187" s="33">
        <f>SUM(Table19[[#This Row],[Utbytte per innbygger]:[Renter ansvarlig lån per innbygger]])</f>
        <v>2021.6599247611059</v>
      </c>
      <c r="F187" s="54">
        <v>5796012.9900000002</v>
      </c>
      <c r="G187" s="33">
        <v>1496386.808</v>
      </c>
      <c r="H187" s="33">
        <v>8908000</v>
      </c>
      <c r="I187" s="33">
        <v>0</v>
      </c>
      <c r="J187" s="33">
        <v>8648786.1840000004</v>
      </c>
      <c r="K187" s="33">
        <v>1840952</v>
      </c>
      <c r="L187" s="33">
        <v>3684056.1504124999</v>
      </c>
      <c r="M187" s="33">
        <v>4258862.0386700053</v>
      </c>
      <c r="N187" s="33">
        <v>0</v>
      </c>
      <c r="O187" s="54">
        <v>338.33477263440545</v>
      </c>
      <c r="P187" s="33">
        <v>87.349647306053356</v>
      </c>
      <c r="Q187" s="33">
        <v>519.99299515498217</v>
      </c>
      <c r="R187" s="33">
        <v>0</v>
      </c>
      <c r="S187" s="33">
        <v>504.86172342536923</v>
      </c>
      <c r="T187" s="33">
        <v>107.46319537680229</v>
      </c>
      <c r="U187" s="33">
        <v>215.0520197543926</v>
      </c>
      <c r="V187" s="33">
        <v>248.60557110910077</v>
      </c>
      <c r="W187" s="33">
        <v>0</v>
      </c>
    </row>
    <row r="188" spans="1:23" x14ac:dyDescent="0.2">
      <c r="A188" s="27">
        <v>5054</v>
      </c>
      <c r="B188" s="27" t="s">
        <v>575</v>
      </c>
      <c r="C188" s="33">
        <v>9899</v>
      </c>
      <c r="D188" s="33">
        <f>SUM(Table19[[#This Row],[Utbytte totalt]:[Renter ansvarlig lån totalt]])</f>
        <v>19970047.210494634</v>
      </c>
      <c r="E188" s="33">
        <f>SUM(Table19[[#This Row],[Utbytte per innbygger]:[Renter ansvarlig lån per innbygger]])</f>
        <v>2017.3802616925582</v>
      </c>
      <c r="F188" s="54">
        <v>14731096.25</v>
      </c>
      <c r="G188" s="33">
        <v>461150.97000000003</v>
      </c>
      <c r="H188" s="33">
        <v>0</v>
      </c>
      <c r="I188" s="33">
        <v>0</v>
      </c>
      <c r="J188" s="33">
        <v>1871370.5759999999</v>
      </c>
      <c r="K188" s="33">
        <v>437037</v>
      </c>
      <c r="L188" s="33">
        <v>2469392.4144946337</v>
      </c>
      <c r="M188" s="33">
        <v>0</v>
      </c>
      <c r="N188" s="33">
        <v>0</v>
      </c>
      <c r="O188" s="54">
        <v>1488.1398373573088</v>
      </c>
      <c r="P188" s="33">
        <v>46.58561167794727</v>
      </c>
      <c r="Q188" s="33">
        <v>0</v>
      </c>
      <c r="R188" s="33">
        <v>0</v>
      </c>
      <c r="S188" s="33">
        <v>189.04642650772803</v>
      </c>
      <c r="T188" s="33">
        <v>44.14961107182544</v>
      </c>
      <c r="U188" s="33">
        <v>249.45877507774864</v>
      </c>
      <c r="V188" s="33">
        <v>0</v>
      </c>
      <c r="W188" s="33">
        <v>0</v>
      </c>
    </row>
    <row r="189" spans="1:23" x14ac:dyDescent="0.2">
      <c r="A189" s="27">
        <v>5444</v>
      </c>
      <c r="B189" s="27" t="s">
        <v>511</v>
      </c>
      <c r="C189" s="33">
        <v>9925</v>
      </c>
      <c r="D189" s="33">
        <f>SUM(Table19[[#This Row],[Utbytte totalt]:[Renter ansvarlig lån totalt]])</f>
        <v>19987676.736934807</v>
      </c>
      <c r="E189" s="33">
        <f>SUM(Table19[[#This Row],[Utbytte per innbygger]:[Renter ansvarlig lån per innbygger]])</f>
        <v>2013.8717115299555</v>
      </c>
      <c r="F189" s="54">
        <v>4687500</v>
      </c>
      <c r="G189" s="33">
        <v>6415287.3820000002</v>
      </c>
      <c r="H189" s="33">
        <v>0</v>
      </c>
      <c r="I189" s="33">
        <v>0</v>
      </c>
      <c r="J189" s="33">
        <v>4179587.9719999991</v>
      </c>
      <c r="K189" s="33">
        <v>2039592</v>
      </c>
      <c r="L189" s="33">
        <v>2665709.3829348087</v>
      </c>
      <c r="M189" s="33">
        <v>0</v>
      </c>
      <c r="N189" s="33">
        <v>0</v>
      </c>
      <c r="O189" s="54">
        <v>472.29219143576825</v>
      </c>
      <c r="P189" s="33">
        <v>646.37656241813602</v>
      </c>
      <c r="Q189" s="33">
        <v>0</v>
      </c>
      <c r="R189" s="33">
        <v>0</v>
      </c>
      <c r="S189" s="33">
        <v>421.11717602015102</v>
      </c>
      <c r="T189" s="33">
        <v>205.50045340050377</v>
      </c>
      <c r="U189" s="33">
        <v>268.58532825539635</v>
      </c>
      <c r="V189" s="33">
        <v>0</v>
      </c>
      <c r="W189" s="33">
        <v>0</v>
      </c>
    </row>
    <row r="190" spans="1:23" x14ac:dyDescent="0.2">
      <c r="A190" s="27">
        <v>1127</v>
      </c>
      <c r="B190" s="27" t="s">
        <v>736</v>
      </c>
      <c r="C190" s="33">
        <v>11454</v>
      </c>
      <c r="D190" s="33">
        <f>SUM(Table19[[#This Row],[Utbytte totalt]:[Renter ansvarlig lån totalt]])</f>
        <v>23064881.326207817</v>
      </c>
      <c r="E190" s="33">
        <f>SUM(Table19[[#This Row],[Utbytte per innbygger]:[Renter ansvarlig lån per innbygger]])</f>
        <v>2013.6966410169214</v>
      </c>
      <c r="F190" s="54">
        <v>21313500</v>
      </c>
      <c r="G190" s="33">
        <v>0</v>
      </c>
      <c r="H190" s="33">
        <v>0</v>
      </c>
      <c r="I190" s="33">
        <v>0</v>
      </c>
      <c r="J190" s="33">
        <v>0</v>
      </c>
      <c r="K190" s="33">
        <v>0</v>
      </c>
      <c r="L190" s="33">
        <v>1751381.3262078166</v>
      </c>
      <c r="M190" s="33">
        <v>0</v>
      </c>
      <c r="N190" s="33">
        <v>0</v>
      </c>
      <c r="O190" s="54">
        <v>1860.7909900471452</v>
      </c>
      <c r="P190" s="33">
        <v>0</v>
      </c>
      <c r="Q190" s="33">
        <v>0</v>
      </c>
      <c r="R190" s="33">
        <v>0</v>
      </c>
      <c r="S190" s="33">
        <v>0</v>
      </c>
      <c r="T190" s="33">
        <v>0</v>
      </c>
      <c r="U190" s="33">
        <v>152.90565096977619</v>
      </c>
      <c r="V190" s="33">
        <v>0</v>
      </c>
      <c r="W190" s="33">
        <v>0</v>
      </c>
    </row>
    <row r="191" spans="1:23" x14ac:dyDescent="0.2">
      <c r="A191" s="27">
        <v>1511</v>
      </c>
      <c r="B191" s="27" t="s">
        <v>656</v>
      </c>
      <c r="C191" s="33">
        <v>3045</v>
      </c>
      <c r="D191" s="33">
        <f>SUM(Table19[[#This Row],[Utbytte totalt]:[Renter ansvarlig lån totalt]])</f>
        <v>5998262.3090815917</v>
      </c>
      <c r="E191" s="33">
        <f>SUM(Table19[[#This Row],[Utbytte per innbygger]:[Renter ansvarlig lån per innbygger]])</f>
        <v>1969.8726795013436</v>
      </c>
      <c r="F191" s="54">
        <v>3217468.8000000003</v>
      </c>
      <c r="G191" s="33">
        <v>0</v>
      </c>
      <c r="H191" s="33">
        <v>0</v>
      </c>
      <c r="I191" s="33">
        <v>0</v>
      </c>
      <c r="J191" s="33">
        <v>1737032.3880000003</v>
      </c>
      <c r="K191" s="33">
        <v>287430</v>
      </c>
      <c r="L191" s="33">
        <v>756331.12108159065</v>
      </c>
      <c r="M191" s="33">
        <v>0</v>
      </c>
      <c r="N191" s="33">
        <v>0</v>
      </c>
      <c r="O191" s="54">
        <v>1056.6400000000001</v>
      </c>
      <c r="P191" s="33">
        <v>0</v>
      </c>
      <c r="Q191" s="33">
        <v>0</v>
      </c>
      <c r="R191" s="33">
        <v>0</v>
      </c>
      <c r="S191" s="33">
        <v>570.45398620689662</v>
      </c>
      <c r="T191" s="33">
        <v>94.394088669950733</v>
      </c>
      <c r="U191" s="33">
        <v>248.38460462449612</v>
      </c>
      <c r="V191" s="33">
        <v>0</v>
      </c>
      <c r="W191" s="33">
        <v>0</v>
      </c>
    </row>
    <row r="192" spans="1:23" x14ac:dyDescent="0.2">
      <c r="A192" s="27">
        <v>5027</v>
      </c>
      <c r="B192" s="27" t="s">
        <v>557</v>
      </c>
      <c r="C192" s="33">
        <v>6120</v>
      </c>
      <c r="D192" s="33">
        <f>SUM(Table19[[#This Row],[Utbytte totalt]:[Renter ansvarlig lån totalt]])</f>
        <v>11992608.939876128</v>
      </c>
      <c r="E192" s="33">
        <f>SUM(Table19[[#This Row],[Utbytte per innbygger]:[Renter ansvarlig lån per innbygger]])</f>
        <v>1959.5766241627662</v>
      </c>
      <c r="F192" s="54">
        <v>4759500</v>
      </c>
      <c r="G192" s="33">
        <v>919297.19000000006</v>
      </c>
      <c r="H192" s="33">
        <v>0</v>
      </c>
      <c r="I192" s="33">
        <v>0</v>
      </c>
      <c r="J192" s="33">
        <v>3523045.9919999992</v>
      </c>
      <c r="K192" s="33">
        <v>1231459</v>
      </c>
      <c r="L192" s="33">
        <v>1559306.757876128</v>
      </c>
      <c r="M192" s="33">
        <v>0</v>
      </c>
      <c r="N192" s="33">
        <v>0</v>
      </c>
      <c r="O192" s="54">
        <v>777.6960784313726</v>
      </c>
      <c r="P192" s="33">
        <v>150.21195915032681</v>
      </c>
      <c r="Q192" s="33">
        <v>0</v>
      </c>
      <c r="R192" s="33">
        <v>0</v>
      </c>
      <c r="S192" s="33">
        <v>575.66110980392148</v>
      </c>
      <c r="T192" s="33">
        <v>201.21879084967321</v>
      </c>
      <c r="U192" s="33">
        <v>254.78868592747187</v>
      </c>
      <c r="V192" s="33">
        <v>0</v>
      </c>
      <c r="W192" s="33">
        <v>0</v>
      </c>
    </row>
    <row r="193" spans="1:23" x14ac:dyDescent="0.2">
      <c r="A193" s="27">
        <v>5052</v>
      </c>
      <c r="B193" s="27" t="s">
        <v>764</v>
      </c>
      <c r="C193" s="33">
        <v>570</v>
      </c>
      <c r="D193" s="33">
        <f>SUM(Table19[[#This Row],[Utbytte totalt]:[Renter ansvarlig lån totalt]])</f>
        <v>1078053.8769465666</v>
      </c>
      <c r="E193" s="33">
        <f>SUM(Table19[[#This Row],[Utbytte per innbygger]:[Renter ansvarlig lån per innbygger]])</f>
        <v>1891.3225911343275</v>
      </c>
      <c r="F193" s="54">
        <v>946250</v>
      </c>
      <c r="G193" s="33">
        <v>0</v>
      </c>
      <c r="H193" s="33">
        <v>0</v>
      </c>
      <c r="I193" s="33">
        <v>0</v>
      </c>
      <c r="J193" s="33">
        <v>0</v>
      </c>
      <c r="K193" s="33">
        <v>0</v>
      </c>
      <c r="L193" s="33">
        <v>131803.87694656663</v>
      </c>
      <c r="M193" s="33">
        <v>0</v>
      </c>
      <c r="N193" s="33">
        <v>0</v>
      </c>
      <c r="O193" s="54">
        <v>1660.0877192982457</v>
      </c>
      <c r="P193" s="33">
        <v>0</v>
      </c>
      <c r="Q193" s="33">
        <v>0</v>
      </c>
      <c r="R193" s="33">
        <v>0</v>
      </c>
      <c r="S193" s="33">
        <v>0</v>
      </c>
      <c r="T193" s="33">
        <v>0</v>
      </c>
      <c r="U193" s="33">
        <v>231.23487183608179</v>
      </c>
      <c r="V193" s="33">
        <v>0</v>
      </c>
      <c r="W193" s="33">
        <v>0</v>
      </c>
    </row>
    <row r="194" spans="1:23" x14ac:dyDescent="0.2">
      <c r="A194" s="27">
        <v>1576</v>
      </c>
      <c r="B194" s="27" t="s">
        <v>631</v>
      </c>
      <c r="C194" s="33">
        <v>3384</v>
      </c>
      <c r="D194" s="33">
        <f>SUM(Table19[[#This Row],[Utbytte totalt]:[Renter ansvarlig lån totalt]])</f>
        <v>6294317.4981177896</v>
      </c>
      <c r="E194" s="33">
        <f>SUM(Table19[[#This Row],[Utbytte per innbygger]:[Renter ansvarlig lån per innbygger]])</f>
        <v>1860.0229013350443</v>
      </c>
      <c r="F194" s="54">
        <v>5464450</v>
      </c>
      <c r="G194" s="33">
        <v>0</v>
      </c>
      <c r="H194" s="33">
        <v>0</v>
      </c>
      <c r="I194" s="33">
        <v>0</v>
      </c>
      <c r="J194" s="33">
        <v>0</v>
      </c>
      <c r="K194" s="33">
        <v>0</v>
      </c>
      <c r="L194" s="33">
        <v>829867.49811778963</v>
      </c>
      <c r="M194" s="33">
        <v>0</v>
      </c>
      <c r="N194" s="33">
        <v>0</v>
      </c>
      <c r="O194" s="54">
        <v>1614.7901891252955</v>
      </c>
      <c r="P194" s="33">
        <v>0</v>
      </c>
      <c r="Q194" s="33">
        <v>0</v>
      </c>
      <c r="R194" s="33">
        <v>0</v>
      </c>
      <c r="S194" s="33">
        <v>0</v>
      </c>
      <c r="T194" s="33">
        <v>0</v>
      </c>
      <c r="U194" s="33">
        <v>245.23271220974871</v>
      </c>
      <c r="V194" s="33">
        <v>0</v>
      </c>
      <c r="W194" s="33">
        <v>0</v>
      </c>
    </row>
    <row r="195" spans="1:23" x14ac:dyDescent="0.2">
      <c r="A195" s="27">
        <v>1577</v>
      </c>
      <c r="B195" s="27" t="s">
        <v>528</v>
      </c>
      <c r="C195" s="33">
        <v>10809</v>
      </c>
      <c r="D195" s="33">
        <f>SUM(Table19[[#This Row],[Utbytte totalt]:[Renter ansvarlig lån totalt]])</f>
        <v>19873806.262294866</v>
      </c>
      <c r="E195" s="33">
        <f>SUM(Table19[[#This Row],[Utbytte per innbygger]:[Renter ansvarlig lån per innbygger]])</f>
        <v>1838.635050633256</v>
      </c>
      <c r="F195" s="54">
        <v>7904454.5999999987</v>
      </c>
      <c r="G195" s="33">
        <v>3202979.2725</v>
      </c>
      <c r="H195" s="33">
        <v>0</v>
      </c>
      <c r="I195" s="33">
        <v>0</v>
      </c>
      <c r="J195" s="33">
        <v>5063493.2299999995</v>
      </c>
      <c r="K195" s="33">
        <v>1141437</v>
      </c>
      <c r="L195" s="33">
        <v>2561442.159794867</v>
      </c>
      <c r="M195" s="33">
        <v>0</v>
      </c>
      <c r="N195" s="33">
        <v>0</v>
      </c>
      <c r="O195" s="54">
        <v>731.28454066056054</v>
      </c>
      <c r="P195" s="33">
        <v>296.32521718012765</v>
      </c>
      <c r="Q195" s="33">
        <v>0</v>
      </c>
      <c r="R195" s="33">
        <v>0</v>
      </c>
      <c r="S195" s="33">
        <v>468.45158941622719</v>
      </c>
      <c r="T195" s="33">
        <v>105.60061060227588</v>
      </c>
      <c r="U195" s="33">
        <v>236.97309277406487</v>
      </c>
      <c r="V195" s="33">
        <v>0</v>
      </c>
      <c r="W195" s="33">
        <v>0</v>
      </c>
    </row>
    <row r="196" spans="1:23" x14ac:dyDescent="0.2">
      <c r="A196" s="27">
        <v>5014</v>
      </c>
      <c r="B196" s="27" t="s">
        <v>703</v>
      </c>
      <c r="C196" s="33">
        <v>5265</v>
      </c>
      <c r="D196" s="33">
        <f>SUM(Table19[[#This Row],[Utbytte totalt]:[Renter ansvarlig lån totalt]])</f>
        <v>9474248.2144216578</v>
      </c>
      <c r="E196" s="33">
        <f>SUM(Table19[[#This Row],[Utbytte per innbygger]:[Renter ansvarlig lån per innbygger]])</f>
        <v>1799.4773436698304</v>
      </c>
      <c r="F196" s="54">
        <v>3733500</v>
      </c>
      <c r="G196" s="33">
        <v>0</v>
      </c>
      <c r="H196" s="33">
        <v>4116000</v>
      </c>
      <c r="I196" s="33">
        <v>0</v>
      </c>
      <c r="J196" s="33">
        <v>0</v>
      </c>
      <c r="K196" s="33">
        <v>0</v>
      </c>
      <c r="L196" s="33">
        <v>803971.58999165893</v>
      </c>
      <c r="M196" s="33">
        <v>820776.62442999845</v>
      </c>
      <c r="N196" s="33">
        <v>0</v>
      </c>
      <c r="O196" s="54">
        <v>709.11680911680912</v>
      </c>
      <c r="P196" s="33">
        <v>0</v>
      </c>
      <c r="Q196" s="33">
        <v>781.76638176638176</v>
      </c>
      <c r="R196" s="33">
        <v>0</v>
      </c>
      <c r="S196" s="33">
        <v>0</v>
      </c>
      <c r="T196" s="33">
        <v>0</v>
      </c>
      <c r="U196" s="33">
        <v>152.70115669357244</v>
      </c>
      <c r="V196" s="33">
        <v>155.89299609306713</v>
      </c>
      <c r="W196" s="33">
        <v>0</v>
      </c>
    </row>
    <row r="197" spans="1:23" x14ac:dyDescent="0.2">
      <c r="A197" s="27">
        <v>5028</v>
      </c>
      <c r="B197" s="27" t="s">
        <v>541</v>
      </c>
      <c r="C197" s="33">
        <v>17123</v>
      </c>
      <c r="D197" s="33">
        <f>SUM(Table19[[#This Row],[Utbytte totalt]:[Renter ansvarlig lån totalt]])</f>
        <v>30801319.444493722</v>
      </c>
      <c r="E197" s="33">
        <f>SUM(Table19[[#This Row],[Utbytte per innbygger]:[Renter ansvarlig lån per innbygger]])</f>
        <v>1798.8272758566677</v>
      </c>
      <c r="F197" s="54">
        <v>20016000</v>
      </c>
      <c r="G197" s="33">
        <v>1740010.2074</v>
      </c>
      <c r="H197" s="33">
        <v>0</v>
      </c>
      <c r="I197" s="33">
        <v>0</v>
      </c>
      <c r="J197" s="33">
        <v>4459031.4099999992</v>
      </c>
      <c r="K197" s="33">
        <v>543521</v>
      </c>
      <c r="L197" s="33">
        <v>4042756.8270937204</v>
      </c>
      <c r="M197" s="33">
        <v>0</v>
      </c>
      <c r="N197" s="33">
        <v>0</v>
      </c>
      <c r="O197" s="54">
        <v>1168.9540384278455</v>
      </c>
      <c r="P197" s="33">
        <v>101.61830329965544</v>
      </c>
      <c r="Q197" s="33">
        <v>0</v>
      </c>
      <c r="R197" s="33">
        <v>0</v>
      </c>
      <c r="S197" s="33">
        <v>260.41180926239554</v>
      </c>
      <c r="T197" s="33">
        <v>31.742159668282426</v>
      </c>
      <c r="U197" s="33">
        <v>236.10096519848861</v>
      </c>
      <c r="V197" s="33">
        <v>0</v>
      </c>
      <c r="W197" s="33">
        <v>0</v>
      </c>
    </row>
    <row r="198" spans="1:23" x14ac:dyDescent="0.2">
      <c r="A198" s="27">
        <v>4626</v>
      </c>
      <c r="B198" s="27" t="s">
        <v>721</v>
      </c>
      <c r="C198" s="33">
        <v>39032</v>
      </c>
      <c r="D198" s="33">
        <f>SUM(Table19[[#This Row],[Utbytte totalt]:[Renter ansvarlig lån totalt]])</f>
        <v>70112686.536202133</v>
      </c>
      <c r="E198" s="33">
        <f>SUM(Table19[[#This Row],[Utbytte per innbygger]:[Renter ansvarlig lån per innbygger]])</f>
        <v>1796.2873164634693</v>
      </c>
      <c r="F198" s="54">
        <v>61045904.939999998</v>
      </c>
      <c r="G198" s="33">
        <v>0</v>
      </c>
      <c r="H198" s="33">
        <v>0</v>
      </c>
      <c r="I198" s="33">
        <v>0</v>
      </c>
      <c r="J198" s="33">
        <v>0</v>
      </c>
      <c r="K198" s="33">
        <v>0</v>
      </c>
      <c r="L198" s="33">
        <v>9066781.5962021351</v>
      </c>
      <c r="M198" s="33">
        <v>0</v>
      </c>
      <c r="N198" s="33">
        <v>0</v>
      </c>
      <c r="O198" s="54">
        <v>1563.9963348022136</v>
      </c>
      <c r="P198" s="33">
        <v>0</v>
      </c>
      <c r="Q198" s="33">
        <v>0</v>
      </c>
      <c r="R198" s="33">
        <v>0</v>
      </c>
      <c r="S198" s="33">
        <v>0</v>
      </c>
      <c r="T198" s="33">
        <v>0</v>
      </c>
      <c r="U198" s="33">
        <v>232.29098166125576</v>
      </c>
      <c r="V198" s="33">
        <v>0</v>
      </c>
      <c r="W198" s="33">
        <v>0</v>
      </c>
    </row>
    <row r="199" spans="1:23" x14ac:dyDescent="0.2">
      <c r="A199" s="27">
        <v>1506</v>
      </c>
      <c r="B199" s="27" t="s">
        <v>510</v>
      </c>
      <c r="C199" s="33">
        <v>32002</v>
      </c>
      <c r="D199" s="33">
        <f>SUM(Table19[[#This Row],[Utbytte totalt]:[Renter ansvarlig lån totalt]])</f>
        <v>57458283.783401832</v>
      </c>
      <c r="E199" s="33">
        <f>SUM(Table19[[#This Row],[Utbytte per innbygger]:[Renter ansvarlig lån per innbygger]])</f>
        <v>1795.4591520343051</v>
      </c>
      <c r="F199" s="54">
        <v>12327030</v>
      </c>
      <c r="G199" s="33">
        <v>0</v>
      </c>
      <c r="H199" s="33">
        <v>0</v>
      </c>
      <c r="I199" s="33">
        <v>0</v>
      </c>
      <c r="J199" s="33">
        <v>26102906.359999999</v>
      </c>
      <c r="K199" s="33">
        <v>9499160</v>
      </c>
      <c r="L199" s="33">
        <v>9529187.4234018326</v>
      </c>
      <c r="M199" s="33">
        <v>0</v>
      </c>
      <c r="N199" s="33">
        <v>0</v>
      </c>
      <c r="O199" s="54">
        <v>385.19561277420161</v>
      </c>
      <c r="P199" s="33">
        <v>0</v>
      </c>
      <c r="Q199" s="33">
        <v>0</v>
      </c>
      <c r="R199" s="33">
        <v>0</v>
      </c>
      <c r="S199" s="33">
        <v>815.66484469720638</v>
      </c>
      <c r="T199" s="33">
        <v>296.83019811261795</v>
      </c>
      <c r="U199" s="33">
        <v>297.76849645027914</v>
      </c>
      <c r="V199" s="33">
        <v>0</v>
      </c>
      <c r="W199" s="33">
        <v>0</v>
      </c>
    </row>
    <row r="200" spans="1:23" x14ac:dyDescent="0.2">
      <c r="A200" s="27">
        <v>4645</v>
      </c>
      <c r="B200" s="27" t="s">
        <v>556</v>
      </c>
      <c r="C200" s="33">
        <v>2951</v>
      </c>
      <c r="D200" s="33">
        <f>SUM(Table19[[#This Row],[Utbytte totalt]:[Renter ansvarlig lån totalt]])</f>
        <v>5182432.2770666284</v>
      </c>
      <c r="E200" s="33">
        <f>SUM(Table19[[#This Row],[Utbytte per innbygger]:[Renter ansvarlig lån per innbygger]])</f>
        <v>1756.1613951428767</v>
      </c>
      <c r="F200" s="54">
        <v>1846627.98</v>
      </c>
      <c r="G200" s="33">
        <v>1072602</v>
      </c>
      <c r="H200" s="33">
        <v>0</v>
      </c>
      <c r="I200" s="33">
        <v>0</v>
      </c>
      <c r="J200" s="33">
        <v>1313969.1400000001</v>
      </c>
      <c r="K200" s="33">
        <v>236735</v>
      </c>
      <c r="L200" s="33">
        <v>712498.15706662834</v>
      </c>
      <c r="M200" s="33">
        <v>0</v>
      </c>
      <c r="N200" s="33">
        <v>0</v>
      </c>
      <c r="O200" s="54">
        <v>625.76346323280245</v>
      </c>
      <c r="P200" s="33">
        <v>363.47068790240598</v>
      </c>
      <c r="Q200" s="33">
        <v>0</v>
      </c>
      <c r="R200" s="33">
        <v>0</v>
      </c>
      <c r="S200" s="33">
        <v>445.26233141308035</v>
      </c>
      <c r="T200" s="33">
        <v>80.221958658082002</v>
      </c>
      <c r="U200" s="33">
        <v>241.44295393650572</v>
      </c>
      <c r="V200" s="33">
        <v>0</v>
      </c>
      <c r="W200" s="33">
        <v>0</v>
      </c>
    </row>
    <row r="201" spans="1:23" x14ac:dyDescent="0.2">
      <c r="A201" s="27">
        <v>3437</v>
      </c>
      <c r="B201" s="27" t="s">
        <v>592</v>
      </c>
      <c r="C201" s="33">
        <v>5531</v>
      </c>
      <c r="D201" s="33">
        <f>SUM(Table19[[#This Row],[Utbytte totalt]:[Renter ansvarlig lån totalt]])</f>
        <v>9572735.4025909752</v>
      </c>
      <c r="E201" s="33">
        <f>SUM(Table19[[#This Row],[Utbytte per innbygger]:[Renter ansvarlig lån per innbygger]])</f>
        <v>1730.742253225633</v>
      </c>
      <c r="F201" s="54">
        <v>7000000</v>
      </c>
      <c r="G201" s="33">
        <v>0</v>
      </c>
      <c r="H201" s="33">
        <v>0</v>
      </c>
      <c r="I201" s="33">
        <v>0</v>
      </c>
      <c r="J201" s="33">
        <v>844385.74199999997</v>
      </c>
      <c r="K201" s="33">
        <v>323097</v>
      </c>
      <c r="L201" s="33">
        <v>1405252.6605909765</v>
      </c>
      <c r="M201" s="33">
        <v>0</v>
      </c>
      <c r="N201" s="33">
        <v>0</v>
      </c>
      <c r="O201" s="54">
        <v>1265.5939251491593</v>
      </c>
      <c r="P201" s="33">
        <v>0</v>
      </c>
      <c r="Q201" s="33">
        <v>0</v>
      </c>
      <c r="R201" s="33">
        <v>0</v>
      </c>
      <c r="S201" s="33">
        <v>152.66420936539504</v>
      </c>
      <c r="T201" s="33">
        <v>58.415657204845417</v>
      </c>
      <c r="U201" s="33">
        <v>254.06846150623332</v>
      </c>
      <c r="V201" s="33">
        <v>0</v>
      </c>
      <c r="W201" s="33">
        <v>0</v>
      </c>
    </row>
    <row r="202" spans="1:23" x14ac:dyDescent="0.2">
      <c r="A202" s="27">
        <v>4627</v>
      </c>
      <c r="B202" s="27" t="s">
        <v>794</v>
      </c>
      <c r="C202" s="33">
        <v>29816</v>
      </c>
      <c r="D202" s="33">
        <f>SUM(Table19[[#This Row],[Utbytte totalt]:[Renter ansvarlig lån totalt]])</f>
        <v>51205589.733719625</v>
      </c>
      <c r="E202" s="33">
        <f>SUM(Table19[[#This Row],[Utbytte per innbygger]:[Renter ansvarlig lån per innbygger]])</f>
        <v>1717.3862937255039</v>
      </c>
      <c r="F202" s="54">
        <v>44212412.039999999</v>
      </c>
      <c r="G202" s="33">
        <v>0</v>
      </c>
      <c r="H202" s="33">
        <v>0</v>
      </c>
      <c r="I202" s="33">
        <v>0</v>
      </c>
      <c r="J202" s="33">
        <v>0</v>
      </c>
      <c r="K202" s="33">
        <v>0</v>
      </c>
      <c r="L202" s="33">
        <v>6993177.6937196255</v>
      </c>
      <c r="M202" s="33">
        <v>0</v>
      </c>
      <c r="N202" s="33">
        <v>0</v>
      </c>
      <c r="O202" s="54">
        <v>1482.8418312315534</v>
      </c>
      <c r="P202" s="33">
        <v>0</v>
      </c>
      <c r="Q202" s="33">
        <v>0</v>
      </c>
      <c r="R202" s="33">
        <v>0</v>
      </c>
      <c r="S202" s="33">
        <v>0</v>
      </c>
      <c r="T202" s="33">
        <v>0</v>
      </c>
      <c r="U202" s="33">
        <v>234.54446249395042</v>
      </c>
      <c r="V202" s="33">
        <v>0</v>
      </c>
      <c r="W202" s="33">
        <v>0</v>
      </c>
    </row>
    <row r="203" spans="1:23" x14ac:dyDescent="0.2">
      <c r="A203" s="27">
        <v>5057</v>
      </c>
      <c r="B203" s="27" t="s">
        <v>687</v>
      </c>
      <c r="C203" s="33">
        <v>10371</v>
      </c>
      <c r="D203" s="33">
        <f>SUM(Table19[[#This Row],[Utbytte totalt]:[Renter ansvarlig lån totalt]])</f>
        <v>17668648.410627306</v>
      </c>
      <c r="E203" s="33">
        <f>SUM(Table19[[#This Row],[Utbytte per innbygger]:[Renter ansvarlig lån per innbygger]])</f>
        <v>1703.6590888658093</v>
      </c>
      <c r="F203" s="54">
        <v>13200700</v>
      </c>
      <c r="G203" s="33">
        <v>0</v>
      </c>
      <c r="H203" s="33">
        <v>1687000</v>
      </c>
      <c r="I203" s="33">
        <v>0</v>
      </c>
      <c r="J203" s="33">
        <v>0</v>
      </c>
      <c r="K203" s="33">
        <v>0</v>
      </c>
      <c r="L203" s="33">
        <v>2442749.4106273055</v>
      </c>
      <c r="M203" s="33">
        <v>338199.00000000047</v>
      </c>
      <c r="N203" s="33">
        <v>0</v>
      </c>
      <c r="O203" s="54">
        <v>1272.8473628386848</v>
      </c>
      <c r="P203" s="33">
        <v>0</v>
      </c>
      <c r="Q203" s="33">
        <v>162.66512390319158</v>
      </c>
      <c r="R203" s="33">
        <v>0</v>
      </c>
      <c r="S203" s="33">
        <v>0</v>
      </c>
      <c r="T203" s="33">
        <v>0</v>
      </c>
      <c r="U203" s="33">
        <v>235.53653559225779</v>
      </c>
      <c r="V203" s="33">
        <v>32.61006653167491</v>
      </c>
      <c r="W203" s="33">
        <v>0</v>
      </c>
    </row>
    <row r="204" spans="1:23" x14ac:dyDescent="0.2">
      <c r="A204" s="27">
        <v>1824</v>
      </c>
      <c r="B204" s="27" t="s">
        <v>536</v>
      </c>
      <c r="C204" s="33">
        <v>13233</v>
      </c>
      <c r="D204" s="33">
        <f>SUM(Table19[[#This Row],[Utbytte totalt]:[Renter ansvarlig lån totalt]])</f>
        <v>22284744.309715528</v>
      </c>
      <c r="E204" s="33">
        <f>SUM(Table19[[#This Row],[Utbytte per innbygger]:[Renter ansvarlig lån per innbygger]])</f>
        <v>1684.0281349441191</v>
      </c>
      <c r="F204" s="54">
        <v>6207835.2699999996</v>
      </c>
      <c r="G204" s="33">
        <v>2134282</v>
      </c>
      <c r="H204" s="33">
        <v>0</v>
      </c>
      <c r="I204" s="33">
        <v>0</v>
      </c>
      <c r="J204" s="33">
        <v>3538718.4699999997</v>
      </c>
      <c r="K204" s="33">
        <v>2771951</v>
      </c>
      <c r="L204" s="33">
        <v>3319157.1697155237</v>
      </c>
      <c r="M204" s="33">
        <v>4312800.400000006</v>
      </c>
      <c r="N204" s="33">
        <v>0</v>
      </c>
      <c r="O204" s="54">
        <v>469.11775636665908</v>
      </c>
      <c r="P204" s="33">
        <v>161.28481825738683</v>
      </c>
      <c r="Q204" s="33">
        <v>0</v>
      </c>
      <c r="R204" s="33">
        <v>0</v>
      </c>
      <c r="S204" s="33">
        <v>267.41619209551874</v>
      </c>
      <c r="T204" s="33">
        <v>209.47260636288067</v>
      </c>
      <c r="U204" s="33">
        <v>250.8242401356853</v>
      </c>
      <c r="V204" s="33">
        <v>325.91252172598848</v>
      </c>
      <c r="W204" s="33">
        <v>0</v>
      </c>
    </row>
    <row r="205" spans="1:23" x14ac:dyDescent="0.2">
      <c r="A205" s="27">
        <v>5418</v>
      </c>
      <c r="B205" s="27" t="s">
        <v>520</v>
      </c>
      <c r="C205" s="33">
        <v>6599</v>
      </c>
      <c r="D205" s="33">
        <f>SUM(Table19[[#This Row],[Utbytte totalt]:[Renter ansvarlig lån totalt]])</f>
        <v>10769517.892773353</v>
      </c>
      <c r="E205" s="33">
        <f>SUM(Table19[[#This Row],[Utbytte per innbygger]:[Renter ansvarlig lån per innbygger]])</f>
        <v>1631.9924068454845</v>
      </c>
      <c r="F205" s="54">
        <v>0</v>
      </c>
      <c r="G205" s="33">
        <v>4741125.3329999996</v>
      </c>
      <c r="H205" s="33">
        <v>0</v>
      </c>
      <c r="I205" s="33">
        <v>0</v>
      </c>
      <c r="J205" s="33">
        <v>2266490.898</v>
      </c>
      <c r="K205" s="33">
        <v>1485807</v>
      </c>
      <c r="L205" s="33">
        <v>2276094.6617733538</v>
      </c>
      <c r="M205" s="33">
        <v>0</v>
      </c>
      <c r="N205" s="33">
        <v>0</v>
      </c>
      <c r="O205" s="54">
        <v>0</v>
      </c>
      <c r="P205" s="33">
        <v>718.46118093650546</v>
      </c>
      <c r="Q205" s="33">
        <v>0</v>
      </c>
      <c r="R205" s="33">
        <v>0</v>
      </c>
      <c r="S205" s="33">
        <v>343.45975117442038</v>
      </c>
      <c r="T205" s="33">
        <v>225.15638733141384</v>
      </c>
      <c r="U205" s="33">
        <v>344.91508740314498</v>
      </c>
      <c r="V205" s="33">
        <v>0</v>
      </c>
      <c r="W205" s="33">
        <v>0</v>
      </c>
    </row>
    <row r="206" spans="1:23" x14ac:dyDescent="0.2">
      <c r="A206" s="27">
        <v>3003</v>
      </c>
      <c r="B206" s="27" t="s">
        <v>591</v>
      </c>
      <c r="C206" s="33">
        <v>58182</v>
      </c>
      <c r="D206" s="33">
        <f>SUM(Table19[[#This Row],[Utbytte totalt]:[Renter ansvarlig lån totalt]])</f>
        <v>90940893.849189743</v>
      </c>
      <c r="E206" s="33">
        <f>SUM(Table19[[#This Row],[Utbytte per innbygger]:[Renter ansvarlig lån per innbygger]])</f>
        <v>1563.0417285275473</v>
      </c>
      <c r="F206" s="54">
        <v>58928490</v>
      </c>
      <c r="G206" s="33">
        <v>0</v>
      </c>
      <c r="H206" s="33">
        <v>0</v>
      </c>
      <c r="I206" s="33">
        <v>0</v>
      </c>
      <c r="J206" s="33">
        <v>18099802.513</v>
      </c>
      <c r="K206" s="33">
        <v>48102</v>
      </c>
      <c r="L206" s="33">
        <v>13864499.336189747</v>
      </c>
      <c r="M206" s="33">
        <v>0</v>
      </c>
      <c r="N206" s="33">
        <v>0</v>
      </c>
      <c r="O206" s="54">
        <v>1012.8302567804476</v>
      </c>
      <c r="P206" s="33">
        <v>0</v>
      </c>
      <c r="Q206" s="33">
        <v>0</v>
      </c>
      <c r="R206" s="33">
        <v>0</v>
      </c>
      <c r="S206" s="33">
        <v>311.08938353786397</v>
      </c>
      <c r="T206" s="33">
        <v>0.82675054140455806</v>
      </c>
      <c r="U206" s="33">
        <v>238.29533766783106</v>
      </c>
      <c r="V206" s="33">
        <v>0</v>
      </c>
      <c r="W206" s="33">
        <v>0</v>
      </c>
    </row>
    <row r="207" spans="1:23" x14ac:dyDescent="0.2">
      <c r="A207" s="27">
        <v>5060</v>
      </c>
      <c r="B207" s="27" t="s">
        <v>688</v>
      </c>
      <c r="C207" s="33">
        <v>9732</v>
      </c>
      <c r="D207" s="33">
        <f>SUM(Table19[[#This Row],[Utbytte totalt]:[Renter ansvarlig lån totalt]])</f>
        <v>14832760.301299531</v>
      </c>
      <c r="E207" s="33">
        <f>SUM(Table19[[#This Row],[Utbytte per innbygger]:[Renter ansvarlig lån per innbygger]])</f>
        <v>1524.1225134915262</v>
      </c>
      <c r="F207" s="54">
        <v>6065462.5000000009</v>
      </c>
      <c r="G207" s="33">
        <v>0</v>
      </c>
      <c r="H207" s="33">
        <v>5646000.0000000009</v>
      </c>
      <c r="I207" s="33">
        <v>0</v>
      </c>
      <c r="J207" s="33">
        <v>339146.89999999997</v>
      </c>
      <c r="K207" s="33">
        <v>28346</v>
      </c>
      <c r="L207" s="33">
        <v>1501964.3972995281</v>
      </c>
      <c r="M207" s="33">
        <v>1251840.5040000007</v>
      </c>
      <c r="N207" s="33">
        <v>0</v>
      </c>
      <c r="O207" s="54">
        <v>623.2493321002878</v>
      </c>
      <c r="P207" s="33">
        <v>0</v>
      </c>
      <c r="Q207" s="33">
        <v>580.1479654747227</v>
      </c>
      <c r="R207" s="33">
        <v>0</v>
      </c>
      <c r="S207" s="33">
        <v>34.848633374434847</v>
      </c>
      <c r="T207" s="33">
        <v>2.9126592683929307</v>
      </c>
      <c r="U207" s="33">
        <v>154.33255212695522</v>
      </c>
      <c r="V207" s="33">
        <v>128.6313711467325</v>
      </c>
      <c r="W207" s="33">
        <v>0</v>
      </c>
    </row>
    <row r="208" spans="1:23" x14ac:dyDescent="0.2">
      <c r="A208" s="27">
        <v>3049</v>
      </c>
      <c r="B208" s="27" t="s">
        <v>674</v>
      </c>
      <c r="C208" s="33">
        <v>27584</v>
      </c>
      <c r="D208" s="33">
        <f>SUM(Table19[[#This Row],[Utbytte totalt]:[Renter ansvarlig lån totalt]])</f>
        <v>41928346.969840765</v>
      </c>
      <c r="E208" s="33">
        <f>SUM(Table19[[#This Row],[Utbytte per innbygger]:[Renter ansvarlig lån per innbygger]])</f>
        <v>1520.0241795910949</v>
      </c>
      <c r="F208" s="54">
        <v>36412500</v>
      </c>
      <c r="G208" s="33">
        <v>0</v>
      </c>
      <c r="H208" s="33">
        <v>0</v>
      </c>
      <c r="I208" s="33">
        <v>0</v>
      </c>
      <c r="J208" s="33">
        <v>0</v>
      </c>
      <c r="K208" s="33">
        <v>0</v>
      </c>
      <c r="L208" s="33">
        <v>5515846.969840765</v>
      </c>
      <c r="M208" s="33">
        <v>0</v>
      </c>
      <c r="N208" s="33">
        <v>0</v>
      </c>
      <c r="O208" s="54">
        <v>1320.0587296983758</v>
      </c>
      <c r="P208" s="33">
        <v>0</v>
      </c>
      <c r="Q208" s="33">
        <v>0</v>
      </c>
      <c r="R208" s="33">
        <v>0</v>
      </c>
      <c r="S208" s="33">
        <v>0</v>
      </c>
      <c r="T208" s="33">
        <v>0</v>
      </c>
      <c r="U208" s="33">
        <v>199.96544989271914</v>
      </c>
      <c r="V208" s="33">
        <v>0</v>
      </c>
      <c r="W208" s="33">
        <v>0</v>
      </c>
    </row>
    <row r="209" spans="1:23" x14ac:dyDescent="0.2">
      <c r="A209" s="27">
        <v>5442</v>
      </c>
      <c r="B209" s="27" t="s">
        <v>615</v>
      </c>
      <c r="C209" s="33">
        <v>854</v>
      </c>
      <c r="D209" s="33">
        <f>SUM(Table19[[#This Row],[Utbytte totalt]:[Renter ansvarlig lån totalt]])</f>
        <v>1252961.0075269681</v>
      </c>
      <c r="E209" s="33">
        <f>SUM(Table19[[#This Row],[Utbytte per innbygger]:[Renter ansvarlig lån per innbygger]])</f>
        <v>1467.1674561205716</v>
      </c>
      <c r="F209" s="54">
        <v>937500</v>
      </c>
      <c r="G209" s="33">
        <v>0</v>
      </c>
      <c r="H209" s="33">
        <v>0</v>
      </c>
      <c r="I209" s="33">
        <v>0</v>
      </c>
      <c r="J209" s="33">
        <v>96340.01999999999</v>
      </c>
      <c r="K209" s="33">
        <v>0</v>
      </c>
      <c r="L209" s="33">
        <v>219120.98752696812</v>
      </c>
      <c r="M209" s="33">
        <v>0</v>
      </c>
      <c r="N209" s="33">
        <v>0</v>
      </c>
      <c r="O209" s="54">
        <v>1097.7751756440282</v>
      </c>
      <c r="P209" s="33">
        <v>0</v>
      </c>
      <c r="Q209" s="33">
        <v>0</v>
      </c>
      <c r="R209" s="33">
        <v>0</v>
      </c>
      <c r="S209" s="33">
        <v>112.81032786885244</v>
      </c>
      <c r="T209" s="33">
        <v>0</v>
      </c>
      <c r="U209" s="33">
        <v>256.58195260769099</v>
      </c>
      <c r="V209" s="33">
        <v>0</v>
      </c>
      <c r="W209" s="33">
        <v>0</v>
      </c>
    </row>
    <row r="210" spans="1:23" x14ac:dyDescent="0.2">
      <c r="A210" s="27">
        <v>5401</v>
      </c>
      <c r="B210" s="27" t="s">
        <v>539</v>
      </c>
      <c r="C210" s="33">
        <v>77544</v>
      </c>
      <c r="D210" s="33">
        <f>SUM(Table19[[#This Row],[Utbytte totalt]:[Renter ansvarlig lån totalt]])</f>
        <v>111500673.22058204</v>
      </c>
      <c r="E210" s="33">
        <f>SUM(Table19[[#This Row],[Utbytte per innbygger]:[Renter ansvarlig lån per innbygger]])</f>
        <v>1437.9020068681268</v>
      </c>
      <c r="F210" s="54">
        <v>74000000</v>
      </c>
      <c r="G210" s="33">
        <v>2422294</v>
      </c>
      <c r="H210" s="33">
        <v>19698000</v>
      </c>
      <c r="I210" s="33">
        <v>0</v>
      </c>
      <c r="J210" s="33">
        <v>216421.84899999999</v>
      </c>
      <c r="K210" s="33">
        <v>13981</v>
      </c>
      <c r="L210" s="33">
        <v>12014154.371582031</v>
      </c>
      <c r="M210" s="33">
        <v>3135822.0000000033</v>
      </c>
      <c r="N210" s="33">
        <v>0</v>
      </c>
      <c r="O210" s="54">
        <v>954.2969152997008</v>
      </c>
      <c r="P210" s="33">
        <v>31.237671515526667</v>
      </c>
      <c r="Q210" s="33">
        <v>254.02352212937171</v>
      </c>
      <c r="R210" s="33">
        <v>0</v>
      </c>
      <c r="S210" s="33">
        <v>2.7909554446507787</v>
      </c>
      <c r="T210" s="33">
        <v>0.18029763747033942</v>
      </c>
      <c r="U210" s="33">
        <v>154.93338455047498</v>
      </c>
      <c r="V210" s="33">
        <v>40.439260290931642</v>
      </c>
      <c r="W210" s="33">
        <v>0</v>
      </c>
    </row>
    <row r="211" spans="1:23" x14ac:dyDescent="0.2">
      <c r="A211" s="27">
        <v>1813</v>
      </c>
      <c r="B211" s="27" t="s">
        <v>523</v>
      </c>
      <c r="C211" s="33">
        <v>7777</v>
      </c>
      <c r="D211" s="33">
        <f>SUM(Table19[[#This Row],[Utbytte totalt]:[Renter ansvarlig lån totalt]])</f>
        <v>10928918.502603766</v>
      </c>
      <c r="E211" s="33">
        <f>SUM(Table19[[#This Row],[Utbytte per innbygger]:[Renter ansvarlig lån per innbygger]])</f>
        <v>1405.2871933398183</v>
      </c>
      <c r="F211" s="54">
        <v>3246308.52</v>
      </c>
      <c r="G211" s="33">
        <v>4968432</v>
      </c>
      <c r="H211" s="33">
        <v>0</v>
      </c>
      <c r="I211" s="33">
        <v>0</v>
      </c>
      <c r="J211" s="33">
        <v>517490.53999999992</v>
      </c>
      <c r="K211" s="33">
        <v>240076</v>
      </c>
      <c r="L211" s="33">
        <v>1956611.4426037669</v>
      </c>
      <c r="M211" s="33">
        <v>0</v>
      </c>
      <c r="N211" s="33">
        <v>0</v>
      </c>
      <c r="O211" s="54">
        <v>417.42426642664265</v>
      </c>
      <c r="P211" s="33">
        <v>638.86228622862291</v>
      </c>
      <c r="Q211" s="33">
        <v>0</v>
      </c>
      <c r="R211" s="33">
        <v>0</v>
      </c>
      <c r="S211" s="33">
        <v>66.541152115211517</v>
      </c>
      <c r="T211" s="33">
        <v>30.870001285842871</v>
      </c>
      <c r="U211" s="33">
        <v>251.58948728349839</v>
      </c>
      <c r="V211" s="33">
        <v>0</v>
      </c>
      <c r="W211" s="33">
        <v>0</v>
      </c>
    </row>
    <row r="212" spans="1:23" x14ac:dyDescent="0.2">
      <c r="A212" s="27">
        <v>3815</v>
      </c>
      <c r="B212" s="27" t="s">
        <v>571</v>
      </c>
      <c r="C212" s="33">
        <v>4093</v>
      </c>
      <c r="D212" s="33">
        <f>SUM(Table19[[#This Row],[Utbytte totalt]:[Renter ansvarlig lån totalt]])</f>
        <v>5539915.8121203911</v>
      </c>
      <c r="E212" s="33">
        <f>SUM(Table19[[#This Row],[Utbytte per innbygger]:[Renter ansvarlig lån per innbygger]])</f>
        <v>1353.5098490399196</v>
      </c>
      <c r="F212" s="54">
        <v>0</v>
      </c>
      <c r="G212" s="33">
        <v>511065.64400000003</v>
      </c>
      <c r="H212" s="33">
        <v>0</v>
      </c>
      <c r="I212" s="33">
        <v>0</v>
      </c>
      <c r="J212" s="33">
        <v>3733925.32</v>
      </c>
      <c r="K212" s="33">
        <v>334200</v>
      </c>
      <c r="L212" s="33">
        <v>960724.84812039137</v>
      </c>
      <c r="M212" s="33">
        <v>0</v>
      </c>
      <c r="N212" s="33">
        <v>0</v>
      </c>
      <c r="O212" s="54">
        <v>0</v>
      </c>
      <c r="P212" s="33">
        <v>124.86333838260445</v>
      </c>
      <c r="Q212" s="33">
        <v>0</v>
      </c>
      <c r="R212" s="33">
        <v>0</v>
      </c>
      <c r="S212" s="33">
        <v>912.27102858538967</v>
      </c>
      <c r="T212" s="33">
        <v>81.651600293183478</v>
      </c>
      <c r="U212" s="33">
        <v>234.72388177874208</v>
      </c>
      <c r="V212" s="33">
        <v>0</v>
      </c>
      <c r="W212" s="33">
        <v>0</v>
      </c>
    </row>
    <row r="213" spans="1:23" x14ac:dyDescent="0.2">
      <c r="A213" s="27">
        <v>5053</v>
      </c>
      <c r="B213" s="27" t="s">
        <v>570</v>
      </c>
      <c r="C213" s="33">
        <v>6794</v>
      </c>
      <c r="D213" s="33">
        <f>SUM(Table19[[#This Row],[Utbytte totalt]:[Renter ansvarlig lån totalt]])</f>
        <v>8834242.5970873702</v>
      </c>
      <c r="E213" s="33">
        <f>SUM(Table19[[#This Row],[Utbytte per innbygger]:[Renter ansvarlig lån per innbygger]])</f>
        <v>1300.3006472015556</v>
      </c>
      <c r="F213" s="54">
        <v>4306383.75</v>
      </c>
      <c r="G213" s="33">
        <v>363142.53500000003</v>
      </c>
      <c r="H213" s="33">
        <v>0</v>
      </c>
      <c r="I213" s="33">
        <v>0</v>
      </c>
      <c r="J213" s="33">
        <v>2077349.7949999997</v>
      </c>
      <c r="K213" s="33">
        <v>435825</v>
      </c>
      <c r="L213" s="33">
        <v>1651541.5170873702</v>
      </c>
      <c r="M213" s="33">
        <v>0</v>
      </c>
      <c r="N213" s="33">
        <v>0</v>
      </c>
      <c r="O213" s="54">
        <v>633.85100824256699</v>
      </c>
      <c r="P213" s="33">
        <v>53.450476155431268</v>
      </c>
      <c r="Q213" s="33">
        <v>0</v>
      </c>
      <c r="R213" s="33">
        <v>0</v>
      </c>
      <c r="S213" s="33">
        <v>305.76240727112156</v>
      </c>
      <c r="T213" s="33">
        <v>64.148513394171331</v>
      </c>
      <c r="U213" s="33">
        <v>243.08824213826466</v>
      </c>
      <c r="V213" s="33">
        <v>0</v>
      </c>
      <c r="W213" s="33">
        <v>0</v>
      </c>
    </row>
    <row r="214" spans="1:23" x14ac:dyDescent="0.2">
      <c r="A214" s="27">
        <v>4204</v>
      </c>
      <c r="B214" s="27" t="s">
        <v>680</v>
      </c>
      <c r="C214" s="33">
        <v>113737</v>
      </c>
      <c r="D214" s="33">
        <f>SUM(Table19[[#This Row],[Utbytte totalt]:[Renter ansvarlig lån totalt]])</f>
        <v>146484989.61539984</v>
      </c>
      <c r="E214" s="33">
        <f>SUM(Table19[[#This Row],[Utbytte per innbygger]:[Renter ansvarlig lån per innbygger]])</f>
        <v>1287.9273201807664</v>
      </c>
      <c r="F214" s="54">
        <v>118811485.8</v>
      </c>
      <c r="G214" s="33">
        <v>0</v>
      </c>
      <c r="H214" s="33">
        <v>0</v>
      </c>
      <c r="I214" s="33">
        <v>0</v>
      </c>
      <c r="J214" s="33">
        <v>1139977.2</v>
      </c>
      <c r="K214" s="33">
        <v>105934</v>
      </c>
      <c r="L214" s="33">
        <v>26427592.615399837</v>
      </c>
      <c r="M214" s="33">
        <v>0</v>
      </c>
      <c r="N214" s="33">
        <v>0</v>
      </c>
      <c r="O214" s="54">
        <v>1044.6159631430405</v>
      </c>
      <c r="P214" s="33">
        <v>0</v>
      </c>
      <c r="Q214" s="33">
        <v>0</v>
      </c>
      <c r="R214" s="33">
        <v>0</v>
      </c>
      <c r="S214" s="33">
        <v>10.02292305933865</v>
      </c>
      <c r="T214" s="33">
        <v>0.93139435715730146</v>
      </c>
      <c r="U214" s="33">
        <v>232.35703962123</v>
      </c>
      <c r="V214" s="33">
        <v>0</v>
      </c>
      <c r="W214" s="33">
        <v>0</v>
      </c>
    </row>
    <row r="215" spans="1:23" x14ac:dyDescent="0.2">
      <c r="A215" s="27">
        <v>1840</v>
      </c>
      <c r="B215" s="27" t="s">
        <v>554</v>
      </c>
      <c r="C215" s="33">
        <v>4617</v>
      </c>
      <c r="D215" s="33">
        <f>SUM(Table19[[#This Row],[Utbytte totalt]:[Renter ansvarlig lån totalt]])</f>
        <v>5892645.2720521707</v>
      </c>
      <c r="E215" s="33">
        <f>SUM(Table19[[#This Row],[Utbytte per innbygger]:[Renter ansvarlig lån per innbygger]])</f>
        <v>1276.2931063574117</v>
      </c>
      <c r="F215" s="54">
        <v>0</v>
      </c>
      <c r="G215" s="33">
        <v>1398587.085</v>
      </c>
      <c r="H215" s="33">
        <v>0</v>
      </c>
      <c r="I215" s="33">
        <v>0</v>
      </c>
      <c r="J215" s="33">
        <v>2361678.7600000002</v>
      </c>
      <c r="K215" s="33">
        <v>994452</v>
      </c>
      <c r="L215" s="33">
        <v>1137927.42705217</v>
      </c>
      <c r="M215" s="33">
        <v>0</v>
      </c>
      <c r="N215" s="33">
        <v>0</v>
      </c>
      <c r="O215" s="54">
        <v>0</v>
      </c>
      <c r="P215" s="33">
        <v>302.92117933723193</v>
      </c>
      <c r="Q215" s="33">
        <v>0</v>
      </c>
      <c r="R215" s="33">
        <v>0</v>
      </c>
      <c r="S215" s="33">
        <v>511.5180333549925</v>
      </c>
      <c r="T215" s="33">
        <v>215.38921377517869</v>
      </c>
      <c r="U215" s="33">
        <v>246.46467989000868</v>
      </c>
      <c r="V215" s="33">
        <v>0</v>
      </c>
      <c r="W215" s="33">
        <v>0</v>
      </c>
    </row>
    <row r="216" spans="1:23" x14ac:dyDescent="0.2">
      <c r="A216" s="27">
        <v>5026</v>
      </c>
      <c r="B216" s="27" t="s">
        <v>616</v>
      </c>
      <c r="C216" s="33">
        <v>1953</v>
      </c>
      <c r="D216" s="33">
        <f>SUM(Table19[[#This Row],[Utbytte totalt]:[Renter ansvarlig lån totalt]])</f>
        <v>2478767.4689966738</v>
      </c>
      <c r="E216" s="33">
        <f>SUM(Table19[[#This Row],[Utbytte per innbygger]:[Renter ansvarlig lån per innbygger]])</f>
        <v>1269.2101735774058</v>
      </c>
      <c r="F216" s="54">
        <v>2010000</v>
      </c>
      <c r="G216" s="33">
        <v>0</v>
      </c>
      <c r="H216" s="33">
        <v>0</v>
      </c>
      <c r="I216" s="33">
        <v>0</v>
      </c>
      <c r="J216" s="33">
        <v>0</v>
      </c>
      <c r="K216" s="33">
        <v>0</v>
      </c>
      <c r="L216" s="33">
        <v>468767.46899667382</v>
      </c>
      <c r="M216" s="33">
        <v>0</v>
      </c>
      <c r="N216" s="33">
        <v>0</v>
      </c>
      <c r="O216" s="54">
        <v>1029.1858678955452</v>
      </c>
      <c r="P216" s="33">
        <v>0</v>
      </c>
      <c r="Q216" s="33">
        <v>0</v>
      </c>
      <c r="R216" s="33">
        <v>0</v>
      </c>
      <c r="S216" s="33">
        <v>0</v>
      </c>
      <c r="T216" s="33">
        <v>0</v>
      </c>
      <c r="U216" s="33">
        <v>240.02430568186062</v>
      </c>
      <c r="V216" s="33">
        <v>0</v>
      </c>
      <c r="W216" s="33">
        <v>0</v>
      </c>
    </row>
    <row r="217" spans="1:23" x14ac:dyDescent="0.2">
      <c r="A217" s="27">
        <v>1848</v>
      </c>
      <c r="B217" s="27" t="s">
        <v>605</v>
      </c>
      <c r="C217" s="33">
        <v>2591</v>
      </c>
      <c r="D217" s="33">
        <f>SUM(Table19[[#This Row],[Utbytte totalt]:[Renter ansvarlig lån totalt]])</f>
        <v>3250221.5974625638</v>
      </c>
      <c r="E217" s="33">
        <f>SUM(Table19[[#This Row],[Utbytte per innbygger]:[Renter ansvarlig lån per innbygger]])</f>
        <v>1254.4274787582262</v>
      </c>
      <c r="F217" s="54">
        <v>2349394.2500000005</v>
      </c>
      <c r="G217" s="33">
        <v>0</v>
      </c>
      <c r="H217" s="33">
        <v>0</v>
      </c>
      <c r="I217" s="33">
        <v>0</v>
      </c>
      <c r="J217" s="33">
        <v>202730.78</v>
      </c>
      <c r="K217" s="33">
        <v>80961</v>
      </c>
      <c r="L217" s="33">
        <v>617135.56746256351</v>
      </c>
      <c r="M217" s="33">
        <v>0</v>
      </c>
      <c r="N217" s="33">
        <v>0</v>
      </c>
      <c r="O217" s="54">
        <v>906.75192975685081</v>
      </c>
      <c r="P217" s="33">
        <v>0</v>
      </c>
      <c r="Q217" s="33">
        <v>0</v>
      </c>
      <c r="R217" s="33">
        <v>0</v>
      </c>
      <c r="S217" s="33">
        <v>78.24422230798919</v>
      </c>
      <c r="T217" s="33">
        <v>31.247008876881512</v>
      </c>
      <c r="U217" s="33">
        <v>238.18431781650463</v>
      </c>
      <c r="V217" s="33">
        <v>0</v>
      </c>
      <c r="W217" s="33">
        <v>0</v>
      </c>
    </row>
    <row r="218" spans="1:23" x14ac:dyDescent="0.2">
      <c r="A218" s="27">
        <v>5404</v>
      </c>
      <c r="B218" s="27" t="s">
        <v>756</v>
      </c>
      <c r="C218" s="33">
        <v>1897</v>
      </c>
      <c r="D218" s="33">
        <f>SUM(Table19[[#This Row],[Utbytte totalt]:[Renter ansvarlig lån totalt]])</f>
        <v>2355125.7923242152</v>
      </c>
      <c r="E218" s="33">
        <f>SUM(Table19[[#This Row],[Utbytte per innbygger]:[Renter ansvarlig lån per innbygger]])</f>
        <v>1241.500154098163</v>
      </c>
      <c r="F218" s="54">
        <v>1875000</v>
      </c>
      <c r="G218" s="33">
        <v>0</v>
      </c>
      <c r="H218" s="33">
        <v>0</v>
      </c>
      <c r="I218" s="33">
        <v>0</v>
      </c>
      <c r="J218" s="33">
        <v>0</v>
      </c>
      <c r="K218" s="33">
        <v>0</v>
      </c>
      <c r="L218" s="33">
        <v>480125.79232421517</v>
      </c>
      <c r="M218" s="33">
        <v>0</v>
      </c>
      <c r="N218" s="33">
        <v>0</v>
      </c>
      <c r="O218" s="54">
        <v>988.40274117026888</v>
      </c>
      <c r="P218" s="33">
        <v>0</v>
      </c>
      <c r="Q218" s="33">
        <v>0</v>
      </c>
      <c r="R218" s="33">
        <v>0</v>
      </c>
      <c r="S218" s="33">
        <v>0</v>
      </c>
      <c r="T218" s="33">
        <v>0</v>
      </c>
      <c r="U218" s="33">
        <v>253.09741292789414</v>
      </c>
      <c r="V218" s="33">
        <v>0</v>
      </c>
      <c r="W218" s="33">
        <v>0</v>
      </c>
    </row>
    <row r="219" spans="1:23" x14ac:dyDescent="0.2">
      <c r="A219" s="27">
        <v>3001</v>
      </c>
      <c r="B219" s="27" t="s">
        <v>597</v>
      </c>
      <c r="C219" s="33">
        <v>31444</v>
      </c>
      <c r="D219" s="33">
        <f>SUM(Table19[[#This Row],[Utbytte totalt]:[Renter ansvarlig lån totalt]])</f>
        <v>39003213.907606445</v>
      </c>
      <c r="E219" s="33">
        <f>SUM(Table19[[#This Row],[Utbytte per innbygger]:[Renter ansvarlig lån per innbygger]])</f>
        <v>1240.4024267779685</v>
      </c>
      <c r="F219" s="54">
        <v>29671290</v>
      </c>
      <c r="G219" s="33">
        <v>0</v>
      </c>
      <c r="H219" s="33">
        <v>0</v>
      </c>
      <c r="I219" s="33">
        <v>0</v>
      </c>
      <c r="J219" s="33">
        <v>1814852.4600000002</v>
      </c>
      <c r="K219" s="33">
        <v>51625</v>
      </c>
      <c r="L219" s="33">
        <v>7465446.4476064444</v>
      </c>
      <c r="M219" s="33">
        <v>0</v>
      </c>
      <c r="N219" s="33">
        <v>0</v>
      </c>
      <c r="O219" s="54">
        <v>943.62326675995416</v>
      </c>
      <c r="P219" s="33">
        <v>0</v>
      </c>
      <c r="Q219" s="33">
        <v>0</v>
      </c>
      <c r="R219" s="33">
        <v>0</v>
      </c>
      <c r="S219" s="33">
        <v>57.716971759318156</v>
      </c>
      <c r="T219" s="33">
        <v>1.641807658058771</v>
      </c>
      <c r="U219" s="33">
        <v>237.42038060063746</v>
      </c>
      <c r="V219" s="33">
        <v>0</v>
      </c>
      <c r="W219" s="33">
        <v>0</v>
      </c>
    </row>
    <row r="220" spans="1:23" x14ac:dyDescent="0.2">
      <c r="A220" s="27">
        <v>1827</v>
      </c>
      <c r="B220" s="27" t="s">
        <v>766</v>
      </c>
      <c r="C220" s="33">
        <v>1369</v>
      </c>
      <c r="D220" s="33">
        <f>SUM(Table19[[#This Row],[Utbytte totalt]:[Renter ansvarlig lån totalt]])</f>
        <v>1694580.2742260878</v>
      </c>
      <c r="E220" s="33">
        <f>SUM(Table19[[#This Row],[Utbytte per innbygger]:[Renter ansvarlig lån per innbygger]])</f>
        <v>1237.8234289452798</v>
      </c>
      <c r="F220" s="54">
        <v>1480593.66</v>
      </c>
      <c r="G220" s="33">
        <v>0</v>
      </c>
      <c r="H220" s="33">
        <v>0</v>
      </c>
      <c r="I220" s="33">
        <v>0</v>
      </c>
      <c r="J220" s="33">
        <v>0</v>
      </c>
      <c r="K220" s="33">
        <v>0</v>
      </c>
      <c r="L220" s="33">
        <v>213986.61422608793</v>
      </c>
      <c r="M220" s="33">
        <v>0</v>
      </c>
      <c r="N220" s="33">
        <v>0</v>
      </c>
      <c r="O220" s="54">
        <v>1081.5147260774288</v>
      </c>
      <c r="P220" s="33">
        <v>0</v>
      </c>
      <c r="Q220" s="33">
        <v>0</v>
      </c>
      <c r="R220" s="33">
        <v>0</v>
      </c>
      <c r="S220" s="33">
        <v>0</v>
      </c>
      <c r="T220" s="33">
        <v>0</v>
      </c>
      <c r="U220" s="33">
        <v>156.30870286785094</v>
      </c>
      <c r="V220" s="33">
        <v>0</v>
      </c>
      <c r="W220" s="33">
        <v>0</v>
      </c>
    </row>
    <row r="221" spans="1:23" x14ac:dyDescent="0.2">
      <c r="A221" s="27">
        <v>3018</v>
      </c>
      <c r="B221" s="27" t="s">
        <v>751</v>
      </c>
      <c r="C221" s="33">
        <v>5913</v>
      </c>
      <c r="D221" s="33">
        <f>SUM(Table19[[#This Row],[Utbytte totalt]:[Renter ansvarlig lån totalt]])</f>
        <v>7261816.6376400292</v>
      </c>
      <c r="E221" s="33">
        <f>SUM(Table19[[#This Row],[Utbytte per innbygger]:[Renter ansvarlig lån per innbygger]])</f>
        <v>1228.1103733536327</v>
      </c>
      <c r="F221" s="54">
        <v>5894010</v>
      </c>
      <c r="G221" s="33">
        <v>0</v>
      </c>
      <c r="H221" s="33">
        <v>0</v>
      </c>
      <c r="I221" s="33">
        <v>0</v>
      </c>
      <c r="J221" s="33">
        <v>0</v>
      </c>
      <c r="K221" s="33">
        <v>10487</v>
      </c>
      <c r="L221" s="33">
        <v>1357319.6376400292</v>
      </c>
      <c r="M221" s="33">
        <v>0</v>
      </c>
      <c r="N221" s="33">
        <v>0</v>
      </c>
      <c r="O221" s="54">
        <v>996.78843226788433</v>
      </c>
      <c r="P221" s="33">
        <v>0</v>
      </c>
      <c r="Q221" s="33">
        <v>0</v>
      </c>
      <c r="R221" s="33">
        <v>0</v>
      </c>
      <c r="S221" s="33">
        <v>0</v>
      </c>
      <c r="T221" s="33">
        <v>1.7735498055132759</v>
      </c>
      <c r="U221" s="33">
        <v>229.54839128023494</v>
      </c>
      <c r="V221" s="33">
        <v>0</v>
      </c>
      <c r="W221" s="33">
        <v>0</v>
      </c>
    </row>
    <row r="222" spans="1:23" x14ac:dyDescent="0.2">
      <c r="A222" s="27">
        <v>3401</v>
      </c>
      <c r="B222" s="27" t="s">
        <v>555</v>
      </c>
      <c r="C222" s="33">
        <v>17949</v>
      </c>
      <c r="D222" s="33">
        <f>SUM(Table19[[#This Row],[Utbytte totalt]:[Renter ansvarlig lån totalt]])</f>
        <v>21300243.871079922</v>
      </c>
      <c r="E222" s="33">
        <f>SUM(Table19[[#This Row],[Utbytte per innbygger]:[Renter ansvarlig lån per innbygger]])</f>
        <v>1186.7092245294959</v>
      </c>
      <c r="F222" s="54">
        <v>0</v>
      </c>
      <c r="G222" s="33">
        <v>567259.76376</v>
      </c>
      <c r="H222" s="33">
        <v>0</v>
      </c>
      <c r="I222" s="33">
        <v>0</v>
      </c>
      <c r="J222" s="33">
        <v>16221194.756999999</v>
      </c>
      <c r="K222" s="33">
        <v>245065</v>
      </c>
      <c r="L222" s="33">
        <v>4266724.350319922</v>
      </c>
      <c r="M222" s="33">
        <v>0</v>
      </c>
      <c r="N222" s="33">
        <v>0</v>
      </c>
      <c r="O222" s="54">
        <v>0</v>
      </c>
      <c r="P222" s="33">
        <v>31.603975918435566</v>
      </c>
      <c r="Q222" s="33">
        <v>0</v>
      </c>
      <c r="R222" s="33">
        <v>0</v>
      </c>
      <c r="S222" s="33">
        <v>903.73807772020723</v>
      </c>
      <c r="T222" s="33">
        <v>13.65340687503482</v>
      </c>
      <c r="U222" s="33">
        <v>237.71376401581827</v>
      </c>
      <c r="V222" s="33">
        <v>0</v>
      </c>
      <c r="W222" s="33">
        <v>0</v>
      </c>
    </row>
    <row r="223" spans="1:23" x14ac:dyDescent="0.2">
      <c r="A223" s="27">
        <v>1507</v>
      </c>
      <c r="B223" s="27" t="s">
        <v>642</v>
      </c>
      <c r="C223" s="33">
        <v>67114</v>
      </c>
      <c r="D223" s="33">
        <f>SUM(Table19[[#This Row],[Utbytte totalt]:[Renter ansvarlig lån totalt]])</f>
        <v>79547956.309490696</v>
      </c>
      <c r="E223" s="33">
        <f>SUM(Table19[[#This Row],[Utbytte per innbygger]:[Renter ansvarlig lån per innbygger]])</f>
        <v>1185.2662083841033</v>
      </c>
      <c r="F223" s="54">
        <v>68386500</v>
      </c>
      <c r="G223" s="33">
        <v>206650</v>
      </c>
      <c r="H223" s="33">
        <v>75000</v>
      </c>
      <c r="I223" s="33">
        <v>0</v>
      </c>
      <c r="J223" s="33">
        <v>0</v>
      </c>
      <c r="K223" s="33">
        <v>0</v>
      </c>
      <c r="L223" s="33">
        <v>10341593.7894907</v>
      </c>
      <c r="M223" s="33">
        <v>538212.52000000037</v>
      </c>
      <c r="N223" s="33">
        <v>0</v>
      </c>
      <c r="O223" s="54">
        <v>1018.9602765443872</v>
      </c>
      <c r="P223" s="33">
        <v>3.0790893107250352</v>
      </c>
      <c r="Q223" s="33">
        <v>1.1175015645021904</v>
      </c>
      <c r="R223" s="33">
        <v>0</v>
      </c>
      <c r="S223" s="33">
        <v>0</v>
      </c>
      <c r="T223" s="33">
        <v>0</v>
      </c>
      <c r="U223" s="33">
        <v>154.08996318935988</v>
      </c>
      <c r="V223" s="33">
        <v>8.0193777751288913</v>
      </c>
      <c r="W223" s="33">
        <v>0</v>
      </c>
    </row>
    <row r="224" spans="1:23" x14ac:dyDescent="0.2">
      <c r="A224" s="27">
        <v>1828</v>
      </c>
      <c r="B224" s="27" t="s">
        <v>652</v>
      </c>
      <c r="C224" s="33">
        <v>1698</v>
      </c>
      <c r="D224" s="33">
        <f>SUM(Table19[[#This Row],[Utbytte totalt]:[Renter ansvarlig lån totalt]])</f>
        <v>1973334.4670788231</v>
      </c>
      <c r="E224" s="33">
        <f>SUM(Table19[[#This Row],[Utbytte per innbygger]:[Renter ansvarlig lån per innbygger]])</f>
        <v>1162.1522185387651</v>
      </c>
      <c r="F224" s="54">
        <v>1556625.98</v>
      </c>
      <c r="G224" s="33">
        <v>0</v>
      </c>
      <c r="H224" s="33">
        <v>0</v>
      </c>
      <c r="I224" s="33">
        <v>0</v>
      </c>
      <c r="J224" s="33">
        <v>0</v>
      </c>
      <c r="K224" s="33">
        <v>0</v>
      </c>
      <c r="L224" s="33">
        <v>416708.48707882315</v>
      </c>
      <c r="M224" s="33">
        <v>0</v>
      </c>
      <c r="N224" s="33">
        <v>0</v>
      </c>
      <c r="O224" s="54">
        <v>916.74085983510008</v>
      </c>
      <c r="P224" s="33">
        <v>0</v>
      </c>
      <c r="Q224" s="33">
        <v>0</v>
      </c>
      <c r="R224" s="33">
        <v>0</v>
      </c>
      <c r="S224" s="33">
        <v>0</v>
      </c>
      <c r="T224" s="33">
        <v>0</v>
      </c>
      <c r="U224" s="33">
        <v>245.411358703665</v>
      </c>
      <c r="V224" s="33">
        <v>0</v>
      </c>
      <c r="W224" s="33">
        <v>0</v>
      </c>
    </row>
    <row r="225" spans="1:23" x14ac:dyDescent="0.2">
      <c r="A225" s="27">
        <v>3413</v>
      </c>
      <c r="B225" s="27" t="s">
        <v>728</v>
      </c>
      <c r="C225" s="33">
        <v>21156</v>
      </c>
      <c r="D225" s="33">
        <f>SUM(Table19[[#This Row],[Utbytte totalt]:[Renter ansvarlig lån totalt]])</f>
        <v>24259150.926770329</v>
      </c>
      <c r="E225" s="33">
        <f>SUM(Table19[[#This Row],[Utbytte per innbygger]:[Renter ansvarlig lån per innbygger]])</f>
        <v>1146.6794728100931</v>
      </c>
      <c r="F225" s="54">
        <v>12000000</v>
      </c>
      <c r="G225" s="33">
        <v>0</v>
      </c>
      <c r="H225" s="33">
        <v>0</v>
      </c>
      <c r="I225" s="33">
        <v>0</v>
      </c>
      <c r="J225" s="33">
        <v>6756069.023</v>
      </c>
      <c r="K225" s="33">
        <v>512434</v>
      </c>
      <c r="L225" s="33">
        <v>4990647.9037703276</v>
      </c>
      <c r="M225" s="33">
        <v>0</v>
      </c>
      <c r="N225" s="33">
        <v>0</v>
      </c>
      <c r="O225" s="54">
        <v>567.21497447532613</v>
      </c>
      <c r="P225" s="33">
        <v>0</v>
      </c>
      <c r="Q225" s="33">
        <v>0</v>
      </c>
      <c r="R225" s="33">
        <v>0</v>
      </c>
      <c r="S225" s="33">
        <v>319.3452932028739</v>
      </c>
      <c r="T225" s="33">
        <v>24.221686519190772</v>
      </c>
      <c r="U225" s="33">
        <v>235.89751861270219</v>
      </c>
      <c r="V225" s="33">
        <v>0</v>
      </c>
      <c r="W225" s="33">
        <v>0</v>
      </c>
    </row>
    <row r="226" spans="1:23" x14ac:dyDescent="0.2">
      <c r="A226" s="27">
        <v>1525</v>
      </c>
      <c r="B226" s="27" t="s">
        <v>547</v>
      </c>
      <c r="C226" s="33">
        <v>4467</v>
      </c>
      <c r="D226" s="33">
        <f>SUM(Table19[[#This Row],[Utbytte totalt]:[Renter ansvarlig lån totalt]])</f>
        <v>5116381.2172879651</v>
      </c>
      <c r="E226" s="33">
        <f>SUM(Table19[[#This Row],[Utbytte per innbygger]:[Renter ansvarlig lån per innbygger]])</f>
        <v>1145.3730058849262</v>
      </c>
      <c r="F226" s="54">
        <v>0</v>
      </c>
      <c r="G226" s="33">
        <v>1877664.264</v>
      </c>
      <c r="H226" s="33">
        <v>0</v>
      </c>
      <c r="I226" s="33">
        <v>0</v>
      </c>
      <c r="J226" s="33">
        <v>1284016.1659999997</v>
      </c>
      <c r="K226" s="33">
        <v>250372</v>
      </c>
      <c r="L226" s="33">
        <v>1704328.7872879654</v>
      </c>
      <c r="M226" s="33">
        <v>0</v>
      </c>
      <c r="N226" s="33">
        <v>0</v>
      </c>
      <c r="O226" s="54">
        <v>0</v>
      </c>
      <c r="P226" s="33">
        <v>420.34122766957688</v>
      </c>
      <c r="Q226" s="33">
        <v>0</v>
      </c>
      <c r="R226" s="33">
        <v>0</v>
      </c>
      <c r="S226" s="33">
        <v>287.44485471233486</v>
      </c>
      <c r="T226" s="33">
        <v>56.04925005596597</v>
      </c>
      <c r="U226" s="33">
        <v>381.53767344704846</v>
      </c>
      <c r="V226" s="33">
        <v>0</v>
      </c>
      <c r="W226" s="33">
        <v>0</v>
      </c>
    </row>
    <row r="227" spans="1:23" x14ac:dyDescent="0.2">
      <c r="A227" s="27">
        <v>5046</v>
      </c>
      <c r="B227" s="27" t="s">
        <v>644</v>
      </c>
      <c r="C227" s="33">
        <v>1193</v>
      </c>
      <c r="D227" s="33">
        <f>SUM(Table19[[#This Row],[Utbytte totalt]:[Renter ansvarlig lån totalt]])</f>
        <v>1361502.4170039967</v>
      </c>
      <c r="E227" s="33">
        <f>SUM(Table19[[#This Row],[Utbytte per innbygger]:[Renter ansvarlig lån per innbygger]])</f>
        <v>1141.2425959798798</v>
      </c>
      <c r="F227" s="54">
        <v>1070208.75</v>
      </c>
      <c r="G227" s="33">
        <v>0</v>
      </c>
      <c r="H227" s="33">
        <v>0</v>
      </c>
      <c r="I227" s="33">
        <v>0</v>
      </c>
      <c r="J227" s="33">
        <v>0</v>
      </c>
      <c r="K227" s="33">
        <v>0</v>
      </c>
      <c r="L227" s="33">
        <v>291293.66700399667</v>
      </c>
      <c r="M227" s="33">
        <v>0</v>
      </c>
      <c r="N227" s="33">
        <v>0</v>
      </c>
      <c r="O227" s="54">
        <v>897.07355406538136</v>
      </c>
      <c r="P227" s="33">
        <v>0</v>
      </c>
      <c r="Q227" s="33">
        <v>0</v>
      </c>
      <c r="R227" s="33">
        <v>0</v>
      </c>
      <c r="S227" s="33">
        <v>0</v>
      </c>
      <c r="T227" s="33">
        <v>0</v>
      </c>
      <c r="U227" s="33">
        <v>244.16904191449848</v>
      </c>
      <c r="V227" s="33">
        <v>0</v>
      </c>
      <c r="W227" s="33">
        <v>0</v>
      </c>
    </row>
    <row r="228" spans="1:23" x14ac:dyDescent="0.2">
      <c r="A228" s="27">
        <v>1816</v>
      </c>
      <c r="B228" s="27" t="s">
        <v>770</v>
      </c>
      <c r="C228" s="33">
        <v>462</v>
      </c>
      <c r="D228" s="33">
        <f>SUM(Table19[[#This Row],[Utbytte totalt]:[Renter ansvarlig lån totalt]])</f>
        <v>526822.76202749228</v>
      </c>
      <c r="E228" s="33">
        <f>SUM(Table19[[#This Row],[Utbytte per innbygger]:[Renter ansvarlig lån per innbygger]])</f>
        <v>1140.309008717516</v>
      </c>
      <c r="F228" s="54">
        <v>417498.89999999997</v>
      </c>
      <c r="G228" s="33">
        <v>0</v>
      </c>
      <c r="H228" s="33">
        <v>0</v>
      </c>
      <c r="I228" s="33">
        <v>0</v>
      </c>
      <c r="J228" s="33">
        <v>0</v>
      </c>
      <c r="K228" s="33">
        <v>0</v>
      </c>
      <c r="L228" s="33">
        <v>109323.86202749237</v>
      </c>
      <c r="M228" s="33">
        <v>0</v>
      </c>
      <c r="N228" s="33">
        <v>0</v>
      </c>
      <c r="O228" s="54">
        <v>903.67727272727268</v>
      </c>
      <c r="P228" s="33">
        <v>0</v>
      </c>
      <c r="Q228" s="33">
        <v>0</v>
      </c>
      <c r="R228" s="33">
        <v>0</v>
      </c>
      <c r="S228" s="33">
        <v>0</v>
      </c>
      <c r="T228" s="33">
        <v>0</v>
      </c>
      <c r="U228" s="33">
        <v>236.63173599024324</v>
      </c>
      <c r="V228" s="33">
        <v>0</v>
      </c>
      <c r="W228" s="33">
        <v>0</v>
      </c>
    </row>
    <row r="229" spans="1:23" x14ac:dyDescent="0.2">
      <c r="A229" s="27">
        <v>5047</v>
      </c>
      <c r="B229" s="27" t="s">
        <v>636</v>
      </c>
      <c r="C229" s="33">
        <v>3817</v>
      </c>
      <c r="D229" s="33">
        <f>SUM(Table19[[#This Row],[Utbytte totalt]:[Renter ansvarlig lån totalt]])</f>
        <v>4339397.0462441696</v>
      </c>
      <c r="E229" s="33">
        <f>SUM(Table19[[#This Row],[Utbytte per innbygger]:[Renter ansvarlig lån per innbygger]])</f>
        <v>1136.8606356416476</v>
      </c>
      <c r="F229" s="54">
        <v>2470658.75</v>
      </c>
      <c r="G229" s="33">
        <v>0</v>
      </c>
      <c r="H229" s="33">
        <v>0</v>
      </c>
      <c r="I229" s="33">
        <v>0</v>
      </c>
      <c r="J229" s="33">
        <v>502417.61999999988</v>
      </c>
      <c r="K229" s="33">
        <v>442194</v>
      </c>
      <c r="L229" s="33">
        <v>924126.67624416947</v>
      </c>
      <c r="M229" s="33">
        <v>0</v>
      </c>
      <c r="N229" s="33">
        <v>0</v>
      </c>
      <c r="O229" s="54">
        <v>647.27763950746657</v>
      </c>
      <c r="P229" s="33">
        <v>0</v>
      </c>
      <c r="Q229" s="33">
        <v>0</v>
      </c>
      <c r="R229" s="33">
        <v>0</v>
      </c>
      <c r="S229" s="33">
        <v>131.62630861933454</v>
      </c>
      <c r="T229" s="33">
        <v>115.84857217710244</v>
      </c>
      <c r="U229" s="33">
        <v>242.10811533774415</v>
      </c>
      <c r="V229" s="33">
        <v>0</v>
      </c>
      <c r="W229" s="33">
        <v>0</v>
      </c>
    </row>
    <row r="230" spans="1:23" x14ac:dyDescent="0.2">
      <c r="A230" s="27">
        <v>5006</v>
      </c>
      <c r="B230" s="27" t="s">
        <v>515</v>
      </c>
      <c r="C230" s="33">
        <v>24004</v>
      </c>
      <c r="D230" s="33">
        <f>SUM(Table19[[#This Row],[Utbytte totalt]:[Renter ansvarlig lån totalt]])</f>
        <v>26427409.363363933</v>
      </c>
      <c r="E230" s="33">
        <f>SUM(Table19[[#This Row],[Utbytte per innbygger]:[Renter ansvarlig lån per innbygger]])</f>
        <v>1100.9585637128785</v>
      </c>
      <c r="F230" s="54">
        <v>14914792.500000002</v>
      </c>
      <c r="G230" s="33">
        <v>0</v>
      </c>
      <c r="H230" s="33">
        <v>0</v>
      </c>
      <c r="I230" s="33">
        <v>0</v>
      </c>
      <c r="J230" s="33">
        <v>4149117.1719999993</v>
      </c>
      <c r="K230" s="33">
        <v>1415819</v>
      </c>
      <c r="L230" s="33">
        <v>5947680.6913639307</v>
      </c>
      <c r="M230" s="33">
        <v>0</v>
      </c>
      <c r="N230" s="33">
        <v>0</v>
      </c>
      <c r="O230" s="54">
        <v>621.34612981169812</v>
      </c>
      <c r="P230" s="33">
        <v>0</v>
      </c>
      <c r="Q230" s="33">
        <v>0</v>
      </c>
      <c r="R230" s="33">
        <v>0</v>
      </c>
      <c r="S230" s="33">
        <v>172.85107365439092</v>
      </c>
      <c r="T230" s="33">
        <v>58.982627895350774</v>
      </c>
      <c r="U230" s="33">
        <v>247.77873235143855</v>
      </c>
      <c r="V230" s="33">
        <v>0</v>
      </c>
      <c r="W230" s="33">
        <v>0</v>
      </c>
    </row>
    <row r="231" spans="1:23" x14ac:dyDescent="0.2">
      <c r="A231" s="27">
        <v>3038</v>
      </c>
      <c r="B231" s="27" t="s">
        <v>672</v>
      </c>
      <c r="C231" s="33">
        <v>6859</v>
      </c>
      <c r="D231" s="33">
        <f>SUM(Table19[[#This Row],[Utbytte totalt]:[Renter ansvarlig lån totalt]])</f>
        <v>7470852.7243661284</v>
      </c>
      <c r="E231" s="33">
        <f>SUM(Table19[[#This Row],[Utbytte per innbygger]:[Renter ansvarlig lån per innbygger]])</f>
        <v>1089.2043627884718</v>
      </c>
      <c r="F231" s="54">
        <v>6346300</v>
      </c>
      <c r="G231" s="33">
        <v>0</v>
      </c>
      <c r="H231" s="33">
        <v>0</v>
      </c>
      <c r="I231" s="33">
        <v>0</v>
      </c>
      <c r="J231" s="33">
        <v>0</v>
      </c>
      <c r="K231" s="33">
        <v>0</v>
      </c>
      <c r="L231" s="33">
        <v>1124552.7243661284</v>
      </c>
      <c r="M231" s="33">
        <v>0</v>
      </c>
      <c r="N231" s="33">
        <v>0</v>
      </c>
      <c r="O231" s="54">
        <v>925.25149438693688</v>
      </c>
      <c r="P231" s="33">
        <v>0</v>
      </c>
      <c r="Q231" s="33">
        <v>0</v>
      </c>
      <c r="R231" s="33">
        <v>0</v>
      </c>
      <c r="S231" s="33">
        <v>0</v>
      </c>
      <c r="T231" s="33">
        <v>0</v>
      </c>
      <c r="U231" s="33">
        <v>163.95286840153497</v>
      </c>
      <c r="V231" s="33">
        <v>0</v>
      </c>
      <c r="W231" s="33">
        <v>0</v>
      </c>
    </row>
    <row r="232" spans="1:23" x14ac:dyDescent="0.2">
      <c r="A232" s="27">
        <v>1815</v>
      </c>
      <c r="B232" s="27" t="s">
        <v>767</v>
      </c>
      <c r="C232" s="33">
        <v>1175</v>
      </c>
      <c r="D232" s="33">
        <f>SUM(Table19[[#This Row],[Utbytte totalt]:[Renter ansvarlig lån totalt]])</f>
        <v>1252012.4431882952</v>
      </c>
      <c r="E232" s="33">
        <f>SUM(Table19[[#This Row],[Utbytte per innbygger]:[Renter ansvarlig lån per innbygger]])</f>
        <v>1065.5425048411025</v>
      </c>
      <c r="F232" s="54">
        <v>968054.36</v>
      </c>
      <c r="G232" s="33">
        <v>0</v>
      </c>
      <c r="H232" s="33">
        <v>0</v>
      </c>
      <c r="I232" s="33">
        <v>0</v>
      </c>
      <c r="J232" s="33">
        <v>0</v>
      </c>
      <c r="K232" s="33">
        <v>0</v>
      </c>
      <c r="L232" s="33">
        <v>283958.08318829536</v>
      </c>
      <c r="M232" s="33">
        <v>0</v>
      </c>
      <c r="N232" s="33">
        <v>0</v>
      </c>
      <c r="O232" s="54">
        <v>823.87605106382978</v>
      </c>
      <c r="P232" s="33">
        <v>0</v>
      </c>
      <c r="Q232" s="33">
        <v>0</v>
      </c>
      <c r="R232" s="33">
        <v>0</v>
      </c>
      <c r="S232" s="33">
        <v>0</v>
      </c>
      <c r="T232" s="33">
        <v>0</v>
      </c>
      <c r="U232" s="33">
        <v>241.66645377727266</v>
      </c>
      <c r="V232" s="33">
        <v>0</v>
      </c>
      <c r="W232" s="33">
        <v>0</v>
      </c>
    </row>
    <row r="233" spans="1:23" x14ac:dyDescent="0.2">
      <c r="A233" s="27">
        <v>3447</v>
      </c>
      <c r="B233" s="27" t="s">
        <v>676</v>
      </c>
      <c r="C233" s="33">
        <v>5535</v>
      </c>
      <c r="D233" s="33">
        <f>SUM(Table19[[#This Row],[Utbytte totalt]:[Renter ansvarlig lån totalt]])</f>
        <v>5833186.3569883816</v>
      </c>
      <c r="E233" s="33">
        <f>SUM(Table19[[#This Row],[Utbytte per innbygger]:[Renter ansvarlig lån per innbygger]])</f>
        <v>1053.8728738913064</v>
      </c>
      <c r="F233" s="54">
        <v>0</v>
      </c>
      <c r="G233" s="33">
        <v>0</v>
      </c>
      <c r="H233" s="33">
        <v>0</v>
      </c>
      <c r="I233" s="33">
        <v>0</v>
      </c>
      <c r="J233" s="33">
        <v>4204951.568</v>
      </c>
      <c r="K233" s="33">
        <v>293185</v>
      </c>
      <c r="L233" s="33">
        <v>1335049.7889883816</v>
      </c>
      <c r="M233" s="33">
        <v>0</v>
      </c>
      <c r="N233" s="33">
        <v>0</v>
      </c>
      <c r="O233" s="54">
        <v>0</v>
      </c>
      <c r="P233" s="33">
        <v>0</v>
      </c>
      <c r="Q233" s="33">
        <v>0</v>
      </c>
      <c r="R233" s="33">
        <v>0</v>
      </c>
      <c r="S233" s="33">
        <v>759.70218030713636</v>
      </c>
      <c r="T233" s="33">
        <v>52.969286359530265</v>
      </c>
      <c r="U233" s="33">
        <v>241.20140722463987</v>
      </c>
      <c r="V233" s="33">
        <v>0</v>
      </c>
      <c r="W233" s="33">
        <v>0</v>
      </c>
    </row>
    <row r="234" spans="1:23" x14ac:dyDescent="0.2">
      <c r="A234" s="27">
        <v>5049</v>
      </c>
      <c r="B234" s="27" t="s">
        <v>621</v>
      </c>
      <c r="C234" s="33">
        <v>1101</v>
      </c>
      <c r="D234" s="33">
        <f>SUM(Table19[[#This Row],[Utbytte totalt]:[Renter ansvarlig lån totalt]])</f>
        <v>1156256.9916056693</v>
      </c>
      <c r="E234" s="33">
        <f>SUM(Table19[[#This Row],[Utbytte per innbygger]:[Renter ansvarlig lån per innbygger]])</f>
        <v>1050.1880032749038</v>
      </c>
      <c r="F234" s="54">
        <v>984099.99999999988</v>
      </c>
      <c r="G234" s="33">
        <v>0</v>
      </c>
      <c r="H234" s="33">
        <v>0</v>
      </c>
      <c r="I234" s="33">
        <v>0</v>
      </c>
      <c r="J234" s="33">
        <v>0</v>
      </c>
      <c r="K234" s="33">
        <v>0</v>
      </c>
      <c r="L234" s="33">
        <v>172156.99160566926</v>
      </c>
      <c r="M234" s="33">
        <v>0</v>
      </c>
      <c r="N234" s="33">
        <v>0</v>
      </c>
      <c r="O234" s="54">
        <v>893.8237965485921</v>
      </c>
      <c r="P234" s="33">
        <v>0</v>
      </c>
      <c r="Q234" s="33">
        <v>0</v>
      </c>
      <c r="R234" s="33">
        <v>0</v>
      </c>
      <c r="S234" s="33">
        <v>0</v>
      </c>
      <c r="T234" s="33">
        <v>0</v>
      </c>
      <c r="U234" s="33">
        <v>156.36420672631178</v>
      </c>
      <c r="V234" s="33">
        <v>0</v>
      </c>
      <c r="W234" s="33">
        <v>0</v>
      </c>
    </row>
    <row r="235" spans="1:23" x14ac:dyDescent="0.2">
      <c r="A235" s="27">
        <v>3405</v>
      </c>
      <c r="B235" s="27" t="s">
        <v>489</v>
      </c>
      <c r="C235" s="33">
        <v>28425</v>
      </c>
      <c r="D235" s="33">
        <f>SUM(Table19[[#This Row],[Utbytte totalt]:[Renter ansvarlig lån totalt]])</f>
        <v>29331680.855614215</v>
      </c>
      <c r="E235" s="33">
        <f>SUM(Table19[[#This Row],[Utbytte per innbygger]:[Renter ansvarlig lån per innbygger]])</f>
        <v>1031.8973036275891</v>
      </c>
      <c r="F235" s="54">
        <v>0</v>
      </c>
      <c r="G235" s="33">
        <v>8550281.0960000008</v>
      </c>
      <c r="H235" s="33">
        <v>0</v>
      </c>
      <c r="I235" s="33">
        <v>0</v>
      </c>
      <c r="J235" s="33">
        <v>14463939.411</v>
      </c>
      <c r="K235" s="33">
        <v>254305</v>
      </c>
      <c r="L235" s="33">
        <v>6063155.3486142159</v>
      </c>
      <c r="M235" s="33">
        <v>0</v>
      </c>
      <c r="N235" s="33">
        <v>0</v>
      </c>
      <c r="O235" s="54">
        <v>0</v>
      </c>
      <c r="P235" s="33">
        <v>300.80144576956906</v>
      </c>
      <c r="Q235" s="33">
        <v>0</v>
      </c>
      <c r="R235" s="33">
        <v>0</v>
      </c>
      <c r="S235" s="33">
        <v>508.84571366754619</v>
      </c>
      <c r="T235" s="33">
        <v>8.9465259454705368</v>
      </c>
      <c r="U235" s="33">
        <v>213.30361824500321</v>
      </c>
      <c r="V235" s="33">
        <v>0</v>
      </c>
      <c r="W235" s="33">
        <v>0</v>
      </c>
    </row>
    <row r="236" spans="1:23" x14ac:dyDescent="0.2">
      <c r="A236" s="27">
        <v>1804</v>
      </c>
      <c r="B236" s="27" t="s">
        <v>548</v>
      </c>
      <c r="C236" s="33">
        <v>52803</v>
      </c>
      <c r="D236" s="33">
        <f>SUM(Table19[[#This Row],[Utbytte totalt]:[Renter ansvarlig lån totalt]])</f>
        <v>54080636.930230625</v>
      </c>
      <c r="E236" s="33">
        <f>SUM(Table19[[#This Row],[Utbytte per innbygger]:[Renter ansvarlig lån per innbygger]])</f>
        <v>1024.1962943437045</v>
      </c>
      <c r="F236" s="54">
        <v>42400000</v>
      </c>
      <c r="G236" s="33">
        <v>1373195.2</v>
      </c>
      <c r="H236" s="33">
        <v>0</v>
      </c>
      <c r="I236" s="33">
        <v>0</v>
      </c>
      <c r="J236" s="33">
        <v>1239415.5829999999</v>
      </c>
      <c r="K236" s="33">
        <v>230526</v>
      </c>
      <c r="L236" s="33">
        <v>8837500.1472306252</v>
      </c>
      <c r="M236" s="33">
        <v>0</v>
      </c>
      <c r="N236" s="33">
        <v>0</v>
      </c>
      <c r="O236" s="54">
        <v>802.98467890082009</v>
      </c>
      <c r="P236" s="33">
        <v>26.006007234437437</v>
      </c>
      <c r="Q236" s="33">
        <v>0</v>
      </c>
      <c r="R236" s="33">
        <v>0</v>
      </c>
      <c r="S236" s="33">
        <v>23.472446319337912</v>
      </c>
      <c r="T236" s="33">
        <v>4.3657746718936421</v>
      </c>
      <c r="U236" s="33">
        <v>167.36738721721539</v>
      </c>
      <c r="V236" s="33">
        <v>0</v>
      </c>
      <c r="W236" s="33">
        <v>0</v>
      </c>
    </row>
    <row r="237" spans="1:23" x14ac:dyDescent="0.2">
      <c r="A237" s="27">
        <v>5403</v>
      </c>
      <c r="B237" s="27" t="s">
        <v>470</v>
      </c>
      <c r="C237" s="33">
        <v>21144</v>
      </c>
      <c r="D237" s="33">
        <f>SUM(Table19[[#This Row],[Utbytte totalt]:[Renter ansvarlig lån totalt]])</f>
        <v>21440660.112012647</v>
      </c>
      <c r="E237" s="33">
        <f>SUM(Table19[[#This Row],[Utbytte per innbygger]:[Renter ansvarlig lån per innbygger]])</f>
        <v>1014.0304631107003</v>
      </c>
      <c r="F237" s="54">
        <v>0</v>
      </c>
      <c r="G237" s="33">
        <v>15189578.649</v>
      </c>
      <c r="H237" s="33">
        <v>0</v>
      </c>
      <c r="I237" s="33">
        <v>0</v>
      </c>
      <c r="J237" s="33">
        <v>702411.89900000009</v>
      </c>
      <c r="K237" s="33">
        <v>294959</v>
      </c>
      <c r="L237" s="33">
        <v>5253710.5640126467</v>
      </c>
      <c r="M237" s="33">
        <v>0</v>
      </c>
      <c r="N237" s="33">
        <v>0</v>
      </c>
      <c r="O237" s="54">
        <v>0</v>
      </c>
      <c r="P237" s="33">
        <v>718.38718544267874</v>
      </c>
      <c r="Q237" s="33">
        <v>0</v>
      </c>
      <c r="R237" s="33">
        <v>0</v>
      </c>
      <c r="S237" s="33">
        <v>33.22038871547484</v>
      </c>
      <c r="T237" s="33">
        <v>13.950009458948164</v>
      </c>
      <c r="U237" s="33">
        <v>248.4728794935985</v>
      </c>
      <c r="V237" s="33">
        <v>0</v>
      </c>
      <c r="W237" s="33">
        <v>0</v>
      </c>
    </row>
    <row r="238" spans="1:23" x14ac:dyDescent="0.2">
      <c r="A238" s="27">
        <v>3048</v>
      </c>
      <c r="B238" s="27" t="s">
        <v>673</v>
      </c>
      <c r="C238" s="33">
        <v>20044</v>
      </c>
      <c r="D238" s="33">
        <f>SUM(Table19[[#This Row],[Utbytte totalt]:[Renter ansvarlig lån totalt]])</f>
        <v>19185232.894286193</v>
      </c>
      <c r="E238" s="33">
        <f>SUM(Table19[[#This Row],[Utbytte per innbygger]:[Renter ansvarlig lån per innbygger]])</f>
        <v>957.15590173050259</v>
      </c>
      <c r="F238" s="54">
        <v>10076250</v>
      </c>
      <c r="G238" s="33">
        <v>0</v>
      </c>
      <c r="H238" s="33">
        <v>0</v>
      </c>
      <c r="I238" s="33">
        <v>0</v>
      </c>
      <c r="J238" s="33">
        <v>5717690.8640000001</v>
      </c>
      <c r="K238" s="33">
        <v>26945</v>
      </c>
      <c r="L238" s="33">
        <v>3364347.0302861929</v>
      </c>
      <c r="M238" s="33">
        <v>0</v>
      </c>
      <c r="N238" s="33">
        <v>0</v>
      </c>
      <c r="O238" s="54">
        <v>502.70654559968068</v>
      </c>
      <c r="P238" s="33">
        <v>0</v>
      </c>
      <c r="Q238" s="33">
        <v>0</v>
      </c>
      <c r="R238" s="33">
        <v>0</v>
      </c>
      <c r="S238" s="33">
        <v>285.25697784873279</v>
      </c>
      <c r="T238" s="33">
        <v>1.3442925563759729</v>
      </c>
      <c r="U238" s="33">
        <v>167.84808572571308</v>
      </c>
      <c r="V238" s="33">
        <v>0</v>
      </c>
      <c r="W238" s="33">
        <v>0</v>
      </c>
    </row>
    <row r="239" spans="1:23" x14ac:dyDescent="0.2">
      <c r="A239" s="27">
        <v>5007</v>
      </c>
      <c r="B239" s="27" t="s">
        <v>590</v>
      </c>
      <c r="C239" s="33">
        <v>15001</v>
      </c>
      <c r="D239" s="33">
        <f>SUM(Table19[[#This Row],[Utbytte totalt]:[Renter ansvarlig lån totalt]])</f>
        <v>14244014.647131413</v>
      </c>
      <c r="E239" s="33">
        <f>SUM(Table19[[#This Row],[Utbytte per innbygger]:[Renter ansvarlig lån per innbygger]])</f>
        <v>949.53767396383012</v>
      </c>
      <c r="F239" s="54">
        <v>9567533.75</v>
      </c>
      <c r="G239" s="33">
        <v>1053.8579999999999</v>
      </c>
      <c r="H239" s="33">
        <v>0</v>
      </c>
      <c r="I239" s="33">
        <v>0</v>
      </c>
      <c r="J239" s="33">
        <v>1017440.7</v>
      </c>
      <c r="K239" s="33">
        <v>54085</v>
      </c>
      <c r="L239" s="33">
        <v>3603901.3391314149</v>
      </c>
      <c r="M239" s="33">
        <v>0</v>
      </c>
      <c r="N239" s="33">
        <v>0</v>
      </c>
      <c r="O239" s="54">
        <v>637.793063795747</v>
      </c>
      <c r="P239" s="33">
        <v>7.0252516498900075E-2</v>
      </c>
      <c r="Q239" s="33">
        <v>0</v>
      </c>
      <c r="R239" s="33">
        <v>0</v>
      </c>
      <c r="S239" s="33">
        <v>67.824858342777148</v>
      </c>
      <c r="T239" s="33">
        <v>3.605426304913006</v>
      </c>
      <c r="U239" s="33">
        <v>240.24407300389407</v>
      </c>
      <c r="V239" s="33">
        <v>0</v>
      </c>
      <c r="W239" s="33">
        <v>0</v>
      </c>
    </row>
    <row r="240" spans="1:23" x14ac:dyDescent="0.2">
      <c r="A240" s="27">
        <v>5441</v>
      </c>
      <c r="B240" s="27" t="s">
        <v>749</v>
      </c>
      <c r="C240" s="33">
        <v>2821</v>
      </c>
      <c r="D240" s="33">
        <f>SUM(Table19[[#This Row],[Utbytte totalt]:[Renter ansvarlig lån totalt]])</f>
        <v>2599455.0536195468</v>
      </c>
      <c r="E240" s="33">
        <f>SUM(Table19[[#This Row],[Utbytte per innbygger]:[Renter ansvarlig lån per innbygger]])</f>
        <v>921.46581127952732</v>
      </c>
      <c r="F240" s="54">
        <v>1875000</v>
      </c>
      <c r="G240" s="33">
        <v>0</v>
      </c>
      <c r="H240" s="33">
        <v>0</v>
      </c>
      <c r="I240" s="33">
        <v>0</v>
      </c>
      <c r="J240" s="33">
        <v>20395.647999999997</v>
      </c>
      <c r="K240" s="33">
        <v>13568</v>
      </c>
      <c r="L240" s="33">
        <v>690491.40561954677</v>
      </c>
      <c r="M240" s="33">
        <v>0</v>
      </c>
      <c r="N240" s="33">
        <v>0</v>
      </c>
      <c r="O240" s="54">
        <v>664.6579227224388</v>
      </c>
      <c r="P240" s="33">
        <v>0</v>
      </c>
      <c r="Q240" s="33">
        <v>0</v>
      </c>
      <c r="R240" s="33">
        <v>0</v>
      </c>
      <c r="S240" s="33">
        <v>7.2299354838709666</v>
      </c>
      <c r="T240" s="33">
        <v>4.8096419709322937</v>
      </c>
      <c r="U240" s="33">
        <v>244.76831110228528</v>
      </c>
      <c r="V240" s="33">
        <v>0</v>
      </c>
      <c r="W240" s="33">
        <v>0</v>
      </c>
    </row>
    <row r="241" spans="1:23" x14ac:dyDescent="0.2">
      <c r="A241" s="27">
        <v>5036</v>
      </c>
      <c r="B241" s="27" t="s">
        <v>742</v>
      </c>
      <c r="C241" s="33">
        <v>2608</v>
      </c>
      <c r="D241" s="33">
        <f>SUM(Table19[[#This Row],[Utbytte totalt]:[Renter ansvarlig lån totalt]])</f>
        <v>2382602.820446372</v>
      </c>
      <c r="E241" s="33">
        <f>SUM(Table19[[#This Row],[Utbytte per innbygger]:[Renter ansvarlig lån per innbygger]])</f>
        <v>913.57470109140036</v>
      </c>
      <c r="F241" s="54">
        <v>1760971.25</v>
      </c>
      <c r="G241" s="33">
        <v>0</v>
      </c>
      <c r="H241" s="33">
        <v>0</v>
      </c>
      <c r="I241" s="33">
        <v>0</v>
      </c>
      <c r="J241" s="33">
        <v>0</v>
      </c>
      <c r="K241" s="33">
        <v>0</v>
      </c>
      <c r="L241" s="33">
        <v>621631.57044637203</v>
      </c>
      <c r="M241" s="33">
        <v>0</v>
      </c>
      <c r="N241" s="33">
        <v>0</v>
      </c>
      <c r="O241" s="54">
        <v>675.21903757668713</v>
      </c>
      <c r="P241" s="33">
        <v>0</v>
      </c>
      <c r="Q241" s="33">
        <v>0</v>
      </c>
      <c r="R241" s="33">
        <v>0</v>
      </c>
      <c r="S241" s="33">
        <v>0</v>
      </c>
      <c r="T241" s="33">
        <v>0</v>
      </c>
      <c r="U241" s="33">
        <v>238.3556635147132</v>
      </c>
      <c r="V241" s="33">
        <v>0</v>
      </c>
      <c r="W241" s="33">
        <v>0</v>
      </c>
    </row>
    <row r="242" spans="1:23" x14ac:dyDescent="0.2">
      <c r="A242" s="27">
        <v>4651</v>
      </c>
      <c r="B242" s="27" t="s">
        <v>561</v>
      </c>
      <c r="C242" s="33">
        <v>7207</v>
      </c>
      <c r="D242" s="33">
        <f>SUM(Table19[[#This Row],[Utbytte totalt]:[Renter ansvarlig lån totalt]])</f>
        <v>6437568.2719949484</v>
      </c>
      <c r="E242" s="33">
        <f>SUM(Table19[[#This Row],[Utbytte per innbygger]:[Renter ansvarlig lån per innbygger]])</f>
        <v>893.23827833980135</v>
      </c>
      <c r="F242" s="54">
        <v>3821811</v>
      </c>
      <c r="G242" s="33">
        <v>851003</v>
      </c>
      <c r="H242" s="33">
        <v>0</v>
      </c>
      <c r="I242" s="33">
        <v>0</v>
      </c>
      <c r="J242" s="33">
        <v>0</v>
      </c>
      <c r="K242" s="33">
        <v>35971</v>
      </c>
      <c r="L242" s="33">
        <v>1728783.2719949484</v>
      </c>
      <c r="M242" s="33">
        <v>0</v>
      </c>
      <c r="N242" s="33">
        <v>0</v>
      </c>
      <c r="O242" s="54">
        <v>530.29152213126122</v>
      </c>
      <c r="P242" s="33">
        <v>118.08006105175524</v>
      </c>
      <c r="Q242" s="33">
        <v>0</v>
      </c>
      <c r="R242" s="33">
        <v>0</v>
      </c>
      <c r="S242" s="33">
        <v>0</v>
      </c>
      <c r="T242" s="33">
        <v>4.9911197446926598</v>
      </c>
      <c r="U242" s="33">
        <v>239.87557541209219</v>
      </c>
      <c r="V242" s="33">
        <v>0</v>
      </c>
      <c r="W242" s="33">
        <v>0</v>
      </c>
    </row>
    <row r="243" spans="1:23" x14ac:dyDescent="0.2">
      <c r="A243" s="27">
        <v>1517</v>
      </c>
      <c r="B243" s="27" t="s">
        <v>660</v>
      </c>
      <c r="C243" s="33">
        <v>5126</v>
      </c>
      <c r="D243" s="33">
        <f>SUM(Table19[[#This Row],[Utbytte totalt]:[Renter ansvarlig lån totalt]])</f>
        <v>4507112.8337495085</v>
      </c>
      <c r="E243" s="33">
        <f>SUM(Table19[[#This Row],[Utbytte per innbygger]:[Renter ansvarlig lån per innbygger]])</f>
        <v>879.26508656837859</v>
      </c>
      <c r="F243" s="54">
        <v>3282543.6</v>
      </c>
      <c r="G243" s="33">
        <v>0</v>
      </c>
      <c r="H243" s="33">
        <v>0</v>
      </c>
      <c r="I243" s="33">
        <v>0</v>
      </c>
      <c r="J243" s="33">
        <v>0</v>
      </c>
      <c r="K243" s="33">
        <v>0</v>
      </c>
      <c r="L243" s="33">
        <v>1224569.2337495089</v>
      </c>
      <c r="M243" s="33">
        <v>0</v>
      </c>
      <c r="N243" s="33">
        <v>0</v>
      </c>
      <c r="O243" s="54">
        <v>640.37136168552479</v>
      </c>
      <c r="P243" s="33">
        <v>0</v>
      </c>
      <c r="Q243" s="33">
        <v>0</v>
      </c>
      <c r="R243" s="33">
        <v>0</v>
      </c>
      <c r="S243" s="33">
        <v>0</v>
      </c>
      <c r="T243" s="33">
        <v>0</v>
      </c>
      <c r="U243" s="33">
        <v>238.89372488285386</v>
      </c>
      <c r="V243" s="33">
        <v>0</v>
      </c>
      <c r="W243" s="33">
        <v>0</v>
      </c>
    </row>
    <row r="244" spans="1:23" x14ac:dyDescent="0.2">
      <c r="A244" s="27">
        <v>3053</v>
      </c>
      <c r="B244" s="27" t="s">
        <v>586</v>
      </c>
      <c r="C244" s="33">
        <v>6908</v>
      </c>
      <c r="D244" s="33">
        <f>SUM(Table19[[#This Row],[Utbytte totalt]:[Renter ansvarlig lån totalt]])</f>
        <v>6065969.5564939631</v>
      </c>
      <c r="E244" s="33">
        <f>SUM(Table19[[#This Row],[Utbytte per innbygger]:[Renter ansvarlig lån per innbygger]])</f>
        <v>878.10792653357885</v>
      </c>
      <c r="F244" s="54">
        <v>850.00000000000011</v>
      </c>
      <c r="G244" s="33">
        <v>82365.911599999992</v>
      </c>
      <c r="H244" s="33">
        <v>0</v>
      </c>
      <c r="I244" s="33">
        <v>0</v>
      </c>
      <c r="J244" s="33">
        <v>4202596.9690000005</v>
      </c>
      <c r="K244" s="33">
        <v>151034</v>
      </c>
      <c r="L244" s="33">
        <v>1629122.6758939624</v>
      </c>
      <c r="M244" s="33">
        <v>0</v>
      </c>
      <c r="N244" s="33">
        <v>0</v>
      </c>
      <c r="O244" s="54">
        <v>0.12304574406485236</v>
      </c>
      <c r="P244" s="33">
        <v>11.923264562825707</v>
      </c>
      <c r="Q244" s="33">
        <v>0</v>
      </c>
      <c r="R244" s="33">
        <v>0</v>
      </c>
      <c r="S244" s="33">
        <v>608.36667182976271</v>
      </c>
      <c r="T244" s="33">
        <v>21.863636363636363</v>
      </c>
      <c r="U244" s="33">
        <v>235.83130803328928</v>
      </c>
      <c r="V244" s="33">
        <v>0</v>
      </c>
      <c r="W244" s="33">
        <v>0</v>
      </c>
    </row>
    <row r="245" spans="1:23" x14ac:dyDescent="0.2">
      <c r="A245" s="27">
        <v>4630</v>
      </c>
      <c r="B245" s="27" t="s">
        <v>599</v>
      </c>
      <c r="C245" s="33">
        <v>8131</v>
      </c>
      <c r="D245" s="33">
        <f>SUM(Table19[[#This Row],[Utbytte totalt]:[Renter ansvarlig lån totalt]])</f>
        <v>7110402.3880490335</v>
      </c>
      <c r="E245" s="33">
        <f>SUM(Table19[[#This Row],[Utbytte per innbygger]:[Renter ansvarlig lån per innbygger]])</f>
        <v>874.48067741348336</v>
      </c>
      <c r="F245" s="54">
        <v>0</v>
      </c>
      <c r="G245" s="33">
        <v>0</v>
      </c>
      <c r="H245" s="33">
        <v>0</v>
      </c>
      <c r="I245" s="33">
        <v>0</v>
      </c>
      <c r="J245" s="33">
        <v>5041819.5900000008</v>
      </c>
      <c r="K245" s="33">
        <v>124939</v>
      </c>
      <c r="L245" s="33">
        <v>1943643.7980490327</v>
      </c>
      <c r="M245" s="33">
        <v>0</v>
      </c>
      <c r="N245" s="33">
        <v>0</v>
      </c>
      <c r="O245" s="54">
        <v>0</v>
      </c>
      <c r="P245" s="33">
        <v>0</v>
      </c>
      <c r="Q245" s="33">
        <v>0</v>
      </c>
      <c r="R245" s="33">
        <v>0</v>
      </c>
      <c r="S245" s="33">
        <v>620.07374123724026</v>
      </c>
      <c r="T245" s="33">
        <v>15.365760669044398</v>
      </c>
      <c r="U245" s="33">
        <v>239.04117550719872</v>
      </c>
      <c r="V245" s="33">
        <v>0</v>
      </c>
      <c r="W245" s="33">
        <v>0</v>
      </c>
    </row>
    <row r="246" spans="1:23" x14ac:dyDescent="0.2">
      <c r="A246" s="27">
        <v>1871</v>
      </c>
      <c r="B246" s="27" t="s">
        <v>633</v>
      </c>
      <c r="C246" s="33">
        <v>4572</v>
      </c>
      <c r="D246" s="33">
        <f>SUM(Table19[[#This Row],[Utbytte totalt]:[Renter ansvarlig lån totalt]])</f>
        <v>3970666.6249225102</v>
      </c>
      <c r="E246" s="33">
        <f>SUM(Table19[[#This Row],[Utbytte per innbygger]:[Renter ansvarlig lån per innbygger]])</f>
        <v>868.47476485619211</v>
      </c>
      <c r="F246" s="54">
        <v>2800000</v>
      </c>
      <c r="G246" s="33">
        <v>0</v>
      </c>
      <c r="H246" s="33">
        <v>0</v>
      </c>
      <c r="I246" s="33">
        <v>0</v>
      </c>
      <c r="J246" s="33">
        <v>50498.840000000004</v>
      </c>
      <c r="K246" s="33">
        <v>16754</v>
      </c>
      <c r="L246" s="33">
        <v>1103413.7849225104</v>
      </c>
      <c r="M246" s="33">
        <v>0</v>
      </c>
      <c r="N246" s="33">
        <v>0</v>
      </c>
      <c r="O246" s="54">
        <v>612.42344706911638</v>
      </c>
      <c r="P246" s="33">
        <v>0</v>
      </c>
      <c r="Q246" s="33">
        <v>0</v>
      </c>
      <c r="R246" s="33">
        <v>0</v>
      </c>
      <c r="S246" s="33">
        <v>11.045240594925636</v>
      </c>
      <c r="T246" s="33">
        <v>3.6644794400699912</v>
      </c>
      <c r="U246" s="33">
        <v>241.34159775208013</v>
      </c>
      <c r="V246" s="33">
        <v>0</v>
      </c>
      <c r="W246" s="33">
        <v>0</v>
      </c>
    </row>
    <row r="247" spans="1:23" x14ac:dyDescent="0.2">
      <c r="A247" s="27">
        <v>3002</v>
      </c>
      <c r="B247" s="27" t="s">
        <v>664</v>
      </c>
      <c r="C247" s="33">
        <v>50290</v>
      </c>
      <c r="D247" s="33">
        <f>SUM(Table19[[#This Row],[Utbytte totalt]:[Renter ansvarlig lån totalt]])</f>
        <v>43674449.567447223</v>
      </c>
      <c r="E247" s="33">
        <f>SUM(Table19[[#This Row],[Utbytte per innbygger]:[Renter ansvarlig lån per innbygger]])</f>
        <v>868.45196992338879</v>
      </c>
      <c r="F247" s="54">
        <v>30820680</v>
      </c>
      <c r="G247" s="33">
        <v>0</v>
      </c>
      <c r="H247" s="33">
        <v>0</v>
      </c>
      <c r="I247" s="33">
        <v>0</v>
      </c>
      <c r="J247" s="33">
        <v>1173677.04</v>
      </c>
      <c r="K247" s="33">
        <v>20537</v>
      </c>
      <c r="L247" s="33">
        <v>11659555.527447224</v>
      </c>
      <c r="M247" s="33">
        <v>0</v>
      </c>
      <c r="N247" s="33">
        <v>0</v>
      </c>
      <c r="O247" s="54">
        <v>612.85901769735528</v>
      </c>
      <c r="P247" s="33">
        <v>0</v>
      </c>
      <c r="Q247" s="33">
        <v>0</v>
      </c>
      <c r="R247" s="33">
        <v>0</v>
      </c>
      <c r="S247" s="33">
        <v>23.33817935971366</v>
      </c>
      <c r="T247" s="33">
        <v>0.40837144561543048</v>
      </c>
      <c r="U247" s="33">
        <v>231.84640142070438</v>
      </c>
      <c r="V247" s="33">
        <v>0</v>
      </c>
      <c r="W247" s="33">
        <v>0</v>
      </c>
    </row>
    <row r="248" spans="1:23" x14ac:dyDescent="0.2">
      <c r="A248" s="27">
        <v>5405</v>
      </c>
      <c r="B248" s="27" t="s">
        <v>738</v>
      </c>
      <c r="C248" s="33">
        <v>5568</v>
      </c>
      <c r="D248" s="33">
        <f>SUM(Table19[[#This Row],[Utbytte totalt]:[Renter ansvarlig lån totalt]])</f>
        <v>4650874.4879115224</v>
      </c>
      <c r="E248" s="33">
        <f>SUM(Table19[[#This Row],[Utbytte per innbygger]:[Renter ansvarlig lån per innbygger]])</f>
        <v>835.28636636342003</v>
      </c>
      <c r="F248" s="54">
        <v>3281250</v>
      </c>
      <c r="G248" s="33">
        <v>0</v>
      </c>
      <c r="H248" s="33">
        <v>0</v>
      </c>
      <c r="I248" s="33">
        <v>0</v>
      </c>
      <c r="J248" s="33">
        <v>0</v>
      </c>
      <c r="K248" s="33">
        <v>0</v>
      </c>
      <c r="L248" s="33">
        <v>1369624.4879115224</v>
      </c>
      <c r="M248" s="33">
        <v>0</v>
      </c>
      <c r="N248" s="33">
        <v>0</v>
      </c>
      <c r="O248" s="54">
        <v>589.30495689655174</v>
      </c>
      <c r="P248" s="33">
        <v>0</v>
      </c>
      <c r="Q248" s="33">
        <v>0</v>
      </c>
      <c r="R248" s="33">
        <v>0</v>
      </c>
      <c r="S248" s="33">
        <v>0</v>
      </c>
      <c r="T248" s="33">
        <v>0</v>
      </c>
      <c r="U248" s="33">
        <v>245.98140946686826</v>
      </c>
      <c r="V248" s="33">
        <v>0</v>
      </c>
      <c r="W248" s="33">
        <v>0</v>
      </c>
    </row>
    <row r="249" spans="1:23" x14ac:dyDescent="0.2">
      <c r="A249" s="27">
        <v>5430</v>
      </c>
      <c r="B249" s="27" t="s">
        <v>637</v>
      </c>
      <c r="C249" s="33">
        <v>2877</v>
      </c>
      <c r="D249" s="33">
        <f>SUM(Table19[[#This Row],[Utbytte totalt]:[Renter ansvarlig lån totalt]])</f>
        <v>2325160.0817316133</v>
      </c>
      <c r="E249" s="33">
        <f>SUM(Table19[[#This Row],[Utbytte per innbygger]:[Renter ansvarlig lån per innbygger]])</f>
        <v>808.18911426194404</v>
      </c>
      <c r="F249" s="54">
        <v>0</v>
      </c>
      <c r="G249" s="33">
        <v>0</v>
      </c>
      <c r="H249" s="33">
        <v>0</v>
      </c>
      <c r="I249" s="33">
        <v>0</v>
      </c>
      <c r="J249" s="33">
        <v>1015982.73</v>
      </c>
      <c r="K249" s="33">
        <v>620579</v>
      </c>
      <c r="L249" s="33">
        <v>688598.35173161328</v>
      </c>
      <c r="M249" s="33">
        <v>0</v>
      </c>
      <c r="N249" s="33">
        <v>0</v>
      </c>
      <c r="O249" s="54">
        <v>0</v>
      </c>
      <c r="P249" s="33">
        <v>0</v>
      </c>
      <c r="Q249" s="33">
        <v>0</v>
      </c>
      <c r="R249" s="33">
        <v>0</v>
      </c>
      <c r="S249" s="33">
        <v>353.13963503649632</v>
      </c>
      <c r="T249" s="33">
        <v>215.70351060132083</v>
      </c>
      <c r="U249" s="33">
        <v>239.34596862412695</v>
      </c>
      <c r="V249" s="33">
        <v>0</v>
      </c>
      <c r="W249" s="33">
        <v>0</v>
      </c>
    </row>
    <row r="250" spans="1:23" x14ac:dyDescent="0.2">
      <c r="A250" s="27">
        <v>1835</v>
      </c>
      <c r="B250" s="27" t="s">
        <v>778</v>
      </c>
      <c r="C250" s="33">
        <v>450</v>
      </c>
      <c r="D250" s="33">
        <f>SUM(Table19[[#This Row],[Utbytte totalt]:[Renter ansvarlig lån totalt]])</f>
        <v>360418.49641746614</v>
      </c>
      <c r="E250" s="33">
        <f>SUM(Table19[[#This Row],[Utbytte per innbygger]:[Renter ansvarlig lån per innbygger]])</f>
        <v>800.92999203881368</v>
      </c>
      <c r="F250" s="54">
        <v>292523.39999999997</v>
      </c>
      <c r="G250" s="33">
        <v>0</v>
      </c>
      <c r="H250" s="33">
        <v>0</v>
      </c>
      <c r="I250" s="33">
        <v>0</v>
      </c>
      <c r="J250" s="33">
        <v>0</v>
      </c>
      <c r="K250" s="33">
        <v>0</v>
      </c>
      <c r="L250" s="33">
        <v>67895.096417466179</v>
      </c>
      <c r="M250" s="33">
        <v>0</v>
      </c>
      <c r="N250" s="33">
        <v>0</v>
      </c>
      <c r="O250" s="54">
        <v>650.05199999999991</v>
      </c>
      <c r="P250" s="33">
        <v>0</v>
      </c>
      <c r="Q250" s="33">
        <v>0</v>
      </c>
      <c r="R250" s="33">
        <v>0</v>
      </c>
      <c r="S250" s="33">
        <v>0</v>
      </c>
      <c r="T250" s="33">
        <v>0</v>
      </c>
      <c r="U250" s="33">
        <v>150.87799203881374</v>
      </c>
      <c r="V250" s="33">
        <v>0</v>
      </c>
      <c r="W250" s="33">
        <v>0</v>
      </c>
    </row>
    <row r="251" spans="1:23" x14ac:dyDescent="0.2">
      <c r="A251" s="27">
        <v>5038</v>
      </c>
      <c r="B251" s="27" t="s">
        <v>641</v>
      </c>
      <c r="C251" s="33">
        <v>14955</v>
      </c>
      <c r="D251" s="33">
        <f>SUM(Table19[[#This Row],[Utbytte totalt]:[Renter ansvarlig lån totalt]])</f>
        <v>11864171.189582169</v>
      </c>
      <c r="E251" s="33">
        <f>SUM(Table19[[#This Row],[Utbytte per innbygger]:[Renter ansvarlig lån per innbygger]])</f>
        <v>793.32472013254221</v>
      </c>
      <c r="F251" s="54">
        <v>8327000</v>
      </c>
      <c r="G251" s="33">
        <v>0</v>
      </c>
      <c r="H251" s="33">
        <v>0</v>
      </c>
      <c r="I251" s="33">
        <v>0</v>
      </c>
      <c r="J251" s="33">
        <v>0</v>
      </c>
      <c r="K251" s="33">
        <v>0</v>
      </c>
      <c r="L251" s="33">
        <v>3537171.1895821691</v>
      </c>
      <c r="M251" s="33">
        <v>0</v>
      </c>
      <c r="N251" s="33">
        <v>0</v>
      </c>
      <c r="O251" s="54">
        <v>556.80374456703441</v>
      </c>
      <c r="P251" s="33">
        <v>0</v>
      </c>
      <c r="Q251" s="33">
        <v>0</v>
      </c>
      <c r="R251" s="33">
        <v>0</v>
      </c>
      <c r="S251" s="33">
        <v>0</v>
      </c>
      <c r="T251" s="33">
        <v>0</v>
      </c>
      <c r="U251" s="33">
        <v>236.5209755655078</v>
      </c>
      <c r="V251" s="33">
        <v>0</v>
      </c>
      <c r="W251" s="33">
        <v>0</v>
      </c>
    </row>
    <row r="252" spans="1:23" x14ac:dyDescent="0.2">
      <c r="A252" s="27">
        <v>3411</v>
      </c>
      <c r="B252" s="27" t="s">
        <v>579</v>
      </c>
      <c r="C252" s="33">
        <v>35073</v>
      </c>
      <c r="D252" s="33">
        <f>SUM(Table19[[#This Row],[Utbytte totalt]:[Renter ansvarlig lån totalt]])</f>
        <v>27667435.910244543</v>
      </c>
      <c r="E252" s="33">
        <f>SUM(Table19[[#This Row],[Utbytte per innbygger]:[Renter ansvarlig lån per innbygger]])</f>
        <v>788.85284721137464</v>
      </c>
      <c r="F252" s="54">
        <v>0</v>
      </c>
      <c r="G252" s="33">
        <v>225054.86800000002</v>
      </c>
      <c r="H252" s="33">
        <v>0</v>
      </c>
      <c r="I252" s="33">
        <v>0</v>
      </c>
      <c r="J252" s="33">
        <v>18011776.735000003</v>
      </c>
      <c r="K252" s="33">
        <v>1162604</v>
      </c>
      <c r="L252" s="33">
        <v>8268000.3072445393</v>
      </c>
      <c r="M252" s="33">
        <v>0</v>
      </c>
      <c r="N252" s="33">
        <v>0</v>
      </c>
      <c r="O252" s="54">
        <v>0</v>
      </c>
      <c r="P252" s="33">
        <v>6.4167555669603402</v>
      </c>
      <c r="Q252" s="33">
        <v>0</v>
      </c>
      <c r="R252" s="33">
        <v>0</v>
      </c>
      <c r="S252" s="33">
        <v>513.55107162204558</v>
      </c>
      <c r="T252" s="33">
        <v>33.148119636187381</v>
      </c>
      <c r="U252" s="33">
        <v>235.73690038618136</v>
      </c>
      <c r="V252" s="33">
        <v>0</v>
      </c>
      <c r="W252" s="33">
        <v>0</v>
      </c>
    </row>
    <row r="253" spans="1:23" x14ac:dyDescent="0.2">
      <c r="A253" s="27">
        <v>1812</v>
      </c>
      <c r="B253" s="27" t="s">
        <v>762</v>
      </c>
      <c r="C253" s="33">
        <v>1981</v>
      </c>
      <c r="D253" s="33">
        <f>SUM(Table19[[#This Row],[Utbytte totalt]:[Renter ansvarlig lån totalt]])</f>
        <v>1549450.5185807312</v>
      </c>
      <c r="E253" s="33">
        <f>SUM(Table19[[#This Row],[Utbytte per innbygger]:[Renter ansvarlig lån per innbygger]])</f>
        <v>782.15573880905163</v>
      </c>
      <c r="F253" s="54">
        <v>1082102.8400000001</v>
      </c>
      <c r="G253" s="33">
        <v>0</v>
      </c>
      <c r="H253" s="33">
        <v>0</v>
      </c>
      <c r="I253" s="33">
        <v>0</v>
      </c>
      <c r="J253" s="33">
        <v>0</v>
      </c>
      <c r="K253" s="33">
        <v>0</v>
      </c>
      <c r="L253" s="33">
        <v>467347.67858073115</v>
      </c>
      <c r="M253" s="33">
        <v>0</v>
      </c>
      <c r="N253" s="33">
        <v>0</v>
      </c>
      <c r="O253" s="54">
        <v>546.24070671378092</v>
      </c>
      <c r="P253" s="33">
        <v>0</v>
      </c>
      <c r="Q253" s="33">
        <v>0</v>
      </c>
      <c r="R253" s="33">
        <v>0</v>
      </c>
      <c r="S253" s="33">
        <v>0</v>
      </c>
      <c r="T253" s="33">
        <v>0</v>
      </c>
      <c r="U253" s="33">
        <v>235.91503209527065</v>
      </c>
      <c r="V253" s="33">
        <v>0</v>
      </c>
      <c r="W253" s="33">
        <v>0</v>
      </c>
    </row>
    <row r="254" spans="1:23" x14ac:dyDescent="0.2">
      <c r="A254" s="27">
        <v>3804</v>
      </c>
      <c r="B254" s="27" t="s">
        <v>791</v>
      </c>
      <c r="C254" s="33">
        <v>64943</v>
      </c>
      <c r="D254" s="33">
        <f>SUM(Table19[[#This Row],[Utbytte totalt]:[Renter ansvarlig lån totalt]])</f>
        <v>50499672.013681889</v>
      </c>
      <c r="E254" s="33">
        <f>SUM(Table19[[#This Row],[Utbytte per innbygger]:[Renter ansvarlig lån per innbygger]])</f>
        <v>777.59992629970725</v>
      </c>
      <c r="F254" s="54">
        <v>35411086</v>
      </c>
      <c r="G254" s="33">
        <v>0</v>
      </c>
      <c r="H254" s="33">
        <v>0</v>
      </c>
      <c r="I254" s="33">
        <v>0</v>
      </c>
      <c r="J254" s="33">
        <v>0</v>
      </c>
      <c r="K254" s="33">
        <v>0</v>
      </c>
      <c r="L254" s="33">
        <v>15088586.013681889</v>
      </c>
      <c r="M254" s="33">
        <v>0</v>
      </c>
      <c r="N254" s="33">
        <v>0</v>
      </c>
      <c r="O254" s="54">
        <v>545.26409312781982</v>
      </c>
      <c r="P254" s="33">
        <v>0</v>
      </c>
      <c r="Q254" s="33">
        <v>0</v>
      </c>
      <c r="R254" s="33">
        <v>0</v>
      </c>
      <c r="S254" s="33">
        <v>0</v>
      </c>
      <c r="T254" s="33">
        <v>0</v>
      </c>
      <c r="U254" s="33">
        <v>232.33583317188749</v>
      </c>
      <c r="V254" s="33">
        <v>0</v>
      </c>
      <c r="W254" s="33">
        <v>0</v>
      </c>
    </row>
    <row r="255" spans="1:23" x14ac:dyDescent="0.2">
      <c r="A255" s="27">
        <v>5035</v>
      </c>
      <c r="B255" s="27" t="s">
        <v>686</v>
      </c>
      <c r="C255" s="33">
        <v>24287</v>
      </c>
      <c r="D255" s="33">
        <f>SUM(Table19[[#This Row],[Utbytte totalt]:[Renter ansvarlig lån totalt]])</f>
        <v>18872345.355484452</v>
      </c>
      <c r="E255" s="33">
        <f>SUM(Table19[[#This Row],[Utbytte per innbygger]:[Renter ansvarlig lån per innbygger]])</f>
        <v>777.05543523220047</v>
      </c>
      <c r="F255" s="54">
        <v>12817275</v>
      </c>
      <c r="G255" s="33">
        <v>0</v>
      </c>
      <c r="H255" s="33">
        <v>0</v>
      </c>
      <c r="I255" s="33">
        <v>0</v>
      </c>
      <c r="J255" s="33">
        <v>57925.09</v>
      </c>
      <c r="K255" s="33">
        <v>283672</v>
      </c>
      <c r="L255" s="33">
        <v>5713473.2654844522</v>
      </c>
      <c r="M255" s="33">
        <v>0</v>
      </c>
      <c r="N255" s="33">
        <v>0</v>
      </c>
      <c r="O255" s="54">
        <v>527.74220776547122</v>
      </c>
      <c r="P255" s="33">
        <v>0</v>
      </c>
      <c r="Q255" s="33">
        <v>0</v>
      </c>
      <c r="R255" s="33">
        <v>0</v>
      </c>
      <c r="S255" s="33">
        <v>2.3850244987030096</v>
      </c>
      <c r="T255" s="33">
        <v>11.679993412113477</v>
      </c>
      <c r="U255" s="33">
        <v>235.24820955591272</v>
      </c>
      <c r="V255" s="33">
        <v>0</v>
      </c>
      <c r="W255" s="33">
        <v>0</v>
      </c>
    </row>
    <row r="256" spans="1:23" x14ac:dyDescent="0.2">
      <c r="A256" s="27">
        <v>5037</v>
      </c>
      <c r="B256" s="27" t="s">
        <v>625</v>
      </c>
      <c r="C256" s="33">
        <v>20171</v>
      </c>
      <c r="D256" s="33">
        <f>SUM(Table19[[#This Row],[Utbytte totalt]:[Renter ansvarlig lån totalt]])</f>
        <v>15502863.574507236</v>
      </c>
      <c r="E256" s="33">
        <f>SUM(Table19[[#This Row],[Utbytte per innbygger]:[Renter ansvarlig lån per innbygger]])</f>
        <v>768.57188907378099</v>
      </c>
      <c r="F256" s="54">
        <v>10731421.25</v>
      </c>
      <c r="G256" s="33">
        <v>0</v>
      </c>
      <c r="H256" s="33">
        <v>0</v>
      </c>
      <c r="I256" s="33">
        <v>0</v>
      </c>
      <c r="J256" s="33">
        <v>0</v>
      </c>
      <c r="K256" s="33">
        <v>0</v>
      </c>
      <c r="L256" s="33">
        <v>4771442.3245072365</v>
      </c>
      <c r="M256" s="33">
        <v>0</v>
      </c>
      <c r="N256" s="33">
        <v>0</v>
      </c>
      <c r="O256" s="54">
        <v>532.02227207376927</v>
      </c>
      <c r="P256" s="33">
        <v>0</v>
      </c>
      <c r="Q256" s="33">
        <v>0</v>
      </c>
      <c r="R256" s="33">
        <v>0</v>
      </c>
      <c r="S256" s="33">
        <v>0</v>
      </c>
      <c r="T256" s="33">
        <v>0</v>
      </c>
      <c r="U256" s="33">
        <v>236.54961700001172</v>
      </c>
      <c r="V256" s="33">
        <v>0</v>
      </c>
      <c r="W256" s="33">
        <v>0</v>
      </c>
    </row>
    <row r="257" spans="1:23" x14ac:dyDescent="0.2">
      <c r="A257" s="27">
        <v>3034</v>
      </c>
      <c r="B257" s="27" t="s">
        <v>508</v>
      </c>
      <c r="C257" s="33">
        <v>23898</v>
      </c>
      <c r="D257" s="33">
        <f>SUM(Table19[[#This Row],[Utbytte totalt]:[Renter ansvarlig lån totalt]])</f>
        <v>18095022.577086136</v>
      </c>
      <c r="E257" s="33">
        <f>SUM(Table19[[#This Row],[Utbytte per innbygger]:[Renter ansvarlig lån per innbygger]])</f>
        <v>757.17727747452227</v>
      </c>
      <c r="F257" s="54">
        <v>0</v>
      </c>
      <c r="G257" s="33">
        <v>3481011.4109999998</v>
      </c>
      <c r="H257" s="33">
        <v>0</v>
      </c>
      <c r="I257" s="33">
        <v>0</v>
      </c>
      <c r="J257" s="33">
        <v>8566031.1619999986</v>
      </c>
      <c r="K257" s="33">
        <v>230051</v>
      </c>
      <c r="L257" s="33">
        <v>5817929.0040861368</v>
      </c>
      <c r="M257" s="33">
        <v>0</v>
      </c>
      <c r="N257" s="33">
        <v>0</v>
      </c>
      <c r="O257" s="54">
        <v>0</v>
      </c>
      <c r="P257" s="33">
        <v>145.66120223449661</v>
      </c>
      <c r="Q257" s="33">
        <v>0</v>
      </c>
      <c r="R257" s="33">
        <v>0</v>
      </c>
      <c r="S257" s="33">
        <v>358.4413407816553</v>
      </c>
      <c r="T257" s="33">
        <v>9.6263704075654868</v>
      </c>
      <c r="U257" s="33">
        <v>243.44836405080497</v>
      </c>
      <c r="V257" s="33">
        <v>0</v>
      </c>
      <c r="W257" s="33">
        <v>0</v>
      </c>
    </row>
    <row r="258" spans="1:23" x14ac:dyDescent="0.2">
      <c r="A258" s="27">
        <v>4624</v>
      </c>
      <c r="B258" s="27" t="s">
        <v>683</v>
      </c>
      <c r="C258" s="33">
        <v>25213</v>
      </c>
      <c r="D258" s="33">
        <f>SUM(Table19[[#This Row],[Utbytte totalt]:[Renter ansvarlig lån totalt]])</f>
        <v>18387550.637534454</v>
      </c>
      <c r="E258" s="33">
        <f>SUM(Table19[[#This Row],[Utbytte per innbygger]:[Renter ansvarlig lån per innbygger]])</f>
        <v>729.28848758713593</v>
      </c>
      <c r="F258" s="54">
        <v>0</v>
      </c>
      <c r="G258" s="33">
        <v>0</v>
      </c>
      <c r="H258" s="33">
        <v>0</v>
      </c>
      <c r="I258" s="33">
        <v>0</v>
      </c>
      <c r="J258" s="33">
        <v>12351148.08</v>
      </c>
      <c r="K258" s="33">
        <v>573174</v>
      </c>
      <c r="L258" s="33">
        <v>5463228.5575344563</v>
      </c>
      <c r="M258" s="33">
        <v>0</v>
      </c>
      <c r="N258" s="33">
        <v>0</v>
      </c>
      <c r="O258" s="54">
        <v>0</v>
      </c>
      <c r="P258" s="33">
        <v>0</v>
      </c>
      <c r="Q258" s="33">
        <v>0</v>
      </c>
      <c r="R258" s="33">
        <v>0</v>
      </c>
      <c r="S258" s="33">
        <v>489.87221195415066</v>
      </c>
      <c r="T258" s="33">
        <v>22.733272518145402</v>
      </c>
      <c r="U258" s="33">
        <v>216.68300311483981</v>
      </c>
      <c r="V258" s="33">
        <v>0</v>
      </c>
      <c r="W258" s="33">
        <v>0</v>
      </c>
    </row>
    <row r="259" spans="1:23" x14ac:dyDescent="0.2">
      <c r="A259" s="27">
        <v>1822</v>
      </c>
      <c r="B259" s="27" t="s">
        <v>598</v>
      </c>
      <c r="C259" s="33">
        <v>2257</v>
      </c>
      <c r="D259" s="33">
        <f>SUM(Table19[[#This Row],[Utbytte totalt]:[Renter ansvarlig lån totalt]])</f>
        <v>1643944.1223616134</v>
      </c>
      <c r="E259" s="33">
        <f>SUM(Table19[[#This Row],[Utbytte per innbygger]:[Renter ansvarlig lån per innbygger]])</f>
        <v>728.37577419655008</v>
      </c>
      <c r="F259" s="54">
        <v>1101110.92</v>
      </c>
      <c r="G259" s="33">
        <v>0</v>
      </c>
      <c r="H259" s="33">
        <v>0</v>
      </c>
      <c r="I259" s="33">
        <v>0</v>
      </c>
      <c r="J259" s="33">
        <v>0</v>
      </c>
      <c r="K259" s="33">
        <v>0</v>
      </c>
      <c r="L259" s="33">
        <v>542833.20236161351</v>
      </c>
      <c r="M259" s="33">
        <v>0</v>
      </c>
      <c r="N259" s="33">
        <v>0</v>
      </c>
      <c r="O259" s="54">
        <v>487.86482941958349</v>
      </c>
      <c r="P259" s="33">
        <v>0</v>
      </c>
      <c r="Q259" s="33">
        <v>0</v>
      </c>
      <c r="R259" s="33">
        <v>0</v>
      </c>
      <c r="S259" s="33">
        <v>0</v>
      </c>
      <c r="T259" s="33">
        <v>0</v>
      </c>
      <c r="U259" s="33">
        <v>240.51094477696657</v>
      </c>
      <c r="V259" s="33">
        <v>0</v>
      </c>
      <c r="W259" s="33">
        <v>0</v>
      </c>
    </row>
    <row r="260" spans="1:23" x14ac:dyDescent="0.2">
      <c r="A260" s="27">
        <v>3016</v>
      </c>
      <c r="B260" s="27" t="s">
        <v>623</v>
      </c>
      <c r="C260" s="33">
        <v>8312</v>
      </c>
      <c r="D260" s="33">
        <f>SUM(Table19[[#This Row],[Utbytte totalt]:[Renter ansvarlig lån totalt]])</f>
        <v>5959336.9805994928</v>
      </c>
      <c r="E260" s="33">
        <f>SUM(Table19[[#This Row],[Utbytte per innbygger]:[Renter ansvarlig lån per innbygger]])</f>
        <v>716.95584463420266</v>
      </c>
      <c r="F260" s="54">
        <v>3997810</v>
      </c>
      <c r="G260" s="33">
        <v>0</v>
      </c>
      <c r="H260" s="33">
        <v>0</v>
      </c>
      <c r="I260" s="33">
        <v>0</v>
      </c>
      <c r="J260" s="33">
        <v>0</v>
      </c>
      <c r="K260" s="33">
        <v>8132</v>
      </c>
      <c r="L260" s="33">
        <v>1953394.9805994928</v>
      </c>
      <c r="M260" s="33">
        <v>0</v>
      </c>
      <c r="N260" s="33">
        <v>0</v>
      </c>
      <c r="O260" s="54">
        <v>480.96847930702597</v>
      </c>
      <c r="P260" s="33">
        <v>0</v>
      </c>
      <c r="Q260" s="33">
        <v>0</v>
      </c>
      <c r="R260" s="33">
        <v>0</v>
      </c>
      <c r="S260" s="33">
        <v>0</v>
      </c>
      <c r="T260" s="33">
        <v>0.97834456207892206</v>
      </c>
      <c r="U260" s="33">
        <v>235.00902076509777</v>
      </c>
      <c r="V260" s="33">
        <v>0</v>
      </c>
      <c r="W260" s="33">
        <v>0</v>
      </c>
    </row>
    <row r="261" spans="1:23" x14ac:dyDescent="0.2">
      <c r="A261" s="27">
        <v>1853</v>
      </c>
      <c r="B261" s="27" t="s">
        <v>602</v>
      </c>
      <c r="C261" s="33">
        <v>1334</v>
      </c>
      <c r="D261" s="33">
        <f>SUM(Table19[[#This Row],[Utbytte totalt]:[Renter ansvarlig lån totalt]])</f>
        <v>947341.0044993388</v>
      </c>
      <c r="E261" s="33">
        <f>SUM(Table19[[#This Row],[Utbytte per innbygger]:[Renter ansvarlig lån per innbygger]])</f>
        <v>710.15067803548641</v>
      </c>
      <c r="F261" s="54">
        <v>0</v>
      </c>
      <c r="G261" s="33">
        <v>0</v>
      </c>
      <c r="H261" s="33">
        <v>0</v>
      </c>
      <c r="I261" s="33">
        <v>0</v>
      </c>
      <c r="J261" s="33">
        <v>416615.42999999993</v>
      </c>
      <c r="K261" s="33">
        <v>170147</v>
      </c>
      <c r="L261" s="33">
        <v>360578.57449933887</v>
      </c>
      <c r="M261" s="33">
        <v>0</v>
      </c>
      <c r="N261" s="33">
        <v>0</v>
      </c>
      <c r="O261" s="54">
        <v>0</v>
      </c>
      <c r="P261" s="33">
        <v>0</v>
      </c>
      <c r="Q261" s="33">
        <v>0</v>
      </c>
      <c r="R261" s="33">
        <v>0</v>
      </c>
      <c r="S261" s="33">
        <v>312.30541979010491</v>
      </c>
      <c r="T261" s="33">
        <v>127.54647676161919</v>
      </c>
      <c r="U261" s="33">
        <v>270.29878148376224</v>
      </c>
      <c r="V261" s="33">
        <v>0</v>
      </c>
      <c r="W261" s="33">
        <v>0</v>
      </c>
    </row>
    <row r="262" spans="1:23" x14ac:dyDescent="0.2">
      <c r="A262" s="27">
        <v>1820</v>
      </c>
      <c r="B262" s="27" t="s">
        <v>737</v>
      </c>
      <c r="C262" s="33">
        <v>7333</v>
      </c>
      <c r="D262" s="33">
        <f>SUM(Table19[[#This Row],[Utbytte totalt]:[Renter ansvarlig lån totalt]])</f>
        <v>5198246.4279193729</v>
      </c>
      <c r="E262" s="33">
        <f>SUM(Table19[[#This Row],[Utbytte per innbygger]:[Renter ansvarlig lån per innbygger]])</f>
        <v>708.88400762571564</v>
      </c>
      <c r="F262" s="54">
        <v>3436049.89</v>
      </c>
      <c r="G262" s="33">
        <v>0</v>
      </c>
      <c r="H262" s="33">
        <v>0</v>
      </c>
      <c r="I262" s="33">
        <v>0</v>
      </c>
      <c r="J262" s="33">
        <v>0</v>
      </c>
      <c r="K262" s="33">
        <v>0</v>
      </c>
      <c r="L262" s="33">
        <v>1762196.5379193723</v>
      </c>
      <c r="M262" s="33">
        <v>0</v>
      </c>
      <c r="N262" s="33">
        <v>0</v>
      </c>
      <c r="O262" s="54">
        <v>468.57355652529662</v>
      </c>
      <c r="P262" s="33">
        <v>0</v>
      </c>
      <c r="Q262" s="33">
        <v>0</v>
      </c>
      <c r="R262" s="33">
        <v>0</v>
      </c>
      <c r="S262" s="33">
        <v>0</v>
      </c>
      <c r="T262" s="33">
        <v>0</v>
      </c>
      <c r="U262" s="33">
        <v>240.31045110041896</v>
      </c>
      <c r="V262" s="33">
        <v>0</v>
      </c>
      <c r="W262" s="33">
        <v>0</v>
      </c>
    </row>
    <row r="263" spans="1:23" x14ac:dyDescent="0.2">
      <c r="A263" s="27">
        <v>3442</v>
      </c>
      <c r="B263" s="27" t="s">
        <v>776</v>
      </c>
      <c r="C263" s="33">
        <v>14827</v>
      </c>
      <c r="D263" s="33">
        <f>SUM(Table19[[#This Row],[Utbytte totalt]:[Renter ansvarlig lån totalt]])</f>
        <v>9741605.3716940675</v>
      </c>
      <c r="E263" s="33">
        <f>SUM(Table19[[#This Row],[Utbytte per innbygger]:[Renter ansvarlig lån per innbygger]])</f>
        <v>657.01796531287971</v>
      </c>
      <c r="F263" s="54">
        <v>0</v>
      </c>
      <c r="G263" s="33">
        <v>0</v>
      </c>
      <c r="H263" s="33">
        <v>0</v>
      </c>
      <c r="I263" s="33">
        <v>0</v>
      </c>
      <c r="J263" s="33">
        <v>5739063.3780000005</v>
      </c>
      <c r="K263" s="33">
        <v>455495</v>
      </c>
      <c r="L263" s="33">
        <v>3547046.993694067</v>
      </c>
      <c r="M263" s="33">
        <v>0</v>
      </c>
      <c r="N263" s="33">
        <v>0</v>
      </c>
      <c r="O263" s="54">
        <v>0</v>
      </c>
      <c r="P263" s="33">
        <v>0</v>
      </c>
      <c r="Q263" s="33">
        <v>0</v>
      </c>
      <c r="R263" s="33">
        <v>0</v>
      </c>
      <c r="S263" s="33">
        <v>387.0684142442841</v>
      </c>
      <c r="T263" s="33">
        <v>30.720644769676941</v>
      </c>
      <c r="U263" s="33">
        <v>239.22890629891867</v>
      </c>
      <c r="V263" s="33">
        <v>0</v>
      </c>
      <c r="W263" s="33">
        <v>0</v>
      </c>
    </row>
    <row r="264" spans="1:23" x14ac:dyDescent="0.2">
      <c r="A264" s="27">
        <v>1560</v>
      </c>
      <c r="B264" s="27" t="s">
        <v>617</v>
      </c>
      <c r="C264" s="33">
        <v>2960</v>
      </c>
      <c r="D264" s="33">
        <f>SUM(Table19[[#This Row],[Utbytte totalt]:[Renter ansvarlig lån totalt]])</f>
        <v>1883501.4813704896</v>
      </c>
      <c r="E264" s="33">
        <f>SUM(Table19[[#This Row],[Utbytte per innbygger]:[Renter ansvarlig lån per innbygger]])</f>
        <v>636.31806803057066</v>
      </c>
      <c r="F264" s="54">
        <v>859949.99999999988</v>
      </c>
      <c r="G264" s="33">
        <v>0</v>
      </c>
      <c r="H264" s="33">
        <v>0</v>
      </c>
      <c r="I264" s="33">
        <v>0</v>
      </c>
      <c r="J264" s="33">
        <v>268916.47999999998</v>
      </c>
      <c r="K264" s="33">
        <v>38824</v>
      </c>
      <c r="L264" s="33">
        <v>715811.0013704896</v>
      </c>
      <c r="M264" s="33">
        <v>0</v>
      </c>
      <c r="N264" s="33">
        <v>0</v>
      </c>
      <c r="O264" s="54">
        <v>290.52364864864859</v>
      </c>
      <c r="P264" s="33">
        <v>0</v>
      </c>
      <c r="Q264" s="33">
        <v>0</v>
      </c>
      <c r="R264" s="33">
        <v>0</v>
      </c>
      <c r="S264" s="33">
        <v>90.85016216216215</v>
      </c>
      <c r="T264" s="33">
        <v>13.116216216216216</v>
      </c>
      <c r="U264" s="33">
        <v>241.82804100354377</v>
      </c>
      <c r="V264" s="33">
        <v>0</v>
      </c>
      <c r="W264" s="33">
        <v>0</v>
      </c>
    </row>
    <row r="265" spans="1:23" x14ac:dyDescent="0.2">
      <c r="A265" s="27">
        <v>5029</v>
      </c>
      <c r="B265" s="27" t="s">
        <v>635</v>
      </c>
      <c r="C265" s="33">
        <v>8360</v>
      </c>
      <c r="D265" s="33">
        <f>SUM(Table19[[#This Row],[Utbytte totalt]:[Renter ansvarlig lån totalt]])</f>
        <v>5271459.2021187544</v>
      </c>
      <c r="E265" s="33">
        <f>SUM(Table19[[#This Row],[Utbytte per innbygger]:[Renter ansvarlig lån per innbygger]])</f>
        <v>630.5573208276021</v>
      </c>
      <c r="F265" s="54">
        <v>3301499.9999999995</v>
      </c>
      <c r="G265" s="33">
        <v>0</v>
      </c>
      <c r="H265" s="33">
        <v>0</v>
      </c>
      <c r="I265" s="33">
        <v>0</v>
      </c>
      <c r="J265" s="33">
        <v>0</v>
      </c>
      <c r="K265" s="33">
        <v>0</v>
      </c>
      <c r="L265" s="33">
        <v>1969959.2021187544</v>
      </c>
      <c r="M265" s="33">
        <v>0</v>
      </c>
      <c r="N265" s="33">
        <v>0</v>
      </c>
      <c r="O265" s="54">
        <v>394.91626794258366</v>
      </c>
      <c r="P265" s="33">
        <v>0</v>
      </c>
      <c r="Q265" s="33">
        <v>0</v>
      </c>
      <c r="R265" s="33">
        <v>0</v>
      </c>
      <c r="S265" s="33">
        <v>0</v>
      </c>
      <c r="T265" s="33">
        <v>0</v>
      </c>
      <c r="U265" s="33">
        <v>235.64105288501847</v>
      </c>
      <c r="V265" s="33">
        <v>0</v>
      </c>
      <c r="W265" s="33">
        <v>0</v>
      </c>
    </row>
    <row r="266" spans="1:23" x14ac:dyDescent="0.2">
      <c r="A266" s="27">
        <v>3446</v>
      </c>
      <c r="B266" s="27" t="s">
        <v>587</v>
      </c>
      <c r="C266" s="33">
        <v>13633</v>
      </c>
      <c r="D266" s="33">
        <f>SUM(Table19[[#This Row],[Utbytte totalt]:[Renter ansvarlig lån totalt]])</f>
        <v>8480944.7991709188</v>
      </c>
      <c r="E266" s="33">
        <f>SUM(Table19[[#This Row],[Utbytte per innbygger]:[Renter ansvarlig lån per innbygger]])</f>
        <v>622.08940065802972</v>
      </c>
      <c r="F266" s="54">
        <v>3400.0000000000005</v>
      </c>
      <c r="G266" s="33">
        <v>48647.325000000004</v>
      </c>
      <c r="H266" s="33">
        <v>0</v>
      </c>
      <c r="I266" s="33">
        <v>0</v>
      </c>
      <c r="J266" s="33">
        <v>4819501.9070000006</v>
      </c>
      <c r="K266" s="33">
        <v>382026</v>
      </c>
      <c r="L266" s="33">
        <v>3227369.567170918</v>
      </c>
      <c r="M266" s="33">
        <v>0</v>
      </c>
      <c r="N266" s="33">
        <v>0</v>
      </c>
      <c r="O266" s="54">
        <v>0.24939485072984674</v>
      </c>
      <c r="P266" s="33">
        <v>3.5683506931709825</v>
      </c>
      <c r="Q266" s="33">
        <v>0</v>
      </c>
      <c r="R266" s="33">
        <v>0</v>
      </c>
      <c r="S266" s="33">
        <v>353.51734079072844</v>
      </c>
      <c r="T266" s="33">
        <v>28.022152130858945</v>
      </c>
      <c r="U266" s="33">
        <v>236.73216219254147</v>
      </c>
      <c r="V266" s="33">
        <v>0</v>
      </c>
      <c r="W266" s="33">
        <v>0</v>
      </c>
    </row>
    <row r="267" spans="1:23" x14ac:dyDescent="0.2">
      <c r="A267" s="27">
        <v>1834</v>
      </c>
      <c r="B267" s="27" t="s">
        <v>645</v>
      </c>
      <c r="C267" s="33">
        <v>1869</v>
      </c>
      <c r="D267" s="33">
        <f>SUM(Table19[[#This Row],[Utbytte totalt]:[Renter ansvarlig lån totalt]])</f>
        <v>1140902.487882778</v>
      </c>
      <c r="E267" s="33">
        <f>SUM(Table19[[#This Row],[Utbytte per innbygger]:[Renter ansvarlig lån per innbygger]])</f>
        <v>610.43471796831352</v>
      </c>
      <c r="F267" s="54">
        <v>845910</v>
      </c>
      <c r="G267" s="33">
        <v>0</v>
      </c>
      <c r="H267" s="33">
        <v>0</v>
      </c>
      <c r="I267" s="33">
        <v>0</v>
      </c>
      <c r="J267" s="33">
        <v>0</v>
      </c>
      <c r="K267" s="33">
        <v>0</v>
      </c>
      <c r="L267" s="33">
        <v>294992.48788277805</v>
      </c>
      <c r="M267" s="33">
        <v>0</v>
      </c>
      <c r="N267" s="33">
        <v>0</v>
      </c>
      <c r="O267" s="54">
        <v>452.60032102728729</v>
      </c>
      <c r="P267" s="33">
        <v>0</v>
      </c>
      <c r="Q267" s="33">
        <v>0</v>
      </c>
      <c r="R267" s="33">
        <v>0</v>
      </c>
      <c r="S267" s="33">
        <v>0</v>
      </c>
      <c r="T267" s="33">
        <v>0</v>
      </c>
      <c r="U267" s="33">
        <v>157.83439694102626</v>
      </c>
      <c r="V267" s="33">
        <v>0</v>
      </c>
      <c r="W267" s="33">
        <v>0</v>
      </c>
    </row>
    <row r="268" spans="1:23" x14ac:dyDescent="0.2">
      <c r="A268" s="27">
        <v>3812</v>
      </c>
      <c r="B268" s="27" t="s">
        <v>563</v>
      </c>
      <c r="C268" s="33">
        <v>2349</v>
      </c>
      <c r="D268" s="33">
        <f>SUM(Table19[[#This Row],[Utbytte totalt]:[Renter ansvarlig lån totalt]])</f>
        <v>1412517.7036016616</v>
      </c>
      <c r="E268" s="33">
        <f>SUM(Table19[[#This Row],[Utbytte per innbygger]:[Renter ansvarlig lån per innbygger]])</f>
        <v>601.32724716971541</v>
      </c>
      <c r="F268" s="54">
        <v>0</v>
      </c>
      <c r="G268" s="33">
        <v>817200.44700000004</v>
      </c>
      <c r="H268" s="33">
        <v>0</v>
      </c>
      <c r="I268" s="33">
        <v>0</v>
      </c>
      <c r="J268" s="33">
        <v>0</v>
      </c>
      <c r="K268" s="33">
        <v>0</v>
      </c>
      <c r="L268" s="33">
        <v>595317.25660166144</v>
      </c>
      <c r="M268" s="33">
        <v>0</v>
      </c>
      <c r="N268" s="33">
        <v>0</v>
      </c>
      <c r="O268" s="54">
        <v>0</v>
      </c>
      <c r="P268" s="33">
        <v>347.89291060025545</v>
      </c>
      <c r="Q268" s="33">
        <v>0</v>
      </c>
      <c r="R268" s="33">
        <v>0</v>
      </c>
      <c r="S268" s="33">
        <v>0</v>
      </c>
      <c r="T268" s="33">
        <v>0</v>
      </c>
      <c r="U268" s="33">
        <v>253.43433656945996</v>
      </c>
      <c r="V268" s="33">
        <v>0</v>
      </c>
      <c r="W268" s="33">
        <v>0</v>
      </c>
    </row>
    <row r="269" spans="1:23" x14ac:dyDescent="0.2">
      <c r="A269" s="27">
        <v>3026</v>
      </c>
      <c r="B269" s="27" t="s">
        <v>667</v>
      </c>
      <c r="C269" s="33">
        <v>17754</v>
      </c>
      <c r="D269" s="33">
        <f>SUM(Table19[[#This Row],[Utbytte totalt]:[Renter ansvarlig lån totalt]])</f>
        <v>10378961.735870358</v>
      </c>
      <c r="E269" s="33">
        <f>SUM(Table19[[#This Row],[Utbytte per innbygger]:[Renter ansvarlig lån per innbygger]])</f>
        <v>584.59849813396181</v>
      </c>
      <c r="F269" s="54">
        <v>5572800</v>
      </c>
      <c r="G269" s="33">
        <v>0</v>
      </c>
      <c r="H269" s="33">
        <v>0</v>
      </c>
      <c r="I269" s="33">
        <v>0</v>
      </c>
      <c r="J269" s="33">
        <v>613825.84699999995</v>
      </c>
      <c r="K269" s="33">
        <v>77310</v>
      </c>
      <c r="L269" s="33">
        <v>4115025.8888703585</v>
      </c>
      <c r="M269" s="33">
        <v>0</v>
      </c>
      <c r="N269" s="33">
        <v>0</v>
      </c>
      <c r="O269" s="54">
        <v>313.88982764447451</v>
      </c>
      <c r="P269" s="33">
        <v>0</v>
      </c>
      <c r="Q269" s="33">
        <v>0</v>
      </c>
      <c r="R269" s="33">
        <v>0</v>
      </c>
      <c r="S269" s="33">
        <v>34.573946547256952</v>
      </c>
      <c r="T269" s="33">
        <v>4.3545116593443733</v>
      </c>
      <c r="U269" s="33">
        <v>231.78021228288603</v>
      </c>
      <c r="V269" s="33">
        <v>0</v>
      </c>
      <c r="W269" s="33">
        <v>0</v>
      </c>
    </row>
    <row r="270" spans="1:23" x14ac:dyDescent="0.2">
      <c r="A270" s="27">
        <v>3414</v>
      </c>
      <c r="B270" s="27" t="s">
        <v>649</v>
      </c>
      <c r="C270" s="33">
        <v>5016</v>
      </c>
      <c r="D270" s="33">
        <f>SUM(Table19[[#This Row],[Utbytte totalt]:[Renter ansvarlig lån totalt]])</f>
        <v>2885570.8005370884</v>
      </c>
      <c r="E270" s="33">
        <f>SUM(Table19[[#This Row],[Utbytte per innbygger]:[Renter ansvarlig lån per innbygger]])</f>
        <v>575.27328559351838</v>
      </c>
      <c r="F270" s="54">
        <v>0</v>
      </c>
      <c r="G270" s="33">
        <v>0</v>
      </c>
      <c r="H270" s="33">
        <v>0</v>
      </c>
      <c r="I270" s="33">
        <v>0</v>
      </c>
      <c r="J270" s="33">
        <v>0</v>
      </c>
      <c r="K270" s="33">
        <v>0</v>
      </c>
      <c r="L270" s="33">
        <v>1186944.7877270877</v>
      </c>
      <c r="M270" s="33">
        <v>1698626.0128100007</v>
      </c>
      <c r="N270" s="33">
        <v>0</v>
      </c>
      <c r="O270" s="54">
        <v>0</v>
      </c>
      <c r="P270" s="33">
        <v>0</v>
      </c>
      <c r="Q270" s="33">
        <v>0</v>
      </c>
      <c r="R270" s="33">
        <v>0</v>
      </c>
      <c r="S270" s="33">
        <v>0</v>
      </c>
      <c r="T270" s="33">
        <v>0</v>
      </c>
      <c r="U270" s="33">
        <v>236.63173599024876</v>
      </c>
      <c r="V270" s="33">
        <v>338.64154960326965</v>
      </c>
      <c r="W270" s="33">
        <v>0</v>
      </c>
    </row>
    <row r="271" spans="1:23" x14ac:dyDescent="0.2">
      <c r="A271" s="27">
        <v>1870</v>
      </c>
      <c r="B271" s="27" t="s">
        <v>578</v>
      </c>
      <c r="C271" s="33">
        <v>10468</v>
      </c>
      <c r="D271" s="33">
        <f>SUM(Table19[[#This Row],[Utbytte totalt]:[Renter ansvarlig lån totalt]])</f>
        <v>6004430.128472954</v>
      </c>
      <c r="E271" s="33">
        <f>SUM(Table19[[#This Row],[Utbytte per innbygger]:[Renter ansvarlig lån per innbygger]])</f>
        <v>573.59859844028983</v>
      </c>
      <c r="F271" s="54">
        <v>0</v>
      </c>
      <c r="G271" s="33">
        <v>310122.74</v>
      </c>
      <c r="H271" s="33">
        <v>2016000</v>
      </c>
      <c r="I271" s="33">
        <v>0</v>
      </c>
      <c r="J271" s="33">
        <v>442943.46600000013</v>
      </c>
      <c r="K271" s="33">
        <v>149225</v>
      </c>
      <c r="L271" s="33">
        <v>2500250.9224729538</v>
      </c>
      <c r="M271" s="33">
        <v>585888.00000000012</v>
      </c>
      <c r="N271" s="33">
        <v>0</v>
      </c>
      <c r="O271" s="54">
        <v>0</v>
      </c>
      <c r="P271" s="33">
        <v>29.625787160871226</v>
      </c>
      <c r="Q271" s="33">
        <v>192.58693160106992</v>
      </c>
      <c r="R271" s="33">
        <v>0</v>
      </c>
      <c r="S271" s="33">
        <v>42.31404910202523</v>
      </c>
      <c r="T271" s="33">
        <v>14.255349636988919</v>
      </c>
      <c r="U271" s="33">
        <v>238.84705029355692</v>
      </c>
      <c r="V271" s="33">
        <v>55.969430645777621</v>
      </c>
      <c r="W271" s="33">
        <v>0</v>
      </c>
    </row>
    <row r="272" spans="1:23" x14ac:dyDescent="0.2">
      <c r="A272" s="27">
        <v>5433</v>
      </c>
      <c r="B272" s="27" t="s">
        <v>693</v>
      </c>
      <c r="C272" s="33">
        <v>964</v>
      </c>
      <c r="D272" s="33">
        <f>SUM(Table19[[#This Row],[Utbytte totalt]:[Renter ansvarlig lån totalt]])</f>
        <v>538635.94187019218</v>
      </c>
      <c r="E272" s="33">
        <f>SUM(Table19[[#This Row],[Utbytte per innbygger]:[Renter ansvarlig lån per innbygger]])</f>
        <v>558.75097704376776</v>
      </c>
      <c r="F272" s="54">
        <v>300000</v>
      </c>
      <c r="G272" s="33">
        <v>0</v>
      </c>
      <c r="H272" s="33">
        <v>0</v>
      </c>
      <c r="I272" s="33">
        <v>0</v>
      </c>
      <c r="J272" s="33">
        <v>0</v>
      </c>
      <c r="K272" s="33">
        <v>0</v>
      </c>
      <c r="L272" s="33">
        <v>237814.89467019215</v>
      </c>
      <c r="M272" s="33">
        <v>821.04719999999986</v>
      </c>
      <c r="N272" s="33">
        <v>0</v>
      </c>
      <c r="O272" s="54">
        <v>311.20331950207469</v>
      </c>
      <c r="P272" s="33">
        <v>0</v>
      </c>
      <c r="Q272" s="33">
        <v>0</v>
      </c>
      <c r="R272" s="33">
        <v>0</v>
      </c>
      <c r="S272" s="33">
        <v>0</v>
      </c>
      <c r="T272" s="33">
        <v>0</v>
      </c>
      <c r="U272" s="33">
        <v>246.69594882800016</v>
      </c>
      <c r="V272" s="33">
        <v>0.85170871369294587</v>
      </c>
      <c r="W272" s="33">
        <v>0</v>
      </c>
    </row>
    <row r="273" spans="1:23" x14ac:dyDescent="0.2">
      <c r="A273" s="27">
        <v>5031</v>
      </c>
      <c r="B273" s="27" t="s">
        <v>732</v>
      </c>
      <c r="C273" s="33">
        <v>14425</v>
      </c>
      <c r="D273" s="33">
        <f>SUM(Table19[[#This Row],[Utbytte totalt]:[Renter ansvarlig lån totalt]])</f>
        <v>7762082.4259503055</v>
      </c>
      <c r="E273" s="33">
        <f>SUM(Table19[[#This Row],[Utbytte per innbygger]:[Renter ansvarlig lån per innbygger]])</f>
        <v>538.09930162567105</v>
      </c>
      <c r="F273" s="54">
        <v>4435500</v>
      </c>
      <c r="G273" s="33">
        <v>0</v>
      </c>
      <c r="H273" s="33">
        <v>0</v>
      </c>
      <c r="I273" s="33">
        <v>0</v>
      </c>
      <c r="J273" s="33">
        <v>94841.079999999987</v>
      </c>
      <c r="K273" s="33">
        <v>25136</v>
      </c>
      <c r="L273" s="33">
        <v>3206605.3459503055</v>
      </c>
      <c r="M273" s="33">
        <v>0</v>
      </c>
      <c r="N273" s="33">
        <v>0</v>
      </c>
      <c r="O273" s="54">
        <v>307.48700173310226</v>
      </c>
      <c r="P273" s="33">
        <v>0</v>
      </c>
      <c r="Q273" s="33">
        <v>0</v>
      </c>
      <c r="R273" s="33">
        <v>0</v>
      </c>
      <c r="S273" s="33">
        <v>6.574771577123049</v>
      </c>
      <c r="T273" s="33">
        <v>1.7425303292894281</v>
      </c>
      <c r="U273" s="33">
        <v>222.29499798615635</v>
      </c>
      <c r="V273" s="33">
        <v>0</v>
      </c>
      <c r="W273" s="33">
        <v>0</v>
      </c>
    </row>
    <row r="274" spans="1:23" x14ac:dyDescent="0.2">
      <c r="A274" s="27">
        <v>3407</v>
      </c>
      <c r="B274" s="27" t="s">
        <v>584</v>
      </c>
      <c r="C274" s="33">
        <v>30267</v>
      </c>
      <c r="D274" s="33">
        <f>SUM(Table19[[#This Row],[Utbytte totalt]:[Renter ansvarlig lån totalt]])</f>
        <v>15988322.230283491</v>
      </c>
      <c r="E274" s="33">
        <f>SUM(Table19[[#This Row],[Utbytte per innbygger]:[Renter ansvarlig lån per innbygger]])</f>
        <v>528.2427141865229</v>
      </c>
      <c r="F274" s="54">
        <v>0</v>
      </c>
      <c r="G274" s="33">
        <v>146862.89000000001</v>
      </c>
      <c r="H274" s="33">
        <v>0</v>
      </c>
      <c r="I274" s="33">
        <v>0</v>
      </c>
      <c r="J274" s="33">
        <v>8245443.4519999996</v>
      </c>
      <c r="K274" s="33">
        <v>351086</v>
      </c>
      <c r="L274" s="33">
        <v>7244929.8882834911</v>
      </c>
      <c r="M274" s="33">
        <v>0</v>
      </c>
      <c r="N274" s="33">
        <v>0</v>
      </c>
      <c r="O274" s="54">
        <v>0</v>
      </c>
      <c r="P274" s="33">
        <v>4.8522446889351443</v>
      </c>
      <c r="Q274" s="33">
        <v>0</v>
      </c>
      <c r="R274" s="33">
        <v>0</v>
      </c>
      <c r="S274" s="33">
        <v>272.42354551161327</v>
      </c>
      <c r="T274" s="33">
        <v>11.599629960022467</v>
      </c>
      <c r="U274" s="33">
        <v>239.36729402595208</v>
      </c>
      <c r="V274" s="33">
        <v>0</v>
      </c>
      <c r="W274" s="33">
        <v>0</v>
      </c>
    </row>
    <row r="275" spans="1:23" x14ac:dyDescent="0.2">
      <c r="A275" s="27">
        <v>4649</v>
      </c>
      <c r="B275" s="27" t="s">
        <v>685</v>
      </c>
      <c r="C275" s="33">
        <v>9527</v>
      </c>
      <c r="D275" s="33">
        <f>SUM(Table19[[#This Row],[Utbytte totalt]:[Renter ansvarlig lån totalt]])</f>
        <v>4929192.4296870083</v>
      </c>
      <c r="E275" s="33">
        <f>SUM(Table19[[#This Row],[Utbytte per innbygger]:[Renter ansvarlig lån per innbygger]])</f>
        <v>517.39187883772524</v>
      </c>
      <c r="F275" s="54">
        <v>1967820.75</v>
      </c>
      <c r="G275" s="33">
        <v>0</v>
      </c>
      <c r="H275" s="33">
        <v>0</v>
      </c>
      <c r="I275" s="33">
        <v>0</v>
      </c>
      <c r="J275" s="33">
        <v>294907.73799999995</v>
      </c>
      <c r="K275" s="33">
        <v>77465</v>
      </c>
      <c r="L275" s="33">
        <v>2240202.3336870074</v>
      </c>
      <c r="M275" s="33">
        <v>348796.60800000059</v>
      </c>
      <c r="N275" s="33">
        <v>0</v>
      </c>
      <c r="O275" s="54">
        <v>206.55198383541514</v>
      </c>
      <c r="P275" s="33">
        <v>0</v>
      </c>
      <c r="Q275" s="33">
        <v>0</v>
      </c>
      <c r="R275" s="33">
        <v>0</v>
      </c>
      <c r="S275" s="33">
        <v>30.954942584234278</v>
      </c>
      <c r="T275" s="33">
        <v>8.1311010811378193</v>
      </c>
      <c r="U275" s="33">
        <v>235.14247230891229</v>
      </c>
      <c r="V275" s="33">
        <v>36.611379028025674</v>
      </c>
      <c r="W275" s="33">
        <v>0</v>
      </c>
    </row>
    <row r="276" spans="1:23" x14ac:dyDescent="0.2">
      <c r="A276" s="27">
        <v>5412</v>
      </c>
      <c r="B276" s="27" t="s">
        <v>690</v>
      </c>
      <c r="C276" s="33">
        <v>4201</v>
      </c>
      <c r="D276" s="33">
        <f>SUM(Table19[[#This Row],[Utbytte totalt]:[Renter ansvarlig lån totalt]])</f>
        <v>2095874.7980573252</v>
      </c>
      <c r="E276" s="33">
        <f>SUM(Table19[[#This Row],[Utbytte per innbygger]:[Renter ansvarlig lån per innbygger]])</f>
        <v>498.89902357946323</v>
      </c>
      <c r="F276" s="54">
        <v>0</v>
      </c>
      <c r="G276" s="33">
        <v>0</v>
      </c>
      <c r="H276" s="33">
        <v>0</v>
      </c>
      <c r="I276" s="33">
        <v>0</v>
      </c>
      <c r="J276" s="33">
        <v>658176.38600000006</v>
      </c>
      <c r="K276" s="33">
        <v>435208</v>
      </c>
      <c r="L276" s="33">
        <v>1002490.4120573252</v>
      </c>
      <c r="M276" s="33">
        <v>0</v>
      </c>
      <c r="N276" s="33">
        <v>0</v>
      </c>
      <c r="O276" s="54">
        <v>0</v>
      </c>
      <c r="P276" s="33">
        <v>0</v>
      </c>
      <c r="Q276" s="33">
        <v>0</v>
      </c>
      <c r="R276" s="33">
        <v>0</v>
      </c>
      <c r="S276" s="33">
        <v>156.67136062842181</v>
      </c>
      <c r="T276" s="33">
        <v>103.59628659842895</v>
      </c>
      <c r="U276" s="33">
        <v>238.63137635261253</v>
      </c>
      <c r="V276" s="33">
        <v>0</v>
      </c>
      <c r="W276" s="33">
        <v>0</v>
      </c>
    </row>
    <row r="277" spans="1:23" x14ac:dyDescent="0.2">
      <c r="A277" s="27">
        <v>1514</v>
      </c>
      <c r="B277" s="27" t="s">
        <v>657</v>
      </c>
      <c r="C277" s="33">
        <v>2422</v>
      </c>
      <c r="D277" s="33">
        <f>SUM(Table19[[#This Row],[Utbytte totalt]:[Renter ansvarlig lån totalt]])</f>
        <v>1196073.9769733083</v>
      </c>
      <c r="E277" s="33">
        <f>SUM(Table19[[#This Row],[Utbytte per innbygger]:[Renter ansvarlig lån per innbygger]])</f>
        <v>493.83731501788122</v>
      </c>
      <c r="F277" s="54">
        <v>457123.8</v>
      </c>
      <c r="G277" s="33">
        <v>0</v>
      </c>
      <c r="H277" s="33">
        <v>0</v>
      </c>
      <c r="I277" s="33">
        <v>0</v>
      </c>
      <c r="J277" s="33">
        <v>322339.62</v>
      </c>
      <c r="K277" s="33">
        <v>32496</v>
      </c>
      <c r="L277" s="33">
        <v>384114.55697330832</v>
      </c>
      <c r="M277" s="33">
        <v>0</v>
      </c>
      <c r="N277" s="33">
        <v>0</v>
      </c>
      <c r="O277" s="54">
        <v>188.73815028901734</v>
      </c>
      <c r="P277" s="33">
        <v>0</v>
      </c>
      <c r="Q277" s="33">
        <v>0</v>
      </c>
      <c r="R277" s="33">
        <v>0</v>
      </c>
      <c r="S277" s="33">
        <v>133.08819983484725</v>
      </c>
      <c r="T277" s="33">
        <v>13.417010734929811</v>
      </c>
      <c r="U277" s="33">
        <v>158.59395415908685</v>
      </c>
      <c r="V277" s="33">
        <v>0</v>
      </c>
      <c r="W277" s="33">
        <v>0</v>
      </c>
    </row>
    <row r="278" spans="1:23" x14ac:dyDescent="0.2">
      <c r="A278" s="27">
        <v>3004</v>
      </c>
      <c r="B278" s="27" t="s">
        <v>718</v>
      </c>
      <c r="C278" s="33">
        <v>83892</v>
      </c>
      <c r="D278" s="33">
        <f>SUM(Table19[[#This Row],[Utbytte totalt]:[Renter ansvarlig lån totalt]])</f>
        <v>41399105.569556236</v>
      </c>
      <c r="E278" s="33">
        <f>SUM(Table19[[#This Row],[Utbytte per innbygger]:[Renter ansvarlig lån per innbygger]])</f>
        <v>493.48097040905253</v>
      </c>
      <c r="F278" s="54">
        <v>21904200</v>
      </c>
      <c r="G278" s="33">
        <v>0</v>
      </c>
      <c r="H278" s="33">
        <v>0</v>
      </c>
      <c r="I278" s="33">
        <v>0</v>
      </c>
      <c r="J278" s="33">
        <v>0</v>
      </c>
      <c r="K278" s="33">
        <v>0</v>
      </c>
      <c r="L278" s="33">
        <v>19494905.569556236</v>
      </c>
      <c r="M278" s="33">
        <v>0</v>
      </c>
      <c r="N278" s="33">
        <v>0</v>
      </c>
      <c r="O278" s="54">
        <v>261.0999856958947</v>
      </c>
      <c r="P278" s="33">
        <v>0</v>
      </c>
      <c r="Q278" s="33">
        <v>0</v>
      </c>
      <c r="R278" s="33">
        <v>0</v>
      </c>
      <c r="S278" s="33">
        <v>0</v>
      </c>
      <c r="T278" s="33">
        <v>0</v>
      </c>
      <c r="U278" s="33">
        <v>232.38098471315783</v>
      </c>
      <c r="V278" s="33">
        <v>0</v>
      </c>
      <c r="W278" s="33">
        <v>0</v>
      </c>
    </row>
    <row r="279" spans="1:23" x14ac:dyDescent="0.2">
      <c r="A279" s="27">
        <v>3035</v>
      </c>
      <c r="B279" s="27" t="s">
        <v>671</v>
      </c>
      <c r="C279" s="33">
        <v>26716</v>
      </c>
      <c r="D279" s="33">
        <f>SUM(Table19[[#This Row],[Utbytte totalt]:[Renter ansvarlig lån totalt]])</f>
        <v>13163427.390351081</v>
      </c>
      <c r="E279" s="33">
        <f>SUM(Table19[[#This Row],[Utbytte per innbygger]:[Renter ansvarlig lån per innbygger]])</f>
        <v>492.71700068689478</v>
      </c>
      <c r="F279" s="54">
        <v>0</v>
      </c>
      <c r="G279" s="33">
        <v>0</v>
      </c>
      <c r="H279" s="33">
        <v>0</v>
      </c>
      <c r="I279" s="33">
        <v>0</v>
      </c>
      <c r="J279" s="33">
        <v>6672027.9509999994</v>
      </c>
      <c r="K279" s="33">
        <v>434468</v>
      </c>
      <c r="L279" s="33">
        <v>6056931.4393510818</v>
      </c>
      <c r="M279" s="33">
        <v>0</v>
      </c>
      <c r="N279" s="33">
        <v>0</v>
      </c>
      <c r="O279" s="54">
        <v>0</v>
      </c>
      <c r="P279" s="33">
        <v>0</v>
      </c>
      <c r="Q279" s="33">
        <v>0</v>
      </c>
      <c r="R279" s="33">
        <v>0</v>
      </c>
      <c r="S279" s="33">
        <v>249.73903095523281</v>
      </c>
      <c r="T279" s="33">
        <v>16.262464440784548</v>
      </c>
      <c r="U279" s="33">
        <v>226.71550529087745</v>
      </c>
      <c r="V279" s="33">
        <v>0</v>
      </c>
      <c r="W279" s="33">
        <v>0</v>
      </c>
    </row>
    <row r="280" spans="1:23" x14ac:dyDescent="0.2">
      <c r="A280" s="27">
        <v>1505</v>
      </c>
      <c r="B280" s="27" t="s">
        <v>725</v>
      </c>
      <c r="C280" s="33">
        <v>24013</v>
      </c>
      <c r="D280" s="33">
        <f>SUM(Table19[[#This Row],[Utbytte totalt]:[Renter ansvarlig lån totalt]])</f>
        <v>11681468.744508147</v>
      </c>
      <c r="E280" s="33">
        <f>SUM(Table19[[#This Row],[Utbytte per innbygger]:[Renter ansvarlig lån per innbygger]])</f>
        <v>486.46436282464276</v>
      </c>
      <c r="F280" s="54">
        <v>5959950</v>
      </c>
      <c r="G280" s="33">
        <v>0</v>
      </c>
      <c r="H280" s="33">
        <v>0</v>
      </c>
      <c r="I280" s="33">
        <v>0</v>
      </c>
      <c r="J280" s="33">
        <v>0</v>
      </c>
      <c r="K280" s="33">
        <v>0</v>
      </c>
      <c r="L280" s="33">
        <v>5721518.7445081472</v>
      </c>
      <c r="M280" s="33">
        <v>0</v>
      </c>
      <c r="N280" s="33">
        <v>0</v>
      </c>
      <c r="O280" s="54">
        <v>248.19681006121684</v>
      </c>
      <c r="P280" s="33">
        <v>0</v>
      </c>
      <c r="Q280" s="33">
        <v>0</v>
      </c>
      <c r="R280" s="33">
        <v>0</v>
      </c>
      <c r="S280" s="33">
        <v>0</v>
      </c>
      <c r="T280" s="33">
        <v>0</v>
      </c>
      <c r="U280" s="33">
        <v>238.26755276342595</v>
      </c>
      <c r="V280" s="33">
        <v>0</v>
      </c>
      <c r="W280" s="33">
        <v>0</v>
      </c>
    </row>
    <row r="281" spans="1:23" x14ac:dyDescent="0.2">
      <c r="A281" s="27">
        <v>5406</v>
      </c>
      <c r="B281" s="27" t="s">
        <v>689</v>
      </c>
      <c r="C281" s="33">
        <v>11274</v>
      </c>
      <c r="D281" s="33">
        <f>SUM(Table19[[#This Row],[Utbytte totalt]:[Renter ansvarlig lån totalt]])</f>
        <v>5313070.4159659222</v>
      </c>
      <c r="E281" s="33">
        <f>SUM(Table19[[#This Row],[Utbytte per innbygger]:[Renter ansvarlig lån per innbygger]])</f>
        <v>471.26755507946791</v>
      </c>
      <c r="F281" s="54">
        <v>2700000</v>
      </c>
      <c r="G281" s="33">
        <v>0</v>
      </c>
      <c r="H281" s="33">
        <v>0</v>
      </c>
      <c r="I281" s="33">
        <v>0</v>
      </c>
      <c r="J281" s="33">
        <v>493466.82</v>
      </c>
      <c r="K281" s="33">
        <v>0</v>
      </c>
      <c r="L281" s="33">
        <v>2119603.5959659219</v>
      </c>
      <c r="M281" s="33">
        <v>0</v>
      </c>
      <c r="N281" s="33">
        <v>0</v>
      </c>
      <c r="O281" s="54">
        <v>239.48908994145822</v>
      </c>
      <c r="P281" s="33">
        <v>0</v>
      </c>
      <c r="Q281" s="33">
        <v>0</v>
      </c>
      <c r="R281" s="33">
        <v>0</v>
      </c>
      <c r="S281" s="33">
        <v>43.770340606705695</v>
      </c>
      <c r="T281" s="33">
        <v>0</v>
      </c>
      <c r="U281" s="33">
        <v>188.00812453130405</v>
      </c>
      <c r="V281" s="33">
        <v>0</v>
      </c>
      <c r="W281" s="33">
        <v>0</v>
      </c>
    </row>
    <row r="282" spans="1:23" x14ac:dyDescent="0.2">
      <c r="A282" s="27">
        <v>3807</v>
      </c>
      <c r="B282" s="27" t="s">
        <v>551</v>
      </c>
      <c r="C282" s="33">
        <v>55513</v>
      </c>
      <c r="D282" s="33">
        <f>SUM(Table19[[#This Row],[Utbytte totalt]:[Renter ansvarlig lån totalt]])</f>
        <v>25578178.673820276</v>
      </c>
      <c r="E282" s="33">
        <f>SUM(Table19[[#This Row],[Utbytte per innbygger]:[Renter ansvarlig lån per innbygger]])</f>
        <v>460.76015841010712</v>
      </c>
      <c r="F282" s="54">
        <v>0</v>
      </c>
      <c r="G282" s="33">
        <v>1243985.7885</v>
      </c>
      <c r="H282" s="33">
        <v>0</v>
      </c>
      <c r="I282" s="33">
        <v>0</v>
      </c>
      <c r="J282" s="33">
        <v>11322573.544</v>
      </c>
      <c r="K282" s="33">
        <v>9658</v>
      </c>
      <c r="L282" s="33">
        <v>13001961.341320276</v>
      </c>
      <c r="M282" s="33">
        <v>0</v>
      </c>
      <c r="N282" s="33">
        <v>0</v>
      </c>
      <c r="O282" s="54">
        <v>0</v>
      </c>
      <c r="P282" s="33">
        <v>22.408909417613891</v>
      </c>
      <c r="Q282" s="33">
        <v>0</v>
      </c>
      <c r="R282" s="33">
        <v>0</v>
      </c>
      <c r="S282" s="33">
        <v>203.96255911227999</v>
      </c>
      <c r="T282" s="33">
        <v>0.17397726658620502</v>
      </c>
      <c r="U282" s="33">
        <v>234.214712613627</v>
      </c>
      <c r="V282" s="33">
        <v>0</v>
      </c>
      <c r="W282" s="33">
        <v>0</v>
      </c>
    </row>
    <row r="283" spans="1:23" x14ac:dyDescent="0.2">
      <c r="A283" s="27">
        <v>5428</v>
      </c>
      <c r="B283" s="27" t="s">
        <v>582</v>
      </c>
      <c r="C283" s="33">
        <v>4746</v>
      </c>
      <c r="D283" s="33">
        <f>SUM(Table19[[#This Row],[Utbytte totalt]:[Renter ansvarlig lån totalt]])</f>
        <v>2130104.5094175534</v>
      </c>
      <c r="E283" s="33">
        <f>SUM(Table19[[#This Row],[Utbytte per innbygger]:[Renter ansvarlig lån per innbygger]])</f>
        <v>448.82100914824139</v>
      </c>
      <c r="F283" s="54">
        <v>0</v>
      </c>
      <c r="G283" s="33">
        <v>199488.23300000001</v>
      </c>
      <c r="H283" s="33">
        <v>0</v>
      </c>
      <c r="I283" s="33">
        <v>0</v>
      </c>
      <c r="J283" s="33">
        <v>559740.41899999999</v>
      </c>
      <c r="K283" s="33">
        <v>137411</v>
      </c>
      <c r="L283" s="33">
        <v>1233464.8574175537</v>
      </c>
      <c r="M283" s="33">
        <v>0</v>
      </c>
      <c r="N283" s="33">
        <v>0</v>
      </c>
      <c r="O283" s="54">
        <v>0</v>
      </c>
      <c r="P283" s="33">
        <v>42.032918879056048</v>
      </c>
      <c r="Q283" s="33">
        <v>0</v>
      </c>
      <c r="R283" s="33">
        <v>0</v>
      </c>
      <c r="S283" s="33">
        <v>117.93940560471977</v>
      </c>
      <c r="T283" s="33">
        <v>28.953013063632532</v>
      </c>
      <c r="U283" s="33">
        <v>259.89567160083305</v>
      </c>
      <c r="V283" s="33">
        <v>0</v>
      </c>
      <c r="W283" s="33">
        <v>0</v>
      </c>
    </row>
    <row r="284" spans="1:23" x14ac:dyDescent="0.2">
      <c r="A284" s="27">
        <v>3415</v>
      </c>
      <c r="B284" s="27" t="s">
        <v>675</v>
      </c>
      <c r="C284" s="33">
        <v>7978</v>
      </c>
      <c r="D284" s="33">
        <f>SUM(Table19[[#This Row],[Utbytte totalt]:[Renter ansvarlig lån totalt]])</f>
        <v>3465704.4043873842</v>
      </c>
      <c r="E284" s="33">
        <f>SUM(Table19[[#This Row],[Utbytte per innbygger]:[Renter ansvarlig lån per innbygger]])</f>
        <v>434.40767164544798</v>
      </c>
      <c r="F284" s="54">
        <v>0</v>
      </c>
      <c r="G284" s="33">
        <v>0</v>
      </c>
      <c r="H284" s="33">
        <v>0</v>
      </c>
      <c r="I284" s="33">
        <v>0</v>
      </c>
      <c r="J284" s="33">
        <v>1524874.537</v>
      </c>
      <c r="K284" s="33">
        <v>28657</v>
      </c>
      <c r="L284" s="33">
        <v>1912172.8673873842</v>
      </c>
      <c r="M284" s="33">
        <v>0</v>
      </c>
      <c r="N284" s="33">
        <v>0</v>
      </c>
      <c r="O284" s="54">
        <v>0</v>
      </c>
      <c r="P284" s="33">
        <v>0</v>
      </c>
      <c r="Q284" s="33">
        <v>0</v>
      </c>
      <c r="R284" s="33">
        <v>0</v>
      </c>
      <c r="S284" s="33">
        <v>191.13493820506392</v>
      </c>
      <c r="T284" s="33">
        <v>3.5920030082727501</v>
      </c>
      <c r="U284" s="33">
        <v>239.68073043211132</v>
      </c>
      <c r="V284" s="33">
        <v>0</v>
      </c>
      <c r="W284" s="33">
        <v>0</v>
      </c>
    </row>
    <row r="285" spans="1:23" x14ac:dyDescent="0.2">
      <c r="A285" s="27">
        <v>1554</v>
      </c>
      <c r="B285" s="27" t="s">
        <v>746</v>
      </c>
      <c r="C285" s="33">
        <v>5828</v>
      </c>
      <c r="D285" s="33">
        <f>SUM(Table19[[#This Row],[Utbytte totalt]:[Renter ansvarlig lån totalt]])</f>
        <v>2425855.6656723022</v>
      </c>
      <c r="E285" s="33">
        <f>SUM(Table19[[#This Row],[Utbytte per innbygger]:[Renter ansvarlig lån per innbygger]])</f>
        <v>416.24153494720355</v>
      </c>
      <c r="F285" s="54">
        <v>1470000</v>
      </c>
      <c r="G285" s="33">
        <v>0</v>
      </c>
      <c r="H285" s="33">
        <v>0</v>
      </c>
      <c r="I285" s="33">
        <v>0</v>
      </c>
      <c r="J285" s="33">
        <v>0</v>
      </c>
      <c r="K285" s="33">
        <v>0</v>
      </c>
      <c r="L285" s="33">
        <v>955855.66567230225</v>
      </c>
      <c r="M285" s="33">
        <v>0</v>
      </c>
      <c r="N285" s="33">
        <v>0</v>
      </c>
      <c r="O285" s="54">
        <v>252.23061084420041</v>
      </c>
      <c r="P285" s="33">
        <v>0</v>
      </c>
      <c r="Q285" s="33">
        <v>0</v>
      </c>
      <c r="R285" s="33">
        <v>0</v>
      </c>
      <c r="S285" s="33">
        <v>0</v>
      </c>
      <c r="T285" s="33">
        <v>0</v>
      </c>
      <c r="U285" s="33">
        <v>164.01092410300313</v>
      </c>
      <c r="V285" s="33">
        <v>0</v>
      </c>
      <c r="W285" s="33">
        <v>0</v>
      </c>
    </row>
    <row r="286" spans="1:23" x14ac:dyDescent="0.2">
      <c r="A286" s="27">
        <v>1528</v>
      </c>
      <c r="B286" s="27" t="s">
        <v>661</v>
      </c>
      <c r="C286" s="33">
        <v>7558</v>
      </c>
      <c r="D286" s="33">
        <f>SUM(Table19[[#This Row],[Utbytte totalt]:[Renter ansvarlig lån totalt]])</f>
        <v>3089883.0509256022</v>
      </c>
      <c r="E286" s="33">
        <f>SUM(Table19[[#This Row],[Utbytte per innbygger]:[Renter ansvarlig lån per innbygger]])</f>
        <v>408.82284346726669</v>
      </c>
      <c r="F286" s="54">
        <v>0</v>
      </c>
      <c r="G286" s="33">
        <v>0</v>
      </c>
      <c r="H286" s="33">
        <v>0</v>
      </c>
      <c r="I286" s="33">
        <v>0</v>
      </c>
      <c r="J286" s="33">
        <v>988268.06400000001</v>
      </c>
      <c r="K286" s="33">
        <v>297298</v>
      </c>
      <c r="L286" s="33">
        <v>1804316.986925602</v>
      </c>
      <c r="M286" s="33">
        <v>0</v>
      </c>
      <c r="N286" s="33">
        <v>0</v>
      </c>
      <c r="O286" s="54">
        <v>0</v>
      </c>
      <c r="P286" s="33">
        <v>0</v>
      </c>
      <c r="Q286" s="33">
        <v>0</v>
      </c>
      <c r="R286" s="33">
        <v>0</v>
      </c>
      <c r="S286" s="33">
        <v>130.75788092087853</v>
      </c>
      <c r="T286" s="33">
        <v>39.335538502249271</v>
      </c>
      <c r="U286" s="33">
        <v>238.72942404413891</v>
      </c>
      <c r="V286" s="33">
        <v>0</v>
      </c>
      <c r="W286" s="33">
        <v>0</v>
      </c>
    </row>
    <row r="287" spans="1:23" x14ac:dyDescent="0.2">
      <c r="A287" s="27">
        <v>1874</v>
      </c>
      <c r="B287" s="27" t="s">
        <v>628</v>
      </c>
      <c r="C287" s="33">
        <v>982</v>
      </c>
      <c r="D287" s="33">
        <f>SUM(Table19[[#This Row],[Utbytte totalt]:[Renter ansvarlig lån totalt]])</f>
        <v>382115.18164075626</v>
      </c>
      <c r="E287" s="33">
        <f>SUM(Table19[[#This Row],[Utbytte per innbygger]:[Renter ansvarlig lån per innbygger]])</f>
        <v>389.11932957307152</v>
      </c>
      <c r="F287" s="54">
        <v>0</v>
      </c>
      <c r="G287" s="33">
        <v>0</v>
      </c>
      <c r="H287" s="33">
        <v>0</v>
      </c>
      <c r="I287" s="33">
        <v>0</v>
      </c>
      <c r="J287" s="33">
        <v>183487.28999999998</v>
      </c>
      <c r="K287" s="33">
        <v>40206</v>
      </c>
      <c r="L287" s="33">
        <v>158421.89164075628</v>
      </c>
      <c r="M287" s="33">
        <v>0</v>
      </c>
      <c r="N287" s="33">
        <v>0</v>
      </c>
      <c r="O287" s="54">
        <v>0</v>
      </c>
      <c r="P287" s="33">
        <v>0</v>
      </c>
      <c r="Q287" s="33">
        <v>0</v>
      </c>
      <c r="R287" s="33">
        <v>0</v>
      </c>
      <c r="S287" s="33">
        <v>186.85060081466392</v>
      </c>
      <c r="T287" s="33">
        <v>40.942973523421585</v>
      </c>
      <c r="U287" s="33">
        <v>161.32575523498602</v>
      </c>
      <c r="V287" s="33">
        <v>0</v>
      </c>
      <c r="W287" s="33">
        <v>0</v>
      </c>
    </row>
    <row r="288" spans="1:23" x14ac:dyDescent="0.2">
      <c r="A288" s="27">
        <v>5413</v>
      </c>
      <c r="B288" s="27" t="s">
        <v>640</v>
      </c>
      <c r="C288" s="33">
        <v>1289</v>
      </c>
      <c r="D288" s="33">
        <f>SUM(Table19[[#This Row],[Utbytte totalt]:[Renter ansvarlig lån totalt]])</f>
        <v>498731.82268272224</v>
      </c>
      <c r="E288" s="33">
        <f>SUM(Table19[[#This Row],[Utbytte per innbygger]:[Renter ansvarlig lån per innbygger]])</f>
        <v>386.91374917201102</v>
      </c>
      <c r="F288" s="54">
        <v>0</v>
      </c>
      <c r="G288" s="33">
        <v>0</v>
      </c>
      <c r="H288" s="33">
        <v>0</v>
      </c>
      <c r="I288" s="33">
        <v>0</v>
      </c>
      <c r="J288" s="33">
        <v>156767.03</v>
      </c>
      <c r="K288" s="33">
        <v>19909</v>
      </c>
      <c r="L288" s="33">
        <v>322055.79268272221</v>
      </c>
      <c r="M288" s="33">
        <v>0</v>
      </c>
      <c r="N288" s="33">
        <v>0</v>
      </c>
      <c r="O288" s="54">
        <v>0</v>
      </c>
      <c r="P288" s="33">
        <v>0</v>
      </c>
      <c r="Q288" s="33">
        <v>0</v>
      </c>
      <c r="R288" s="33">
        <v>0</v>
      </c>
      <c r="S288" s="33">
        <v>121.61910783553142</v>
      </c>
      <c r="T288" s="33">
        <v>15.445306439100078</v>
      </c>
      <c r="U288" s="33">
        <v>249.84933489737952</v>
      </c>
      <c r="V288" s="33">
        <v>0</v>
      </c>
      <c r="W288" s="33">
        <v>0</v>
      </c>
    </row>
    <row r="289" spans="1:23" x14ac:dyDescent="0.2">
      <c r="A289" s="27">
        <v>5436</v>
      </c>
      <c r="B289" s="27" t="s">
        <v>577</v>
      </c>
      <c r="C289" s="33">
        <v>3904</v>
      </c>
      <c r="D289" s="33">
        <f>SUM(Table19[[#This Row],[Utbytte totalt]:[Renter ansvarlig lån totalt]])</f>
        <v>1433549.9084889889</v>
      </c>
      <c r="E289" s="33">
        <f>SUM(Table19[[#This Row],[Utbytte per innbygger]:[Renter ansvarlig lån per innbygger]])</f>
        <v>367.20028393672868</v>
      </c>
      <c r="F289" s="54">
        <v>0</v>
      </c>
      <c r="G289" s="33">
        <v>371787.43800000002</v>
      </c>
      <c r="H289" s="33">
        <v>0</v>
      </c>
      <c r="I289" s="33">
        <v>0</v>
      </c>
      <c r="J289" s="33">
        <v>79302.789999999994</v>
      </c>
      <c r="K289" s="33">
        <v>36406</v>
      </c>
      <c r="L289" s="33">
        <v>946053.68048898876</v>
      </c>
      <c r="M289" s="33">
        <v>0</v>
      </c>
      <c r="N289" s="33">
        <v>0</v>
      </c>
      <c r="O289" s="54">
        <v>0</v>
      </c>
      <c r="P289" s="33">
        <v>95.232438012295091</v>
      </c>
      <c r="Q289" s="33">
        <v>0</v>
      </c>
      <c r="R289" s="33">
        <v>0</v>
      </c>
      <c r="S289" s="33">
        <v>20.313214651639342</v>
      </c>
      <c r="T289" s="33">
        <v>9.3253073770491799</v>
      </c>
      <c r="U289" s="33">
        <v>242.32932389574506</v>
      </c>
      <c r="V289" s="33">
        <v>0</v>
      </c>
      <c r="W289" s="33">
        <v>0</v>
      </c>
    </row>
    <row r="290" spans="1:23" x14ac:dyDescent="0.2">
      <c r="A290" s="27">
        <v>1557</v>
      </c>
      <c r="B290" s="27" t="s">
        <v>627</v>
      </c>
      <c r="C290" s="33">
        <v>2669</v>
      </c>
      <c r="D290" s="33">
        <f>SUM(Table19[[#This Row],[Utbytte totalt]:[Renter ansvarlig lån totalt]])</f>
        <v>947361.26391836279</v>
      </c>
      <c r="E290" s="33">
        <f>SUM(Table19[[#This Row],[Utbytte per innbygger]:[Renter ansvarlig lån per innbygger]])</f>
        <v>354.94989281317453</v>
      </c>
      <c r="F290" s="54">
        <v>0</v>
      </c>
      <c r="G290" s="33">
        <v>0</v>
      </c>
      <c r="H290" s="33">
        <v>0</v>
      </c>
      <c r="I290" s="33">
        <v>0</v>
      </c>
      <c r="J290" s="33">
        <v>243405.43</v>
      </c>
      <c r="K290" s="33">
        <v>81851</v>
      </c>
      <c r="L290" s="33">
        <v>622104.83391836286</v>
      </c>
      <c r="M290" s="33">
        <v>0</v>
      </c>
      <c r="N290" s="33">
        <v>0</v>
      </c>
      <c r="O290" s="54">
        <v>0</v>
      </c>
      <c r="P290" s="33">
        <v>0</v>
      </c>
      <c r="Q290" s="33">
        <v>0</v>
      </c>
      <c r="R290" s="33">
        <v>0</v>
      </c>
      <c r="S290" s="33">
        <v>91.197238666167095</v>
      </c>
      <c r="T290" s="33">
        <v>30.667291120269763</v>
      </c>
      <c r="U290" s="33">
        <v>233.08536302673767</v>
      </c>
      <c r="V290" s="33">
        <v>0</v>
      </c>
      <c r="W290" s="33">
        <v>0</v>
      </c>
    </row>
    <row r="291" spans="1:23" x14ac:dyDescent="0.2">
      <c r="A291" s="27">
        <v>3037</v>
      </c>
      <c r="B291" s="27" t="s">
        <v>787</v>
      </c>
      <c r="C291" s="33">
        <v>2905</v>
      </c>
      <c r="D291" s="33">
        <f>SUM(Table19[[#This Row],[Utbytte totalt]:[Renter ansvarlig lån totalt]])</f>
        <v>1019435.5692825045</v>
      </c>
      <c r="E291" s="33">
        <f>SUM(Table19[[#This Row],[Utbytte per innbygger]:[Renter ansvarlig lån per innbygger]])</f>
        <v>350.92446446902045</v>
      </c>
      <c r="F291" s="54">
        <v>0</v>
      </c>
      <c r="G291" s="33">
        <v>0</v>
      </c>
      <c r="H291" s="33">
        <v>0</v>
      </c>
      <c r="I291" s="33">
        <v>0</v>
      </c>
      <c r="J291" s="33">
        <v>320406.587</v>
      </c>
      <c r="K291" s="33">
        <v>20811</v>
      </c>
      <c r="L291" s="33">
        <v>678217.98228250444</v>
      </c>
      <c r="M291" s="33">
        <v>0</v>
      </c>
      <c r="N291" s="33">
        <v>0</v>
      </c>
      <c r="O291" s="54">
        <v>0</v>
      </c>
      <c r="P291" s="33">
        <v>0</v>
      </c>
      <c r="Q291" s="33">
        <v>0</v>
      </c>
      <c r="R291" s="33">
        <v>0</v>
      </c>
      <c r="S291" s="33">
        <v>110.29486643717728</v>
      </c>
      <c r="T291" s="33">
        <v>7.1638554216867467</v>
      </c>
      <c r="U291" s="33">
        <v>233.46574261015644</v>
      </c>
      <c r="V291" s="33">
        <v>0</v>
      </c>
      <c r="W291" s="33">
        <v>0</v>
      </c>
    </row>
    <row r="292" spans="1:23" x14ac:dyDescent="0.2">
      <c r="A292" s="27">
        <v>5414</v>
      </c>
      <c r="B292" s="27" t="s">
        <v>606</v>
      </c>
      <c r="C292" s="33">
        <v>1070</v>
      </c>
      <c r="D292" s="33">
        <f>SUM(Table19[[#This Row],[Utbytte totalt]:[Renter ansvarlig lån totalt]])</f>
        <v>373848.782965358</v>
      </c>
      <c r="E292" s="33">
        <f>SUM(Table19[[#This Row],[Utbytte per innbygger]:[Renter ansvarlig lån per innbygger]])</f>
        <v>349.39138594893274</v>
      </c>
      <c r="F292" s="54">
        <v>0</v>
      </c>
      <c r="G292" s="33">
        <v>0</v>
      </c>
      <c r="H292" s="33">
        <v>0</v>
      </c>
      <c r="I292" s="33">
        <v>0</v>
      </c>
      <c r="J292" s="33">
        <v>94219.559000000023</v>
      </c>
      <c r="K292" s="33">
        <v>21464</v>
      </c>
      <c r="L292" s="33">
        <v>258165.22396535799</v>
      </c>
      <c r="M292" s="33">
        <v>0</v>
      </c>
      <c r="N292" s="33">
        <v>0</v>
      </c>
      <c r="O292" s="54">
        <v>0</v>
      </c>
      <c r="P292" s="33">
        <v>0</v>
      </c>
      <c r="Q292" s="33">
        <v>0</v>
      </c>
      <c r="R292" s="33">
        <v>0</v>
      </c>
      <c r="S292" s="33">
        <v>88.055662616822445</v>
      </c>
      <c r="T292" s="33">
        <v>20.05981308411215</v>
      </c>
      <c r="U292" s="33">
        <v>241.27591024799813</v>
      </c>
      <c r="V292" s="33">
        <v>0</v>
      </c>
      <c r="W292" s="33">
        <v>0</v>
      </c>
    </row>
    <row r="293" spans="1:23" x14ac:dyDescent="0.2">
      <c r="A293" s="27">
        <v>3030</v>
      </c>
      <c r="B293" s="27" t="s">
        <v>669</v>
      </c>
      <c r="C293" s="33">
        <v>89095</v>
      </c>
      <c r="D293" s="33">
        <f>SUM(Table19[[#This Row],[Utbytte totalt]:[Renter ansvarlig lån totalt]])</f>
        <v>30829625.173212439</v>
      </c>
      <c r="E293" s="33">
        <f>SUM(Table19[[#This Row],[Utbytte per innbygger]:[Renter ansvarlig lån per innbygger]])</f>
        <v>346.0309239936297</v>
      </c>
      <c r="F293" s="54">
        <v>0</v>
      </c>
      <c r="G293" s="33">
        <v>0</v>
      </c>
      <c r="H293" s="33">
        <v>0</v>
      </c>
      <c r="I293" s="33">
        <v>0</v>
      </c>
      <c r="J293" s="33">
        <v>16069413.683</v>
      </c>
      <c r="K293" s="33">
        <v>134895</v>
      </c>
      <c r="L293" s="33">
        <v>14625316.49021244</v>
      </c>
      <c r="M293" s="33">
        <v>0</v>
      </c>
      <c r="N293" s="33">
        <v>0</v>
      </c>
      <c r="O293" s="54">
        <v>0</v>
      </c>
      <c r="P293" s="33">
        <v>0</v>
      </c>
      <c r="Q293" s="33">
        <v>0</v>
      </c>
      <c r="R293" s="33">
        <v>0</v>
      </c>
      <c r="S293" s="33">
        <v>180.36268795106346</v>
      </c>
      <c r="T293" s="33">
        <v>1.5140580279476963</v>
      </c>
      <c r="U293" s="33">
        <v>164.15417801461857</v>
      </c>
      <c r="V293" s="33">
        <v>0</v>
      </c>
      <c r="W293" s="33">
        <v>0</v>
      </c>
    </row>
    <row r="294" spans="1:23" x14ac:dyDescent="0.2">
      <c r="A294" s="27">
        <v>3426</v>
      </c>
      <c r="B294" s="27" t="s">
        <v>594</v>
      </c>
      <c r="C294" s="33">
        <v>1551</v>
      </c>
      <c r="D294" s="33">
        <f>SUM(Table19[[#This Row],[Utbytte totalt]:[Renter ansvarlig lån totalt]])</f>
        <v>532158.31761675689</v>
      </c>
      <c r="E294" s="33">
        <f>SUM(Table19[[#This Row],[Utbytte per innbygger]:[Renter ansvarlig lån per innbygger]])</f>
        <v>343.10658776064275</v>
      </c>
      <c r="F294" s="54">
        <v>0</v>
      </c>
      <c r="G294" s="33">
        <v>0</v>
      </c>
      <c r="H294" s="33">
        <v>0</v>
      </c>
      <c r="I294" s="33">
        <v>0</v>
      </c>
      <c r="J294" s="33">
        <v>18474.545999999998</v>
      </c>
      <c r="K294" s="33">
        <v>144065</v>
      </c>
      <c r="L294" s="33">
        <v>369618.77161675692</v>
      </c>
      <c r="M294" s="33">
        <v>0</v>
      </c>
      <c r="N294" s="33">
        <v>0</v>
      </c>
      <c r="O294" s="54">
        <v>0</v>
      </c>
      <c r="P294" s="33">
        <v>0</v>
      </c>
      <c r="Q294" s="33">
        <v>0</v>
      </c>
      <c r="R294" s="33">
        <v>0</v>
      </c>
      <c r="S294" s="33">
        <v>11.911377176015472</v>
      </c>
      <c r="T294" s="33">
        <v>92.885235332043848</v>
      </c>
      <c r="U294" s="33">
        <v>238.30997525258343</v>
      </c>
      <c r="V294" s="33">
        <v>0</v>
      </c>
      <c r="W294" s="33">
        <v>0</v>
      </c>
    </row>
    <row r="295" spans="1:23" x14ac:dyDescent="0.2">
      <c r="A295" s="27">
        <v>5421</v>
      </c>
      <c r="B295" s="27" t="s">
        <v>568</v>
      </c>
      <c r="C295" s="33">
        <v>14738</v>
      </c>
      <c r="D295" s="33">
        <f>SUM(Table19[[#This Row],[Utbytte totalt]:[Renter ansvarlig lån totalt]])</f>
        <v>5033247.6396638677</v>
      </c>
      <c r="E295" s="33">
        <f>SUM(Table19[[#This Row],[Utbytte per innbygger]:[Renter ansvarlig lån per innbygger]])</f>
        <v>341.51497080091383</v>
      </c>
      <c r="F295" s="54">
        <v>0</v>
      </c>
      <c r="G295" s="33">
        <v>372366</v>
      </c>
      <c r="H295" s="33">
        <v>0</v>
      </c>
      <c r="I295" s="33">
        <v>0</v>
      </c>
      <c r="J295" s="33">
        <v>824160.67999999993</v>
      </c>
      <c r="K295" s="33">
        <v>304584</v>
      </c>
      <c r="L295" s="33">
        <v>3532136.959663868</v>
      </c>
      <c r="M295" s="33">
        <v>0</v>
      </c>
      <c r="N295" s="33">
        <v>0</v>
      </c>
      <c r="O295" s="54">
        <v>0</v>
      </c>
      <c r="P295" s="33">
        <v>25.265707694395442</v>
      </c>
      <c r="Q295" s="33">
        <v>0</v>
      </c>
      <c r="R295" s="33">
        <v>0</v>
      </c>
      <c r="S295" s="33">
        <v>55.920795223232453</v>
      </c>
      <c r="T295" s="33">
        <v>20.666576197584476</v>
      </c>
      <c r="U295" s="33">
        <v>239.66189168570145</v>
      </c>
      <c r="V295" s="33">
        <v>0</v>
      </c>
      <c r="W295" s="33">
        <v>0</v>
      </c>
    </row>
    <row r="296" spans="1:23" x14ac:dyDescent="0.2">
      <c r="A296" s="27">
        <v>3025</v>
      </c>
      <c r="B296" s="27" t="s">
        <v>784</v>
      </c>
      <c r="C296" s="33">
        <v>96088</v>
      </c>
      <c r="D296" s="33">
        <f>SUM(Table19[[#This Row],[Utbytte totalt]:[Renter ansvarlig lån totalt]])</f>
        <v>32315415.633935452</v>
      </c>
      <c r="E296" s="33">
        <f>SUM(Table19[[#This Row],[Utbytte per innbygger]:[Renter ansvarlig lån per innbygger]])</f>
        <v>336.31062811105915</v>
      </c>
      <c r="F296" s="54">
        <v>17575000</v>
      </c>
      <c r="G296" s="33">
        <v>0</v>
      </c>
      <c r="H296" s="33">
        <v>0</v>
      </c>
      <c r="I296" s="33">
        <v>0</v>
      </c>
      <c r="J296" s="33">
        <v>0</v>
      </c>
      <c r="K296" s="33">
        <v>0</v>
      </c>
      <c r="L296" s="33">
        <v>14740415.633935452</v>
      </c>
      <c r="M296" s="33">
        <v>0</v>
      </c>
      <c r="N296" s="33">
        <v>0</v>
      </c>
      <c r="O296" s="54">
        <v>182.90525351760886</v>
      </c>
      <c r="P296" s="33">
        <v>0</v>
      </c>
      <c r="Q296" s="33">
        <v>0</v>
      </c>
      <c r="R296" s="33">
        <v>0</v>
      </c>
      <c r="S296" s="33">
        <v>0</v>
      </c>
      <c r="T296" s="33">
        <v>0</v>
      </c>
      <c r="U296" s="33">
        <v>153.40537459345029</v>
      </c>
      <c r="V296" s="33">
        <v>0</v>
      </c>
      <c r="W296" s="33">
        <v>0</v>
      </c>
    </row>
    <row r="297" spans="1:23" x14ac:dyDescent="0.2">
      <c r="A297" s="27">
        <v>3028</v>
      </c>
      <c r="B297" s="27" t="s">
        <v>668</v>
      </c>
      <c r="C297" s="33">
        <v>11249</v>
      </c>
      <c r="D297" s="33">
        <f>SUM(Table19[[#This Row],[Utbytte totalt]:[Renter ansvarlig lån totalt]])</f>
        <v>3748128.0136227459</v>
      </c>
      <c r="E297" s="33">
        <f>SUM(Table19[[#This Row],[Utbytte per innbygger]:[Renter ansvarlig lån per innbygger]])</f>
        <v>333.19655201553434</v>
      </c>
      <c r="F297" s="54">
        <v>0</v>
      </c>
      <c r="G297" s="33">
        <v>0</v>
      </c>
      <c r="H297" s="33">
        <v>0</v>
      </c>
      <c r="I297" s="33">
        <v>0</v>
      </c>
      <c r="J297" s="33">
        <v>1016824.5219999999</v>
      </c>
      <c r="K297" s="33">
        <v>101855</v>
      </c>
      <c r="L297" s="33">
        <v>2629448.491622746</v>
      </c>
      <c r="M297" s="33">
        <v>0</v>
      </c>
      <c r="N297" s="33">
        <v>0</v>
      </c>
      <c r="O297" s="54">
        <v>0</v>
      </c>
      <c r="P297" s="33">
        <v>0</v>
      </c>
      <c r="Q297" s="33">
        <v>0</v>
      </c>
      <c r="R297" s="33">
        <v>0</v>
      </c>
      <c r="S297" s="33">
        <v>90.392436838830108</v>
      </c>
      <c r="T297" s="33">
        <v>9.0545826295670722</v>
      </c>
      <c r="U297" s="33">
        <v>233.74953254713716</v>
      </c>
      <c r="V297" s="33">
        <v>0</v>
      </c>
      <c r="W297" s="33">
        <v>0</v>
      </c>
    </row>
    <row r="298" spans="1:23" x14ac:dyDescent="0.2">
      <c r="A298" s="27">
        <v>1516</v>
      </c>
      <c r="B298" s="27" t="s">
        <v>659</v>
      </c>
      <c r="C298" s="33">
        <v>8557</v>
      </c>
      <c r="D298" s="33">
        <f>SUM(Table19[[#This Row],[Utbytte totalt]:[Renter ansvarlig lån totalt]])</f>
        <v>2792512.1204462107</v>
      </c>
      <c r="E298" s="33">
        <f>SUM(Table19[[#This Row],[Utbytte per innbygger]:[Renter ansvarlig lån per innbygger]])</f>
        <v>326.34242379878589</v>
      </c>
      <c r="F298" s="54">
        <v>1420977.5999999999</v>
      </c>
      <c r="G298" s="33">
        <v>0</v>
      </c>
      <c r="H298" s="33">
        <v>0</v>
      </c>
      <c r="I298" s="33">
        <v>0</v>
      </c>
      <c r="J298" s="33">
        <v>0</v>
      </c>
      <c r="K298" s="33">
        <v>33767</v>
      </c>
      <c r="L298" s="33">
        <v>1337767.5204462111</v>
      </c>
      <c r="M298" s="33">
        <v>0</v>
      </c>
      <c r="N298" s="33">
        <v>0</v>
      </c>
      <c r="O298" s="54">
        <v>166.06025476218298</v>
      </c>
      <c r="P298" s="33">
        <v>0</v>
      </c>
      <c r="Q298" s="33">
        <v>0</v>
      </c>
      <c r="R298" s="33">
        <v>0</v>
      </c>
      <c r="S298" s="33">
        <v>0</v>
      </c>
      <c r="T298" s="33">
        <v>3.9461259787308638</v>
      </c>
      <c r="U298" s="33">
        <v>156.33604305787205</v>
      </c>
      <c r="V298" s="33">
        <v>0</v>
      </c>
      <c r="W298" s="33">
        <v>0</v>
      </c>
    </row>
    <row r="299" spans="1:23" x14ac:dyDescent="0.2">
      <c r="A299" s="27">
        <v>4613</v>
      </c>
      <c r="B299" s="27" t="s">
        <v>733</v>
      </c>
      <c r="C299" s="33">
        <v>12061</v>
      </c>
      <c r="D299" s="33">
        <f>SUM(Table19[[#This Row],[Utbytte totalt]:[Renter ansvarlig lån totalt]])</f>
        <v>3879405.6672353745</v>
      </c>
      <c r="E299" s="33">
        <f>SUM(Table19[[#This Row],[Utbytte per innbygger]:[Renter ansvarlig lån per innbygger]])</f>
        <v>321.64875775104673</v>
      </c>
      <c r="F299" s="54">
        <v>1050000</v>
      </c>
      <c r="G299" s="33">
        <v>0</v>
      </c>
      <c r="H299" s="33">
        <v>0</v>
      </c>
      <c r="I299" s="33">
        <v>0</v>
      </c>
      <c r="J299" s="33">
        <v>0</v>
      </c>
      <c r="K299" s="33">
        <v>0</v>
      </c>
      <c r="L299" s="33">
        <v>2829405.6672353745</v>
      </c>
      <c r="M299" s="33">
        <v>0</v>
      </c>
      <c r="N299" s="33">
        <v>0</v>
      </c>
      <c r="O299" s="54">
        <v>87.057457922228664</v>
      </c>
      <c r="P299" s="33">
        <v>0</v>
      </c>
      <c r="Q299" s="33">
        <v>0</v>
      </c>
      <c r="R299" s="33">
        <v>0</v>
      </c>
      <c r="S299" s="33">
        <v>0</v>
      </c>
      <c r="T299" s="33">
        <v>0</v>
      </c>
      <c r="U299" s="33">
        <v>234.59129982881805</v>
      </c>
      <c r="V299" s="33">
        <v>0</v>
      </c>
      <c r="W299" s="33">
        <v>0</v>
      </c>
    </row>
    <row r="300" spans="1:23" x14ac:dyDescent="0.2">
      <c r="A300" s="27">
        <v>5435</v>
      </c>
      <c r="B300" s="27" t="s">
        <v>614</v>
      </c>
      <c r="C300" s="33">
        <v>2947</v>
      </c>
      <c r="D300" s="33">
        <f>SUM(Table19[[#This Row],[Utbytte totalt]:[Renter ansvarlig lån totalt]])</f>
        <v>937885.2092011607</v>
      </c>
      <c r="E300" s="33">
        <f>SUM(Table19[[#This Row],[Utbytte per innbygger]:[Renter ansvarlig lån per innbygger]])</f>
        <v>318.2508344761319</v>
      </c>
      <c r="F300" s="54">
        <v>0</v>
      </c>
      <c r="G300" s="33">
        <v>0</v>
      </c>
      <c r="H300" s="33">
        <v>0</v>
      </c>
      <c r="I300" s="33">
        <v>0</v>
      </c>
      <c r="J300" s="33">
        <v>151741.66</v>
      </c>
      <c r="K300" s="33">
        <v>37914</v>
      </c>
      <c r="L300" s="33">
        <v>748229.54920116067</v>
      </c>
      <c r="M300" s="33">
        <v>0</v>
      </c>
      <c r="N300" s="33">
        <v>0</v>
      </c>
      <c r="O300" s="54">
        <v>0</v>
      </c>
      <c r="P300" s="33">
        <v>0</v>
      </c>
      <c r="Q300" s="33">
        <v>0</v>
      </c>
      <c r="R300" s="33">
        <v>0</v>
      </c>
      <c r="S300" s="33">
        <v>51.490213776722094</v>
      </c>
      <c r="T300" s="33">
        <v>12.865286732270105</v>
      </c>
      <c r="U300" s="33">
        <v>253.89533396713969</v>
      </c>
      <c r="V300" s="33">
        <v>0</v>
      </c>
      <c r="W300" s="33">
        <v>0</v>
      </c>
    </row>
    <row r="301" spans="1:23" x14ac:dyDescent="0.2">
      <c r="A301" s="27">
        <v>5001</v>
      </c>
      <c r="B301" s="27" t="s">
        <v>513</v>
      </c>
      <c r="C301" s="33">
        <v>210496</v>
      </c>
      <c r="D301" s="33">
        <f>SUM(Table19[[#This Row],[Utbytte totalt]:[Renter ansvarlig lån totalt]])</f>
        <v>62928127.281661995</v>
      </c>
      <c r="E301" s="33">
        <f>SUM(Table19[[#This Row],[Utbytte per innbygger]:[Renter ansvarlig lån per innbygger]])</f>
        <v>298.95165362601665</v>
      </c>
      <c r="F301" s="54">
        <v>13687500</v>
      </c>
      <c r="G301" s="33">
        <v>6032961.0096000005</v>
      </c>
      <c r="H301" s="33">
        <v>9450.0000000000018</v>
      </c>
      <c r="I301" s="33">
        <v>0</v>
      </c>
      <c r="J301" s="33">
        <v>10707137.75</v>
      </c>
      <c r="K301" s="33">
        <v>467912</v>
      </c>
      <c r="L301" s="33">
        <v>32021980.842061996</v>
      </c>
      <c r="M301" s="33">
        <v>1185.6800000000069</v>
      </c>
      <c r="N301" s="33">
        <v>0</v>
      </c>
      <c r="O301" s="54">
        <v>65.024988598358163</v>
      </c>
      <c r="P301" s="33">
        <v>28.660691935238678</v>
      </c>
      <c r="Q301" s="33">
        <v>4.4893964730921262E-2</v>
      </c>
      <c r="R301" s="33">
        <v>0</v>
      </c>
      <c r="S301" s="33">
        <v>50.866229049483124</v>
      </c>
      <c r="T301" s="33">
        <v>2.2229020979020979</v>
      </c>
      <c r="U301" s="33">
        <v>152.12631518918172</v>
      </c>
      <c r="V301" s="33">
        <v>5.632791121921589E-3</v>
      </c>
      <c r="W301" s="33">
        <v>0</v>
      </c>
    </row>
    <row r="302" spans="1:23" x14ac:dyDescent="0.2">
      <c r="A302" s="27">
        <v>3017</v>
      </c>
      <c r="B302" s="27" t="s">
        <v>740</v>
      </c>
      <c r="C302" s="33">
        <v>7633</v>
      </c>
      <c r="D302" s="33">
        <f>SUM(Table19[[#This Row],[Utbytte totalt]:[Renter ansvarlig lån totalt]])</f>
        <v>2280793.0738147795</v>
      </c>
      <c r="E302" s="33">
        <f>SUM(Table19[[#This Row],[Utbytte per innbygger]:[Renter ansvarlig lån per innbygger]])</f>
        <v>298.80690080109781</v>
      </c>
      <c r="F302" s="54">
        <v>491490</v>
      </c>
      <c r="G302" s="33">
        <v>0</v>
      </c>
      <c r="H302" s="33">
        <v>0</v>
      </c>
      <c r="I302" s="33">
        <v>0</v>
      </c>
      <c r="J302" s="33">
        <v>0</v>
      </c>
      <c r="K302" s="33">
        <v>12672</v>
      </c>
      <c r="L302" s="33">
        <v>1776631.0738147795</v>
      </c>
      <c r="M302" s="33">
        <v>0</v>
      </c>
      <c r="N302" s="33">
        <v>0</v>
      </c>
      <c r="O302" s="54">
        <v>64.390148041399186</v>
      </c>
      <c r="P302" s="33">
        <v>0</v>
      </c>
      <c r="Q302" s="33">
        <v>0</v>
      </c>
      <c r="R302" s="33">
        <v>0</v>
      </c>
      <c r="S302" s="33">
        <v>0</v>
      </c>
      <c r="T302" s="33">
        <v>1.6601598323070876</v>
      </c>
      <c r="U302" s="33">
        <v>232.75659292739152</v>
      </c>
      <c r="V302" s="33">
        <v>0</v>
      </c>
      <c r="W302" s="33">
        <v>0</v>
      </c>
    </row>
    <row r="303" spans="1:23" x14ac:dyDescent="0.2">
      <c r="A303" s="27">
        <v>5424</v>
      </c>
      <c r="B303" s="27" t="s">
        <v>613</v>
      </c>
      <c r="C303" s="33">
        <v>2729</v>
      </c>
      <c r="D303" s="33">
        <f>SUM(Table19[[#This Row],[Utbytte totalt]:[Renter ansvarlig lån totalt]])</f>
        <v>761836.72735675646</v>
      </c>
      <c r="E303" s="33">
        <f>SUM(Table19[[#This Row],[Utbytte per innbygger]:[Renter ansvarlig lån per innbygger]])</f>
        <v>279.16332992186017</v>
      </c>
      <c r="F303" s="54">
        <v>0</v>
      </c>
      <c r="G303" s="33">
        <v>0</v>
      </c>
      <c r="H303" s="33">
        <v>0</v>
      </c>
      <c r="I303" s="33">
        <v>0</v>
      </c>
      <c r="J303" s="33">
        <v>100519.65700000002</v>
      </c>
      <c r="K303" s="33">
        <v>168</v>
      </c>
      <c r="L303" s="33">
        <v>661149.07035675645</v>
      </c>
      <c r="M303" s="33">
        <v>0</v>
      </c>
      <c r="N303" s="33">
        <v>0</v>
      </c>
      <c r="O303" s="54">
        <v>0</v>
      </c>
      <c r="P303" s="33">
        <v>0</v>
      </c>
      <c r="Q303" s="33">
        <v>0</v>
      </c>
      <c r="R303" s="33">
        <v>0</v>
      </c>
      <c r="S303" s="33">
        <v>36.833879443019427</v>
      </c>
      <c r="T303" s="33">
        <v>6.1561011359472333E-2</v>
      </c>
      <c r="U303" s="33">
        <v>242.2678894674813</v>
      </c>
      <c r="V303" s="33">
        <v>0</v>
      </c>
      <c r="W303" s="33">
        <v>0</v>
      </c>
    </row>
    <row r="304" spans="1:23" x14ac:dyDescent="0.2">
      <c r="A304" s="27">
        <v>1859</v>
      </c>
      <c r="B304" s="27" t="s">
        <v>622</v>
      </c>
      <c r="C304" s="33">
        <v>1216</v>
      </c>
      <c r="D304" s="33">
        <f>SUM(Table19[[#This Row],[Utbytte totalt]:[Renter ansvarlig lån totalt]])</f>
        <v>330794.07676555665</v>
      </c>
      <c r="E304" s="33">
        <f>SUM(Table19[[#This Row],[Utbytte per innbygger]:[Renter ansvarlig lån per innbygger]])</f>
        <v>272.0346026032538</v>
      </c>
      <c r="F304" s="54">
        <v>0</v>
      </c>
      <c r="G304" s="33">
        <v>0</v>
      </c>
      <c r="H304" s="33">
        <v>0</v>
      </c>
      <c r="I304" s="33">
        <v>0</v>
      </c>
      <c r="J304" s="33">
        <v>108474.45000000001</v>
      </c>
      <c r="K304" s="33">
        <v>23785</v>
      </c>
      <c r="L304" s="33">
        <v>198534.62676555663</v>
      </c>
      <c r="M304" s="33">
        <v>0</v>
      </c>
      <c r="N304" s="33">
        <v>0</v>
      </c>
      <c r="O304" s="54">
        <v>0</v>
      </c>
      <c r="P304" s="33">
        <v>0</v>
      </c>
      <c r="Q304" s="33">
        <v>0</v>
      </c>
      <c r="R304" s="33">
        <v>0</v>
      </c>
      <c r="S304" s="33">
        <v>89.205962171052647</v>
      </c>
      <c r="T304" s="33">
        <v>19.560032894736842</v>
      </c>
      <c r="U304" s="33">
        <v>163.26860753746433</v>
      </c>
      <c r="V304" s="33">
        <v>0</v>
      </c>
      <c r="W304" s="33">
        <v>0</v>
      </c>
    </row>
    <row r="305" spans="1:23" x14ac:dyDescent="0.2">
      <c r="A305" s="27">
        <v>3443</v>
      </c>
      <c r="B305" s="27" t="s">
        <v>588</v>
      </c>
      <c r="C305" s="33">
        <v>13572</v>
      </c>
      <c r="D305" s="33">
        <f>SUM(Table19[[#This Row],[Utbytte totalt]:[Renter ansvarlig lån totalt]])</f>
        <v>3644835.086264967</v>
      </c>
      <c r="E305" s="33">
        <f>SUM(Table19[[#This Row],[Utbytte per innbygger]:[Renter ansvarlig lån per innbygger]])</f>
        <v>268.55548823054573</v>
      </c>
      <c r="F305" s="54">
        <v>0</v>
      </c>
      <c r="G305" s="33">
        <v>37174.461499999998</v>
      </c>
      <c r="H305" s="33">
        <v>0</v>
      </c>
      <c r="I305" s="33">
        <v>0</v>
      </c>
      <c r="J305" s="33">
        <v>380358.3</v>
      </c>
      <c r="K305" s="33">
        <v>47969</v>
      </c>
      <c r="L305" s="33">
        <v>3179333.324764967</v>
      </c>
      <c r="M305" s="33">
        <v>0</v>
      </c>
      <c r="N305" s="33">
        <v>0</v>
      </c>
      <c r="O305" s="54">
        <v>0</v>
      </c>
      <c r="P305" s="33">
        <v>2.7390555187150012</v>
      </c>
      <c r="Q305" s="33">
        <v>0</v>
      </c>
      <c r="R305" s="33">
        <v>0</v>
      </c>
      <c r="S305" s="33">
        <v>28.025221043324489</v>
      </c>
      <c r="T305" s="33">
        <v>3.5344090775125259</v>
      </c>
      <c r="U305" s="33">
        <v>234.25680259099374</v>
      </c>
      <c r="V305" s="33">
        <v>0</v>
      </c>
      <c r="W305" s="33">
        <v>0</v>
      </c>
    </row>
    <row r="306" spans="1:23" x14ac:dyDescent="0.2">
      <c r="A306" s="27">
        <v>3417</v>
      </c>
      <c r="B306" s="27" t="s">
        <v>753</v>
      </c>
      <c r="C306" s="33">
        <v>4548</v>
      </c>
      <c r="D306" s="33">
        <f>SUM(Table19[[#This Row],[Utbytte totalt]:[Renter ansvarlig lån totalt]])</f>
        <v>1167040.5663869977</v>
      </c>
      <c r="E306" s="33">
        <f>SUM(Table19[[#This Row],[Utbytte per innbygger]:[Renter ansvarlig lån per innbygger]])</f>
        <v>256.60522567875938</v>
      </c>
      <c r="F306" s="54">
        <v>0</v>
      </c>
      <c r="G306" s="33">
        <v>0</v>
      </c>
      <c r="H306" s="33">
        <v>0</v>
      </c>
      <c r="I306" s="33">
        <v>0</v>
      </c>
      <c r="J306" s="33">
        <v>0</v>
      </c>
      <c r="K306" s="33">
        <v>75695</v>
      </c>
      <c r="L306" s="33">
        <v>1091345.5663869977</v>
      </c>
      <c r="M306" s="33">
        <v>0</v>
      </c>
      <c r="N306" s="33">
        <v>0</v>
      </c>
      <c r="O306" s="54">
        <v>0</v>
      </c>
      <c r="P306" s="33">
        <v>0</v>
      </c>
      <c r="Q306" s="33">
        <v>0</v>
      </c>
      <c r="R306" s="33">
        <v>0</v>
      </c>
      <c r="S306" s="33">
        <v>0</v>
      </c>
      <c r="T306" s="33">
        <v>16.643579595426562</v>
      </c>
      <c r="U306" s="33">
        <v>239.96164608333282</v>
      </c>
      <c r="V306" s="33">
        <v>0</v>
      </c>
      <c r="W306" s="33">
        <v>0</v>
      </c>
    </row>
    <row r="307" spans="1:23" x14ac:dyDescent="0.2">
      <c r="A307" s="27">
        <v>5402</v>
      </c>
      <c r="B307" s="27" t="s">
        <v>610</v>
      </c>
      <c r="C307" s="33">
        <v>24804</v>
      </c>
      <c r="D307" s="33">
        <f>SUM(Table19[[#This Row],[Utbytte totalt]:[Renter ansvarlig lån totalt]])</f>
        <v>6359052.0353954639</v>
      </c>
      <c r="E307" s="33">
        <f>SUM(Table19[[#This Row],[Utbytte per innbygger]:[Renter ansvarlig lån per innbygger]])</f>
        <v>256.37203819526951</v>
      </c>
      <c r="F307" s="54">
        <v>0</v>
      </c>
      <c r="G307" s="33">
        <v>0</v>
      </c>
      <c r="H307" s="33">
        <v>0</v>
      </c>
      <c r="I307" s="33">
        <v>0</v>
      </c>
      <c r="J307" s="33">
        <v>258769.78399999999</v>
      </c>
      <c r="K307" s="33">
        <v>78350</v>
      </c>
      <c r="L307" s="33">
        <v>6021932.2513954639</v>
      </c>
      <c r="M307" s="33">
        <v>0</v>
      </c>
      <c r="N307" s="33">
        <v>0</v>
      </c>
      <c r="O307" s="54">
        <v>0</v>
      </c>
      <c r="P307" s="33">
        <v>0</v>
      </c>
      <c r="Q307" s="33">
        <v>0</v>
      </c>
      <c r="R307" s="33">
        <v>0</v>
      </c>
      <c r="S307" s="33">
        <v>10.432582809224318</v>
      </c>
      <c r="T307" s="33">
        <v>3.158764715368489</v>
      </c>
      <c r="U307" s="33">
        <v>242.78069067067668</v>
      </c>
      <c r="V307" s="33">
        <v>0</v>
      </c>
      <c r="W307" s="33">
        <v>0</v>
      </c>
    </row>
    <row r="308" spans="1:23" x14ac:dyDescent="0.2">
      <c r="A308" s="27">
        <v>5439</v>
      </c>
      <c r="B308" s="27" t="s">
        <v>781</v>
      </c>
      <c r="C308" s="33">
        <v>1057</v>
      </c>
      <c r="D308" s="33">
        <f>SUM(Table19[[#This Row],[Utbytte totalt]:[Renter ansvarlig lån totalt]])</f>
        <v>267867.12514095753</v>
      </c>
      <c r="E308" s="33">
        <f>SUM(Table19[[#This Row],[Utbytte per innbygger]:[Renter ansvarlig lån per innbygger]])</f>
        <v>253.42206730459557</v>
      </c>
      <c r="F308" s="54">
        <v>0</v>
      </c>
      <c r="G308" s="33">
        <v>0</v>
      </c>
      <c r="H308" s="33">
        <v>0</v>
      </c>
      <c r="I308" s="33">
        <v>0</v>
      </c>
      <c r="J308" s="33">
        <v>0</v>
      </c>
      <c r="K308" s="33">
        <v>0</v>
      </c>
      <c r="L308" s="33">
        <v>267867.12514095753</v>
      </c>
      <c r="M308" s="33">
        <v>0</v>
      </c>
      <c r="N308" s="33">
        <v>0</v>
      </c>
      <c r="O308" s="54">
        <v>0</v>
      </c>
      <c r="P308" s="33">
        <v>0</v>
      </c>
      <c r="Q308" s="33">
        <v>0</v>
      </c>
      <c r="R308" s="33">
        <v>0</v>
      </c>
      <c r="S308" s="33">
        <v>0</v>
      </c>
      <c r="T308" s="33">
        <v>0</v>
      </c>
      <c r="U308" s="33">
        <v>253.42206730459557</v>
      </c>
      <c r="V308" s="33">
        <v>0</v>
      </c>
      <c r="W308" s="33">
        <v>0</v>
      </c>
    </row>
    <row r="309" spans="1:23" x14ac:dyDescent="0.2">
      <c r="A309" s="27">
        <v>5415</v>
      </c>
      <c r="B309" s="27" t="s">
        <v>769</v>
      </c>
      <c r="C309" s="33">
        <v>970</v>
      </c>
      <c r="D309" s="33">
        <f>SUM(Table19[[#This Row],[Utbytte totalt]:[Renter ansvarlig lån totalt]])</f>
        <v>244677.21501391381</v>
      </c>
      <c r="E309" s="33">
        <f>SUM(Table19[[#This Row],[Utbytte per innbygger]:[Renter ansvarlig lån per innbygger]])</f>
        <v>252.24455156073589</v>
      </c>
      <c r="F309" s="54">
        <v>0</v>
      </c>
      <c r="G309" s="33">
        <v>0</v>
      </c>
      <c r="H309" s="33">
        <v>0</v>
      </c>
      <c r="I309" s="33">
        <v>0</v>
      </c>
      <c r="J309" s="33">
        <v>0</v>
      </c>
      <c r="K309" s="33">
        <v>0</v>
      </c>
      <c r="L309" s="33">
        <v>244677.21501391381</v>
      </c>
      <c r="M309" s="33">
        <v>0</v>
      </c>
      <c r="N309" s="33">
        <v>0</v>
      </c>
      <c r="O309" s="54">
        <v>0</v>
      </c>
      <c r="P309" s="33">
        <v>0</v>
      </c>
      <c r="Q309" s="33">
        <v>0</v>
      </c>
      <c r="R309" s="33">
        <v>0</v>
      </c>
      <c r="S309" s="33">
        <v>0</v>
      </c>
      <c r="T309" s="33">
        <v>0</v>
      </c>
      <c r="U309" s="33">
        <v>252.24455156073589</v>
      </c>
      <c r="V309" s="33">
        <v>0</v>
      </c>
      <c r="W309" s="33">
        <v>0</v>
      </c>
    </row>
    <row r="310" spans="1:23" x14ac:dyDescent="0.2">
      <c r="A310" s="27">
        <v>3801</v>
      </c>
      <c r="B310" s="27" t="s">
        <v>789</v>
      </c>
      <c r="C310" s="33">
        <v>27502</v>
      </c>
      <c r="D310" s="33">
        <f>SUM(Table19[[#This Row],[Utbytte totalt]:[Renter ansvarlig lån totalt]])</f>
        <v>6834970.6110692024</v>
      </c>
      <c r="E310" s="33">
        <f>SUM(Table19[[#This Row],[Utbytte per innbygger]:[Renter ansvarlig lån per innbygger]])</f>
        <v>248.52631121624617</v>
      </c>
      <c r="F310" s="54">
        <v>362856</v>
      </c>
      <c r="G310" s="33">
        <v>0</v>
      </c>
      <c r="H310" s="33">
        <v>0</v>
      </c>
      <c r="I310" s="33">
        <v>0</v>
      </c>
      <c r="J310" s="33">
        <v>0</v>
      </c>
      <c r="K310" s="33">
        <v>0</v>
      </c>
      <c r="L310" s="33">
        <v>6472114.6110692024</v>
      </c>
      <c r="M310" s="33">
        <v>0</v>
      </c>
      <c r="N310" s="33">
        <v>0</v>
      </c>
      <c r="O310" s="54">
        <v>13.193804086975494</v>
      </c>
      <c r="P310" s="33">
        <v>0</v>
      </c>
      <c r="Q310" s="33">
        <v>0</v>
      </c>
      <c r="R310" s="33">
        <v>0</v>
      </c>
      <c r="S310" s="33">
        <v>0</v>
      </c>
      <c r="T310" s="33">
        <v>0</v>
      </c>
      <c r="U310" s="33">
        <v>235.33250712927068</v>
      </c>
      <c r="V310" s="33">
        <v>0</v>
      </c>
      <c r="W310" s="33">
        <v>0</v>
      </c>
    </row>
    <row r="311" spans="1:23" x14ac:dyDescent="0.2">
      <c r="A311" s="27">
        <v>5427</v>
      </c>
      <c r="B311" s="27" t="s">
        <v>748</v>
      </c>
      <c r="C311" s="33">
        <v>2804</v>
      </c>
      <c r="D311" s="33">
        <f>SUM(Table19[[#This Row],[Utbytte totalt]:[Renter ansvarlig lån totalt]])</f>
        <v>692621.09124344587</v>
      </c>
      <c r="E311" s="33">
        <f>SUM(Table19[[#This Row],[Utbytte per innbygger]:[Renter ansvarlig lån per innbygger]])</f>
        <v>247.01180144202777</v>
      </c>
      <c r="F311" s="54">
        <v>0</v>
      </c>
      <c r="G311" s="33">
        <v>0</v>
      </c>
      <c r="H311" s="33">
        <v>0</v>
      </c>
      <c r="I311" s="33">
        <v>0</v>
      </c>
      <c r="J311" s="33">
        <v>0</v>
      </c>
      <c r="K311" s="33">
        <v>0</v>
      </c>
      <c r="L311" s="33">
        <v>692621.09124344587</v>
      </c>
      <c r="M311" s="33">
        <v>0</v>
      </c>
      <c r="N311" s="33">
        <v>0</v>
      </c>
      <c r="O311" s="54">
        <v>0</v>
      </c>
      <c r="P311" s="33">
        <v>0</v>
      </c>
      <c r="Q311" s="33">
        <v>0</v>
      </c>
      <c r="R311" s="33">
        <v>0</v>
      </c>
      <c r="S311" s="33">
        <v>0</v>
      </c>
      <c r="T311" s="33">
        <v>0</v>
      </c>
      <c r="U311" s="33">
        <v>247.01180144202777</v>
      </c>
      <c r="V311" s="33">
        <v>0</v>
      </c>
      <c r="W311" s="33">
        <v>0</v>
      </c>
    </row>
    <row r="312" spans="1:23" x14ac:dyDescent="0.2">
      <c r="A312" s="27">
        <v>3802</v>
      </c>
      <c r="B312" s="27" t="s">
        <v>677</v>
      </c>
      <c r="C312" s="33">
        <v>25681</v>
      </c>
      <c r="D312" s="33">
        <f>SUM(Table19[[#This Row],[Utbytte totalt]:[Renter ansvarlig lån totalt]])</f>
        <v>6299530.2472230196</v>
      </c>
      <c r="E312" s="33">
        <f>SUM(Table19[[#This Row],[Utbytte per innbygger]:[Renter ansvarlig lån per innbygger]])</f>
        <v>245.29925809832247</v>
      </c>
      <c r="F312" s="54">
        <v>450034</v>
      </c>
      <c r="G312" s="33">
        <v>0</v>
      </c>
      <c r="H312" s="33">
        <v>0</v>
      </c>
      <c r="I312" s="33">
        <v>0</v>
      </c>
      <c r="J312" s="33">
        <v>0</v>
      </c>
      <c r="K312" s="33">
        <v>4929</v>
      </c>
      <c r="L312" s="33">
        <v>5844567.2472230196</v>
      </c>
      <c r="M312" s="33">
        <v>0</v>
      </c>
      <c r="N312" s="33">
        <v>0</v>
      </c>
      <c r="O312" s="54">
        <v>17.524006074529808</v>
      </c>
      <c r="P312" s="33">
        <v>0</v>
      </c>
      <c r="Q312" s="33">
        <v>0</v>
      </c>
      <c r="R312" s="33">
        <v>0</v>
      </c>
      <c r="S312" s="33">
        <v>0</v>
      </c>
      <c r="T312" s="33">
        <v>0.19193177835754061</v>
      </c>
      <c r="U312" s="33">
        <v>227.58332024543512</v>
      </c>
      <c r="V312" s="33">
        <v>0</v>
      </c>
      <c r="W312" s="33">
        <v>0</v>
      </c>
    </row>
    <row r="313" spans="1:23" x14ac:dyDescent="0.2">
      <c r="A313" s="27">
        <v>5432</v>
      </c>
      <c r="B313" s="27" t="s">
        <v>651</v>
      </c>
      <c r="C313" s="33">
        <v>859</v>
      </c>
      <c r="D313" s="33">
        <f>SUM(Table19[[#This Row],[Utbytte totalt]:[Renter ansvarlig lån totalt]])</f>
        <v>210128.98155933619</v>
      </c>
      <c r="E313" s="33">
        <f>SUM(Table19[[#This Row],[Utbytte per innbygger]:[Renter ansvarlig lån per innbygger]])</f>
        <v>244.62046747303398</v>
      </c>
      <c r="F313" s="54">
        <v>0</v>
      </c>
      <c r="G313" s="33">
        <v>0</v>
      </c>
      <c r="H313" s="33">
        <v>0</v>
      </c>
      <c r="I313" s="33">
        <v>0</v>
      </c>
      <c r="J313" s="33">
        <v>0</v>
      </c>
      <c r="K313" s="33">
        <v>0</v>
      </c>
      <c r="L313" s="33">
        <v>210128.98155933619</v>
      </c>
      <c r="M313" s="33">
        <v>0</v>
      </c>
      <c r="N313" s="33">
        <v>0</v>
      </c>
      <c r="O313" s="54">
        <v>0</v>
      </c>
      <c r="P313" s="33">
        <v>0</v>
      </c>
      <c r="Q313" s="33">
        <v>0</v>
      </c>
      <c r="R313" s="33">
        <v>0</v>
      </c>
      <c r="S313" s="33">
        <v>0</v>
      </c>
      <c r="T313" s="33">
        <v>0</v>
      </c>
      <c r="U313" s="33">
        <v>244.62046747303398</v>
      </c>
      <c r="V313" s="33">
        <v>0</v>
      </c>
      <c r="W313" s="33">
        <v>0</v>
      </c>
    </row>
    <row r="314" spans="1:23" x14ac:dyDescent="0.2">
      <c r="A314" s="27">
        <v>3418</v>
      </c>
      <c r="B314" s="27" t="s">
        <v>632</v>
      </c>
      <c r="C314" s="33">
        <v>7211</v>
      </c>
      <c r="D314" s="33">
        <f>SUM(Table19[[#This Row],[Utbytte totalt]:[Renter ansvarlig lån totalt]])</f>
        <v>1761561.3943377435</v>
      </c>
      <c r="E314" s="33">
        <f>SUM(Table19[[#This Row],[Utbytte per innbygger]:[Renter ansvarlig lån per innbygger]])</f>
        <v>244.28808685865255</v>
      </c>
      <c r="F314" s="54">
        <v>0</v>
      </c>
      <c r="G314" s="33">
        <v>0</v>
      </c>
      <c r="H314" s="33">
        <v>0</v>
      </c>
      <c r="I314" s="33">
        <v>0</v>
      </c>
      <c r="J314" s="33">
        <v>0</v>
      </c>
      <c r="K314" s="33">
        <v>57103</v>
      </c>
      <c r="L314" s="33">
        <v>1704458.3943377435</v>
      </c>
      <c r="M314" s="33">
        <v>0</v>
      </c>
      <c r="N314" s="33">
        <v>0</v>
      </c>
      <c r="O314" s="54">
        <v>0</v>
      </c>
      <c r="P314" s="33">
        <v>0</v>
      </c>
      <c r="Q314" s="33">
        <v>0</v>
      </c>
      <c r="R314" s="33">
        <v>0</v>
      </c>
      <c r="S314" s="33">
        <v>0</v>
      </c>
      <c r="T314" s="33">
        <v>7.9188739425877133</v>
      </c>
      <c r="U314" s="33">
        <v>236.36921291606484</v>
      </c>
      <c r="V314" s="33">
        <v>0</v>
      </c>
      <c r="W314" s="33">
        <v>0</v>
      </c>
    </row>
    <row r="315" spans="1:23" x14ac:dyDescent="0.2">
      <c r="A315" s="27">
        <v>1851</v>
      </c>
      <c r="B315" s="27" t="s">
        <v>759</v>
      </c>
      <c r="C315" s="33">
        <v>1976</v>
      </c>
      <c r="D315" s="33">
        <f>SUM(Table19[[#This Row],[Utbytte totalt]:[Renter ansvarlig lån totalt]])</f>
        <v>481308.95100415498</v>
      </c>
      <c r="E315" s="33">
        <f>SUM(Table19[[#This Row],[Utbytte per innbygger]:[Renter ansvarlig lån per innbygger]])</f>
        <v>243.57740435432945</v>
      </c>
      <c r="F315" s="54">
        <v>0</v>
      </c>
      <c r="G315" s="33">
        <v>0</v>
      </c>
      <c r="H315" s="33">
        <v>0</v>
      </c>
      <c r="I315" s="33">
        <v>0</v>
      </c>
      <c r="J315" s="33">
        <v>0</v>
      </c>
      <c r="K315" s="33">
        <v>0</v>
      </c>
      <c r="L315" s="33">
        <v>481308.95100415498</v>
      </c>
      <c r="M315" s="33">
        <v>0</v>
      </c>
      <c r="N315" s="33">
        <v>0</v>
      </c>
      <c r="O315" s="54">
        <v>0</v>
      </c>
      <c r="P315" s="33">
        <v>0</v>
      </c>
      <c r="Q315" s="33">
        <v>0</v>
      </c>
      <c r="R315" s="33">
        <v>0</v>
      </c>
      <c r="S315" s="33">
        <v>0</v>
      </c>
      <c r="T315" s="33">
        <v>0</v>
      </c>
      <c r="U315" s="33">
        <v>243.57740435432945</v>
      </c>
      <c r="V315" s="33">
        <v>0</v>
      </c>
      <c r="W315" s="33">
        <v>0</v>
      </c>
    </row>
    <row r="316" spans="1:23" x14ac:dyDescent="0.2">
      <c r="A316" s="27">
        <v>5417</v>
      </c>
      <c r="B316" s="27" t="s">
        <v>630</v>
      </c>
      <c r="C316" s="33">
        <v>2087</v>
      </c>
      <c r="D316" s="33">
        <f>SUM(Table19[[#This Row],[Utbytte totalt]:[Renter ansvarlig lån totalt]])</f>
        <v>507811.70543506742</v>
      </c>
      <c r="E316" s="33">
        <f>SUM(Table19[[#This Row],[Utbytte per innbygger]:[Renter ansvarlig lån per innbygger]])</f>
        <v>243.32137299236581</v>
      </c>
      <c r="F316" s="54">
        <v>0</v>
      </c>
      <c r="G316" s="33">
        <v>0</v>
      </c>
      <c r="H316" s="33">
        <v>0</v>
      </c>
      <c r="I316" s="33">
        <v>0</v>
      </c>
      <c r="J316" s="33">
        <v>0</v>
      </c>
      <c r="K316" s="33">
        <v>0</v>
      </c>
      <c r="L316" s="33">
        <v>507811.70543506742</v>
      </c>
      <c r="M316" s="33">
        <v>0</v>
      </c>
      <c r="N316" s="33">
        <v>0</v>
      </c>
      <c r="O316" s="54">
        <v>0</v>
      </c>
      <c r="P316" s="33">
        <v>0</v>
      </c>
      <c r="Q316" s="33">
        <v>0</v>
      </c>
      <c r="R316" s="33">
        <v>0</v>
      </c>
      <c r="S316" s="33">
        <v>0</v>
      </c>
      <c r="T316" s="33">
        <v>0</v>
      </c>
      <c r="U316" s="33">
        <v>243.32137299236581</v>
      </c>
      <c r="V316" s="33">
        <v>0</v>
      </c>
      <c r="W316" s="33">
        <v>0</v>
      </c>
    </row>
    <row r="317" spans="1:23" x14ac:dyDescent="0.2">
      <c r="A317" s="27">
        <v>3805</v>
      </c>
      <c r="B317" s="27" t="s">
        <v>678</v>
      </c>
      <c r="C317" s="33">
        <v>47777</v>
      </c>
      <c r="D317" s="33">
        <f>SUM(Table19[[#This Row],[Utbytte totalt]:[Renter ansvarlig lån totalt]])</f>
        <v>11581347.532093871</v>
      </c>
      <c r="E317" s="33">
        <f>SUM(Table19[[#This Row],[Utbytte per innbygger]:[Renter ansvarlig lån per innbygger]])</f>
        <v>242.4042432989487</v>
      </c>
      <c r="F317" s="54">
        <v>0</v>
      </c>
      <c r="G317" s="33">
        <v>0</v>
      </c>
      <c r="H317" s="33">
        <v>0</v>
      </c>
      <c r="I317" s="33">
        <v>0</v>
      </c>
      <c r="J317" s="33">
        <v>396792.06400000001</v>
      </c>
      <c r="K317" s="33">
        <v>13700</v>
      </c>
      <c r="L317" s="33">
        <v>11170855.468093872</v>
      </c>
      <c r="M317" s="33">
        <v>0</v>
      </c>
      <c r="N317" s="33">
        <v>0</v>
      </c>
      <c r="O317" s="54">
        <v>0</v>
      </c>
      <c r="P317" s="33">
        <v>0</v>
      </c>
      <c r="Q317" s="33">
        <v>0</v>
      </c>
      <c r="R317" s="33">
        <v>0</v>
      </c>
      <c r="S317" s="33">
        <v>8.305085375808444</v>
      </c>
      <c r="T317" s="33">
        <v>0.28674885405111245</v>
      </c>
      <c r="U317" s="33">
        <v>233.81240906908914</v>
      </c>
      <c r="V317" s="33">
        <v>0</v>
      </c>
      <c r="W317" s="33">
        <v>0</v>
      </c>
    </row>
    <row r="318" spans="1:23" x14ac:dyDescent="0.2">
      <c r="A318" s="27">
        <v>5411</v>
      </c>
      <c r="B318" s="27" t="s">
        <v>758</v>
      </c>
      <c r="C318" s="33">
        <v>2789</v>
      </c>
      <c r="D318" s="33">
        <f>SUM(Table19[[#This Row],[Utbytte totalt]:[Renter ansvarlig lån totalt]])</f>
        <v>671797.49847629666</v>
      </c>
      <c r="E318" s="33">
        <f>SUM(Table19[[#This Row],[Utbytte per innbygger]:[Renter ansvarlig lån per innbygger]])</f>
        <v>240.87396861824908</v>
      </c>
      <c r="F318" s="54">
        <v>0</v>
      </c>
      <c r="G318" s="33">
        <v>0</v>
      </c>
      <c r="H318" s="33">
        <v>0</v>
      </c>
      <c r="I318" s="33">
        <v>0</v>
      </c>
      <c r="J318" s="33">
        <v>0</v>
      </c>
      <c r="K318" s="33">
        <v>0</v>
      </c>
      <c r="L318" s="33">
        <v>671797.49847629666</v>
      </c>
      <c r="M318" s="33">
        <v>0</v>
      </c>
      <c r="N318" s="33">
        <v>0</v>
      </c>
      <c r="O318" s="54">
        <v>0</v>
      </c>
      <c r="P318" s="33">
        <v>0</v>
      </c>
      <c r="Q318" s="33">
        <v>0</v>
      </c>
      <c r="R318" s="33">
        <v>0</v>
      </c>
      <c r="S318" s="33">
        <v>0</v>
      </c>
      <c r="T318" s="33">
        <v>0</v>
      </c>
      <c r="U318" s="33">
        <v>240.87396861824908</v>
      </c>
      <c r="V318" s="33">
        <v>0</v>
      </c>
      <c r="W318" s="33">
        <v>0</v>
      </c>
    </row>
    <row r="319" spans="1:23" x14ac:dyDescent="0.2">
      <c r="A319" s="27">
        <v>5437</v>
      </c>
      <c r="B319" s="27" t="s">
        <v>780</v>
      </c>
      <c r="C319" s="33">
        <v>2584</v>
      </c>
      <c r="D319" s="33">
        <f>SUM(Table19[[#This Row],[Utbytte totalt]:[Renter ansvarlig lån totalt]])</f>
        <v>621868.20218236744</v>
      </c>
      <c r="E319" s="33">
        <f>SUM(Table19[[#This Row],[Utbytte per innbygger]:[Renter ansvarlig lån per innbygger]])</f>
        <v>240.66106895602456</v>
      </c>
      <c r="F319" s="54">
        <v>0</v>
      </c>
      <c r="G319" s="33">
        <v>0</v>
      </c>
      <c r="H319" s="33">
        <v>0</v>
      </c>
      <c r="I319" s="33">
        <v>0</v>
      </c>
      <c r="J319" s="33">
        <v>0</v>
      </c>
      <c r="K319" s="33">
        <v>0</v>
      </c>
      <c r="L319" s="33">
        <v>621868.20218236744</v>
      </c>
      <c r="M319" s="33">
        <v>0</v>
      </c>
      <c r="N319" s="33">
        <v>0</v>
      </c>
      <c r="O319" s="54">
        <v>0</v>
      </c>
      <c r="P319" s="33">
        <v>0</v>
      </c>
      <c r="Q319" s="33">
        <v>0</v>
      </c>
      <c r="R319" s="33">
        <v>0</v>
      </c>
      <c r="S319" s="33">
        <v>0</v>
      </c>
      <c r="T319" s="33">
        <v>0</v>
      </c>
      <c r="U319" s="33">
        <v>240.66106895602456</v>
      </c>
      <c r="V319" s="33">
        <v>0</v>
      </c>
      <c r="W319" s="33">
        <v>0</v>
      </c>
    </row>
    <row r="320" spans="1:23" x14ac:dyDescent="0.2">
      <c r="A320" s="27">
        <v>5419</v>
      </c>
      <c r="B320" s="27" t="s">
        <v>691</v>
      </c>
      <c r="C320" s="33">
        <v>3414</v>
      </c>
      <c r="D320" s="33">
        <f>SUM(Table19[[#This Row],[Utbytte totalt]:[Renter ansvarlig lån totalt]])</f>
        <v>819692.33347021043</v>
      </c>
      <c r="E320" s="33">
        <f>SUM(Table19[[#This Row],[Utbytte per innbygger]:[Renter ansvarlig lån per innbygger]])</f>
        <v>240.09734430879041</v>
      </c>
      <c r="F320" s="54">
        <v>0</v>
      </c>
      <c r="G320" s="33">
        <v>0</v>
      </c>
      <c r="H320" s="33">
        <v>0</v>
      </c>
      <c r="I320" s="33">
        <v>0</v>
      </c>
      <c r="J320" s="33">
        <v>0</v>
      </c>
      <c r="K320" s="33">
        <v>0</v>
      </c>
      <c r="L320" s="33">
        <v>819692.33347021043</v>
      </c>
      <c r="M320" s="33">
        <v>0</v>
      </c>
      <c r="N320" s="33">
        <v>0</v>
      </c>
      <c r="O320" s="54">
        <v>0</v>
      </c>
      <c r="P320" s="33">
        <v>0</v>
      </c>
      <c r="Q320" s="33">
        <v>0</v>
      </c>
      <c r="R320" s="33">
        <v>0</v>
      </c>
      <c r="S320" s="33">
        <v>0</v>
      </c>
      <c r="T320" s="33">
        <v>0</v>
      </c>
      <c r="U320" s="33">
        <v>240.09734430879041</v>
      </c>
      <c r="V320" s="33">
        <v>0</v>
      </c>
      <c r="W320" s="33">
        <v>0</v>
      </c>
    </row>
    <row r="321" spans="1:23" x14ac:dyDescent="0.2">
      <c r="A321" s="27">
        <v>5420</v>
      </c>
      <c r="B321" s="27" t="s">
        <v>692</v>
      </c>
      <c r="C321" s="33">
        <v>1068</v>
      </c>
      <c r="D321" s="33">
        <f>SUM(Table19[[#This Row],[Utbytte totalt]:[Renter ansvarlig lån totalt]])</f>
        <v>256272.17007743567</v>
      </c>
      <c r="E321" s="33">
        <f>SUM(Table19[[#This Row],[Utbytte per innbygger]:[Renter ansvarlig lån per innbygger]])</f>
        <v>239.95521542831057</v>
      </c>
      <c r="F321" s="54">
        <v>0</v>
      </c>
      <c r="G321" s="33">
        <v>0</v>
      </c>
      <c r="H321" s="33">
        <v>0</v>
      </c>
      <c r="I321" s="33">
        <v>0</v>
      </c>
      <c r="J321" s="33">
        <v>0</v>
      </c>
      <c r="K321" s="33">
        <v>0</v>
      </c>
      <c r="L321" s="33">
        <v>256272.17007743567</v>
      </c>
      <c r="M321" s="33">
        <v>0</v>
      </c>
      <c r="N321" s="33">
        <v>0</v>
      </c>
      <c r="O321" s="54">
        <v>0</v>
      </c>
      <c r="P321" s="33">
        <v>0</v>
      </c>
      <c r="Q321" s="33">
        <v>0</v>
      </c>
      <c r="R321" s="33">
        <v>0</v>
      </c>
      <c r="S321" s="33">
        <v>0</v>
      </c>
      <c r="T321" s="33">
        <v>0</v>
      </c>
      <c r="U321" s="33">
        <v>239.95521542831057</v>
      </c>
      <c r="V321" s="33">
        <v>0</v>
      </c>
      <c r="W321" s="33">
        <v>0</v>
      </c>
    </row>
    <row r="322" spans="1:23" x14ac:dyDescent="0.2">
      <c r="A322" s="27">
        <v>3416</v>
      </c>
      <c r="B322" s="27" t="s">
        <v>747</v>
      </c>
      <c r="C322" s="33">
        <v>6032</v>
      </c>
      <c r="D322" s="33">
        <f>SUM(Table19[[#This Row],[Utbytte totalt]:[Renter ansvarlig lån totalt]])</f>
        <v>1444873.3799564242</v>
      </c>
      <c r="E322" s="33">
        <f>SUM(Table19[[#This Row],[Utbytte per innbygger]:[Renter ansvarlig lån per innbygger]])</f>
        <v>239.53471153123743</v>
      </c>
      <c r="F322" s="54">
        <v>0</v>
      </c>
      <c r="G322" s="33">
        <v>0</v>
      </c>
      <c r="H322" s="33">
        <v>0</v>
      </c>
      <c r="I322" s="33">
        <v>0</v>
      </c>
      <c r="J322" s="33">
        <v>0</v>
      </c>
      <c r="K322" s="33">
        <v>0</v>
      </c>
      <c r="L322" s="33">
        <v>1444873.3799564242</v>
      </c>
      <c r="M322" s="33">
        <v>0</v>
      </c>
      <c r="N322" s="33">
        <v>0</v>
      </c>
      <c r="O322" s="54">
        <v>0</v>
      </c>
      <c r="P322" s="33">
        <v>0</v>
      </c>
      <c r="Q322" s="33">
        <v>0</v>
      </c>
      <c r="R322" s="33">
        <v>0</v>
      </c>
      <c r="S322" s="33">
        <v>0</v>
      </c>
      <c r="T322" s="33">
        <v>0</v>
      </c>
      <c r="U322" s="33">
        <v>239.53471153123743</v>
      </c>
      <c r="V322" s="33">
        <v>0</v>
      </c>
      <c r="W322" s="33">
        <v>0</v>
      </c>
    </row>
    <row r="323" spans="1:23" x14ac:dyDescent="0.2">
      <c r="A323" s="27">
        <v>3813</v>
      </c>
      <c r="B323" s="27" t="s">
        <v>731</v>
      </c>
      <c r="C323" s="33">
        <v>14056</v>
      </c>
      <c r="D323" s="33">
        <f>SUM(Table19[[#This Row],[Utbytte totalt]:[Renter ansvarlig lån totalt]])</f>
        <v>3360058.8397588134</v>
      </c>
      <c r="E323" s="33">
        <f>SUM(Table19[[#This Row],[Utbytte per innbygger]:[Renter ansvarlig lån per innbygger]])</f>
        <v>239.04801079672831</v>
      </c>
      <c r="F323" s="54">
        <v>0</v>
      </c>
      <c r="G323" s="33">
        <v>0</v>
      </c>
      <c r="H323" s="33">
        <v>0</v>
      </c>
      <c r="I323" s="33">
        <v>0</v>
      </c>
      <c r="J323" s="33">
        <v>0</v>
      </c>
      <c r="K323" s="33">
        <v>32780</v>
      </c>
      <c r="L323" s="33">
        <v>3327278.8397588134</v>
      </c>
      <c r="M323" s="33">
        <v>0</v>
      </c>
      <c r="N323" s="33">
        <v>0</v>
      </c>
      <c r="O323" s="54">
        <v>0</v>
      </c>
      <c r="P323" s="33">
        <v>0</v>
      </c>
      <c r="Q323" s="33">
        <v>0</v>
      </c>
      <c r="R323" s="33">
        <v>0</v>
      </c>
      <c r="S323" s="33">
        <v>0</v>
      </c>
      <c r="T323" s="33">
        <v>2.3321001707455893</v>
      </c>
      <c r="U323" s="33">
        <v>236.71591062598273</v>
      </c>
      <c r="V323" s="33">
        <v>0</v>
      </c>
      <c r="W323" s="33">
        <v>0</v>
      </c>
    </row>
    <row r="324" spans="1:23" x14ac:dyDescent="0.2">
      <c r="A324" s="27">
        <v>1867</v>
      </c>
      <c r="B324" s="27" t="s">
        <v>757</v>
      </c>
      <c r="C324" s="33">
        <v>2565</v>
      </c>
      <c r="D324" s="33">
        <f>SUM(Table19[[#This Row],[Utbytte totalt]:[Renter ansvarlig lån totalt]])</f>
        <v>607906.92975893617</v>
      </c>
      <c r="E324" s="33">
        <f>SUM(Table19[[#This Row],[Utbytte per innbygger]:[Renter ansvarlig lån per innbygger]])</f>
        <v>237.00075234266518</v>
      </c>
      <c r="F324" s="54">
        <v>0</v>
      </c>
      <c r="G324" s="33">
        <v>0</v>
      </c>
      <c r="H324" s="33">
        <v>0</v>
      </c>
      <c r="I324" s="33">
        <v>0</v>
      </c>
      <c r="J324" s="33">
        <v>0</v>
      </c>
      <c r="K324" s="33">
        <v>0</v>
      </c>
      <c r="L324" s="33">
        <v>607906.92975893617</v>
      </c>
      <c r="M324" s="33">
        <v>0</v>
      </c>
      <c r="N324" s="33">
        <v>0</v>
      </c>
      <c r="O324" s="54">
        <v>0</v>
      </c>
      <c r="P324" s="33">
        <v>0</v>
      </c>
      <c r="Q324" s="33">
        <v>0</v>
      </c>
      <c r="R324" s="33">
        <v>0</v>
      </c>
      <c r="S324" s="33">
        <v>0</v>
      </c>
      <c r="T324" s="33">
        <v>0</v>
      </c>
      <c r="U324" s="33">
        <v>237.00075234266518</v>
      </c>
      <c r="V324" s="33">
        <v>0</v>
      </c>
      <c r="W324" s="33">
        <v>0</v>
      </c>
    </row>
    <row r="325" spans="1:23" x14ac:dyDescent="0.2">
      <c r="A325" s="27">
        <v>1579</v>
      </c>
      <c r="B325" s="27" t="s">
        <v>663</v>
      </c>
      <c r="C325" s="33">
        <v>13287</v>
      </c>
      <c r="D325" s="33">
        <f>SUM(Table19[[#This Row],[Utbytte totalt]:[Renter ansvarlig lån totalt]])</f>
        <v>3142232.8222144246</v>
      </c>
      <c r="E325" s="33">
        <f>SUM(Table19[[#This Row],[Utbytte per innbygger]:[Renter ansvarlig lån per innbygger]])</f>
        <v>236.48926185101411</v>
      </c>
      <c r="F325" s="54">
        <v>0</v>
      </c>
      <c r="G325" s="33">
        <v>0</v>
      </c>
      <c r="H325" s="33">
        <v>0</v>
      </c>
      <c r="I325" s="33">
        <v>0</v>
      </c>
      <c r="J325" s="33">
        <v>0</v>
      </c>
      <c r="K325" s="33">
        <v>0</v>
      </c>
      <c r="L325" s="33">
        <v>3142232.8222144246</v>
      </c>
      <c r="M325" s="33">
        <v>0</v>
      </c>
      <c r="N325" s="33">
        <v>0</v>
      </c>
      <c r="O325" s="54">
        <v>0</v>
      </c>
      <c r="P325" s="33">
        <v>0</v>
      </c>
      <c r="Q325" s="33">
        <v>0</v>
      </c>
      <c r="R325" s="33">
        <v>0</v>
      </c>
      <c r="S325" s="33">
        <v>0</v>
      </c>
      <c r="T325" s="33">
        <v>0</v>
      </c>
      <c r="U325" s="33">
        <v>236.48926185101411</v>
      </c>
      <c r="V325" s="33">
        <v>0</v>
      </c>
      <c r="W325" s="33">
        <v>0</v>
      </c>
    </row>
    <row r="326" spans="1:23" x14ac:dyDescent="0.2">
      <c r="A326" s="27">
        <v>5422</v>
      </c>
      <c r="B326" s="27" t="s">
        <v>741</v>
      </c>
      <c r="C326" s="33">
        <v>5576</v>
      </c>
      <c r="D326" s="33">
        <f>SUM(Table19[[#This Row],[Utbytte totalt]:[Renter ansvarlig lån totalt]])</f>
        <v>1315435.8203697801</v>
      </c>
      <c r="E326" s="33">
        <f>SUM(Table19[[#This Row],[Utbytte per innbygger]:[Renter ansvarlig lån per innbygger]])</f>
        <v>235.910297770764</v>
      </c>
      <c r="F326" s="54">
        <v>0</v>
      </c>
      <c r="G326" s="33">
        <v>0</v>
      </c>
      <c r="H326" s="33">
        <v>0</v>
      </c>
      <c r="I326" s="33">
        <v>0</v>
      </c>
      <c r="J326" s="33">
        <v>0</v>
      </c>
      <c r="K326" s="33">
        <v>0</v>
      </c>
      <c r="L326" s="33">
        <v>1315435.8203697801</v>
      </c>
      <c r="M326" s="33">
        <v>0</v>
      </c>
      <c r="N326" s="33">
        <v>0</v>
      </c>
      <c r="O326" s="54">
        <v>0</v>
      </c>
      <c r="P326" s="33">
        <v>0</v>
      </c>
      <c r="Q326" s="33">
        <v>0</v>
      </c>
      <c r="R326" s="33">
        <v>0</v>
      </c>
      <c r="S326" s="33">
        <v>0</v>
      </c>
      <c r="T326" s="33">
        <v>0</v>
      </c>
      <c r="U326" s="33">
        <v>235.910297770764</v>
      </c>
      <c r="V326" s="33">
        <v>0</v>
      </c>
      <c r="W326" s="33">
        <v>0</v>
      </c>
    </row>
    <row r="327" spans="1:23" x14ac:dyDescent="0.2">
      <c r="A327" s="27">
        <v>1145</v>
      </c>
      <c r="B327" s="27" t="s">
        <v>768</v>
      </c>
      <c r="C327" s="33">
        <v>855</v>
      </c>
      <c r="D327" s="33">
        <f>SUM(Table19[[#This Row],[Utbytte totalt]:[Renter ansvarlig lån totalt]])</f>
        <v>201610.23906368762</v>
      </c>
      <c r="E327" s="33">
        <f>SUM(Table19[[#This Row],[Utbytte per innbygger]:[Renter ansvarlig lån per innbygger]])</f>
        <v>235.80144919729545</v>
      </c>
      <c r="F327" s="54">
        <v>0</v>
      </c>
      <c r="G327" s="33">
        <v>0</v>
      </c>
      <c r="H327" s="33">
        <v>0</v>
      </c>
      <c r="I327" s="33">
        <v>0</v>
      </c>
      <c r="J327" s="33">
        <v>0</v>
      </c>
      <c r="K327" s="33">
        <v>0</v>
      </c>
      <c r="L327" s="33">
        <v>201610.23906368762</v>
      </c>
      <c r="M327" s="33">
        <v>0</v>
      </c>
      <c r="N327" s="33">
        <v>0</v>
      </c>
      <c r="O327" s="54">
        <v>0</v>
      </c>
      <c r="P327" s="33">
        <v>0</v>
      </c>
      <c r="Q327" s="33">
        <v>0</v>
      </c>
      <c r="R327" s="33">
        <v>0</v>
      </c>
      <c r="S327" s="33">
        <v>0</v>
      </c>
      <c r="T327" s="33">
        <v>0</v>
      </c>
      <c r="U327" s="33">
        <v>235.80144919729545</v>
      </c>
      <c r="V327" s="33">
        <v>0</v>
      </c>
      <c r="W327" s="33">
        <v>0</v>
      </c>
    </row>
    <row r="328" spans="1:23" x14ac:dyDescent="0.2">
      <c r="A328" s="27">
        <v>3412</v>
      </c>
      <c r="B328" s="27" t="s">
        <v>743</v>
      </c>
      <c r="C328" s="33">
        <v>7715</v>
      </c>
      <c r="D328" s="33">
        <f>SUM(Table19[[#This Row],[Utbytte totalt]:[Renter ansvarlig lån totalt]])</f>
        <v>1816951.4448010921</v>
      </c>
      <c r="E328" s="33">
        <f>SUM(Table19[[#This Row],[Utbytte per innbygger]:[Renter ansvarlig lån per innbygger]])</f>
        <v>235.5089364615803</v>
      </c>
      <c r="F328" s="54">
        <v>0</v>
      </c>
      <c r="G328" s="33">
        <v>0</v>
      </c>
      <c r="H328" s="33">
        <v>0</v>
      </c>
      <c r="I328" s="33">
        <v>0</v>
      </c>
      <c r="J328" s="33">
        <v>0</v>
      </c>
      <c r="K328" s="33">
        <v>0</v>
      </c>
      <c r="L328" s="33">
        <v>1816951.4448010921</v>
      </c>
      <c r="M328" s="33">
        <v>0</v>
      </c>
      <c r="N328" s="33">
        <v>0</v>
      </c>
      <c r="O328" s="54">
        <v>0</v>
      </c>
      <c r="P328" s="33">
        <v>0</v>
      </c>
      <c r="Q328" s="33">
        <v>0</v>
      </c>
      <c r="R328" s="33">
        <v>0</v>
      </c>
      <c r="S328" s="33">
        <v>0</v>
      </c>
      <c r="T328" s="33">
        <v>0</v>
      </c>
      <c r="U328" s="33">
        <v>235.5089364615803</v>
      </c>
      <c r="V328" s="33">
        <v>0</v>
      </c>
      <c r="W328" s="33">
        <v>0</v>
      </c>
    </row>
    <row r="329" spans="1:23" x14ac:dyDescent="0.2">
      <c r="A329" s="27">
        <v>3806</v>
      </c>
      <c r="B329" s="27" t="s">
        <v>722</v>
      </c>
      <c r="C329" s="33">
        <v>36624</v>
      </c>
      <c r="D329" s="33">
        <f>SUM(Table19[[#This Row],[Utbytte totalt]:[Renter ansvarlig lån totalt]])</f>
        <v>8612685.294836998</v>
      </c>
      <c r="E329" s="33">
        <f>SUM(Table19[[#This Row],[Utbytte per innbygger]:[Renter ansvarlig lån per innbygger]])</f>
        <v>235.16506375155629</v>
      </c>
      <c r="F329" s="54">
        <v>0</v>
      </c>
      <c r="G329" s="33">
        <v>0</v>
      </c>
      <c r="H329" s="33">
        <v>0</v>
      </c>
      <c r="I329" s="33">
        <v>0</v>
      </c>
      <c r="J329" s="33">
        <v>0</v>
      </c>
      <c r="K329" s="33">
        <v>0</v>
      </c>
      <c r="L329" s="33">
        <v>8612685.294836998</v>
      </c>
      <c r="M329" s="33">
        <v>0</v>
      </c>
      <c r="N329" s="33">
        <v>0</v>
      </c>
      <c r="O329" s="54">
        <v>0</v>
      </c>
      <c r="P329" s="33">
        <v>0</v>
      </c>
      <c r="Q329" s="33">
        <v>0</v>
      </c>
      <c r="R329" s="33">
        <v>0</v>
      </c>
      <c r="S329" s="33">
        <v>0</v>
      </c>
      <c r="T329" s="33">
        <v>0</v>
      </c>
      <c r="U329" s="33">
        <v>235.16506375155629</v>
      </c>
      <c r="V329" s="33">
        <v>0</v>
      </c>
      <c r="W329" s="33">
        <v>0</v>
      </c>
    </row>
    <row r="330" spans="1:23" x14ac:dyDescent="0.2">
      <c r="A330" s="27">
        <v>3036</v>
      </c>
      <c r="B330" s="27" t="s">
        <v>786</v>
      </c>
      <c r="C330" s="33">
        <v>15074</v>
      </c>
      <c r="D330" s="33">
        <f>SUM(Table19[[#This Row],[Utbytte totalt]:[Renter ansvarlig lån totalt]])</f>
        <v>3532354.3116389583</v>
      </c>
      <c r="E330" s="33">
        <f>SUM(Table19[[#This Row],[Utbytte per innbygger]:[Renter ansvarlig lån per innbygger]])</f>
        <v>234.33423853250355</v>
      </c>
      <c r="F330" s="54">
        <v>0</v>
      </c>
      <c r="G330" s="33">
        <v>0</v>
      </c>
      <c r="H330" s="33">
        <v>0</v>
      </c>
      <c r="I330" s="33">
        <v>0</v>
      </c>
      <c r="J330" s="33">
        <v>174783.69500000001</v>
      </c>
      <c r="K330" s="33">
        <v>11290</v>
      </c>
      <c r="L330" s="33">
        <v>3346280.6166389585</v>
      </c>
      <c r="M330" s="33">
        <v>0</v>
      </c>
      <c r="N330" s="33">
        <v>0</v>
      </c>
      <c r="O330" s="54">
        <v>0</v>
      </c>
      <c r="P330" s="33">
        <v>0</v>
      </c>
      <c r="Q330" s="33">
        <v>0</v>
      </c>
      <c r="R330" s="33">
        <v>0</v>
      </c>
      <c r="S330" s="33">
        <v>11.595044115695901</v>
      </c>
      <c r="T330" s="33">
        <v>0.74897173941886697</v>
      </c>
      <c r="U330" s="33">
        <v>221.99022267738877</v>
      </c>
      <c r="V330" s="33">
        <v>0</v>
      </c>
      <c r="W330" s="33">
        <v>0</v>
      </c>
    </row>
    <row r="331" spans="1:23" x14ac:dyDescent="0.2">
      <c r="A331" s="27">
        <v>3054</v>
      </c>
      <c r="B331" s="27" t="s">
        <v>739</v>
      </c>
      <c r="C331" s="33">
        <v>9144</v>
      </c>
      <c r="D331" s="33">
        <f>SUM(Table19[[#This Row],[Utbytte totalt]:[Renter ansvarlig lån totalt]])</f>
        <v>2141893.9472397566</v>
      </c>
      <c r="E331" s="33">
        <f>SUM(Table19[[#This Row],[Utbytte per innbygger]:[Renter ansvarlig lån per innbygger]])</f>
        <v>234.24037043304426</v>
      </c>
      <c r="F331" s="54">
        <v>850.00000000000011</v>
      </c>
      <c r="G331" s="33">
        <v>0</v>
      </c>
      <c r="H331" s="33">
        <v>0</v>
      </c>
      <c r="I331" s="33">
        <v>0</v>
      </c>
      <c r="J331" s="33">
        <v>0</v>
      </c>
      <c r="K331" s="33">
        <v>0</v>
      </c>
      <c r="L331" s="33">
        <v>2141043.9472397566</v>
      </c>
      <c r="M331" s="33">
        <v>0</v>
      </c>
      <c r="N331" s="33">
        <v>0</v>
      </c>
      <c r="O331" s="54">
        <v>9.2957130358705176E-2</v>
      </c>
      <c r="P331" s="33">
        <v>0</v>
      </c>
      <c r="Q331" s="33">
        <v>0</v>
      </c>
      <c r="R331" s="33">
        <v>0</v>
      </c>
      <c r="S331" s="33">
        <v>0</v>
      </c>
      <c r="T331" s="33">
        <v>0</v>
      </c>
      <c r="U331" s="33">
        <v>234.14741330268555</v>
      </c>
      <c r="V331" s="33">
        <v>0</v>
      </c>
      <c r="W331" s="33">
        <v>0</v>
      </c>
    </row>
    <row r="332" spans="1:23" x14ac:dyDescent="0.2">
      <c r="A332" s="27">
        <v>1868</v>
      </c>
      <c r="B332" s="27" t="s">
        <v>779</v>
      </c>
      <c r="C332" s="33">
        <v>4458</v>
      </c>
      <c r="D332" s="33">
        <f>SUM(Table19[[#This Row],[Utbytte totalt]:[Renter ansvarlig lån totalt]])</f>
        <v>1043545.9557169676</v>
      </c>
      <c r="E332" s="33">
        <f>SUM(Table19[[#This Row],[Utbytte per innbygger]:[Renter ansvarlig lån per innbygger]])</f>
        <v>234.08388418953962</v>
      </c>
      <c r="F332" s="54">
        <v>0</v>
      </c>
      <c r="G332" s="33">
        <v>0</v>
      </c>
      <c r="H332" s="33">
        <v>0</v>
      </c>
      <c r="I332" s="33">
        <v>0</v>
      </c>
      <c r="J332" s="33">
        <v>0</v>
      </c>
      <c r="K332" s="33">
        <v>0</v>
      </c>
      <c r="L332" s="33">
        <v>1043545.9557169676</v>
      </c>
      <c r="M332" s="33">
        <v>0</v>
      </c>
      <c r="N332" s="33">
        <v>0</v>
      </c>
      <c r="O332" s="54">
        <v>0</v>
      </c>
      <c r="P332" s="33">
        <v>0</v>
      </c>
      <c r="Q332" s="33">
        <v>0</v>
      </c>
      <c r="R332" s="33">
        <v>0</v>
      </c>
      <c r="S332" s="33">
        <v>0</v>
      </c>
      <c r="T332" s="33">
        <v>0</v>
      </c>
      <c r="U332" s="33">
        <v>234.08388418953962</v>
      </c>
      <c r="V332" s="33">
        <v>0</v>
      </c>
      <c r="W332" s="33">
        <v>0</v>
      </c>
    </row>
    <row r="333" spans="1:23" x14ac:dyDescent="0.2">
      <c r="A333" s="27">
        <v>1860</v>
      </c>
      <c r="B333" s="27" t="s">
        <v>638</v>
      </c>
      <c r="C333" s="33">
        <v>11566</v>
      </c>
      <c r="D333" s="33">
        <f>SUM(Table19[[#This Row],[Utbytte totalt]:[Renter ansvarlig lån totalt]])</f>
        <v>2705410.6375764608</v>
      </c>
      <c r="E333" s="33">
        <f>SUM(Table19[[#This Row],[Utbytte per innbygger]:[Renter ansvarlig lån per innbygger]])</f>
        <v>233.91065515964559</v>
      </c>
      <c r="F333" s="54">
        <v>0</v>
      </c>
      <c r="G333" s="33">
        <v>0</v>
      </c>
      <c r="H333" s="33">
        <v>0</v>
      </c>
      <c r="I333" s="33">
        <v>0</v>
      </c>
      <c r="J333" s="33">
        <v>0</v>
      </c>
      <c r="K333" s="33">
        <v>0</v>
      </c>
      <c r="L333" s="33">
        <v>2705410.6375764608</v>
      </c>
      <c r="M333" s="33">
        <v>0</v>
      </c>
      <c r="N333" s="33">
        <v>0</v>
      </c>
      <c r="O333" s="54">
        <v>0</v>
      </c>
      <c r="P333" s="33">
        <v>0</v>
      </c>
      <c r="Q333" s="33">
        <v>0</v>
      </c>
      <c r="R333" s="33">
        <v>0</v>
      </c>
      <c r="S333" s="33">
        <v>0</v>
      </c>
      <c r="T333" s="33">
        <v>0</v>
      </c>
      <c r="U333" s="33">
        <v>233.91065515964559</v>
      </c>
      <c r="V333" s="33">
        <v>0</v>
      </c>
      <c r="W333" s="33">
        <v>0</v>
      </c>
    </row>
    <row r="334" spans="1:23" x14ac:dyDescent="0.2">
      <c r="A334" s="27">
        <v>1531</v>
      </c>
      <c r="B334" s="27" t="s">
        <v>662</v>
      </c>
      <c r="C334" s="33">
        <v>9547</v>
      </c>
      <c r="D334" s="33">
        <f>SUM(Table19[[#This Row],[Utbytte totalt]:[Renter ansvarlig lån totalt]])</f>
        <v>2203041.4620692134</v>
      </c>
      <c r="E334" s="33">
        <f>SUM(Table19[[#This Row],[Utbytte per innbygger]:[Renter ansvarlig lån per innbygger]])</f>
        <v>230.75745910434833</v>
      </c>
      <c r="F334" s="54">
        <v>0</v>
      </c>
      <c r="G334" s="33">
        <v>0</v>
      </c>
      <c r="H334" s="33">
        <v>0</v>
      </c>
      <c r="I334" s="33">
        <v>0</v>
      </c>
      <c r="J334" s="33">
        <v>0</v>
      </c>
      <c r="K334" s="33">
        <v>0</v>
      </c>
      <c r="L334" s="33">
        <v>2203041.4620692134</v>
      </c>
      <c r="M334" s="33">
        <v>0</v>
      </c>
      <c r="N334" s="33">
        <v>0</v>
      </c>
      <c r="O334" s="54">
        <v>0</v>
      </c>
      <c r="P334" s="33">
        <v>0</v>
      </c>
      <c r="Q334" s="33">
        <v>0</v>
      </c>
      <c r="R334" s="33">
        <v>0</v>
      </c>
      <c r="S334" s="33">
        <v>0</v>
      </c>
      <c r="T334" s="33">
        <v>0</v>
      </c>
      <c r="U334" s="33">
        <v>230.75745910434833</v>
      </c>
      <c r="V334" s="33">
        <v>0</v>
      </c>
      <c r="W334" s="33">
        <v>0</v>
      </c>
    </row>
    <row r="335" spans="1:23" x14ac:dyDescent="0.2">
      <c r="A335" s="27">
        <v>3011</v>
      </c>
      <c r="B335" s="27" t="s">
        <v>782</v>
      </c>
      <c r="C335" s="33">
        <v>4741</v>
      </c>
      <c r="D335" s="33">
        <f>SUM(Table19[[#This Row],[Utbytte totalt]:[Renter ansvarlig lån totalt]])</f>
        <v>1026574.6208660603</v>
      </c>
      <c r="E335" s="33">
        <f>SUM(Table19[[#This Row],[Utbytte per innbygger]:[Renter ansvarlig lån per innbygger]])</f>
        <v>216.53124253660837</v>
      </c>
      <c r="F335" s="54">
        <v>297990</v>
      </c>
      <c r="G335" s="33">
        <v>0</v>
      </c>
      <c r="H335" s="33">
        <v>0</v>
      </c>
      <c r="I335" s="33">
        <v>0</v>
      </c>
      <c r="J335" s="33">
        <v>0</v>
      </c>
      <c r="K335" s="33">
        <v>0</v>
      </c>
      <c r="L335" s="33">
        <v>728584.62086606026</v>
      </c>
      <c r="M335" s="33">
        <v>0</v>
      </c>
      <c r="N335" s="33">
        <v>0</v>
      </c>
      <c r="O335" s="54">
        <v>62.853828306264504</v>
      </c>
      <c r="P335" s="33">
        <v>0</v>
      </c>
      <c r="Q335" s="33">
        <v>0</v>
      </c>
      <c r="R335" s="33">
        <v>0</v>
      </c>
      <c r="S335" s="33">
        <v>0</v>
      </c>
      <c r="T335" s="33">
        <v>0</v>
      </c>
      <c r="U335" s="33">
        <v>153.67741423034386</v>
      </c>
      <c r="V335" s="33">
        <v>0</v>
      </c>
      <c r="W335" s="33">
        <v>0</v>
      </c>
    </row>
    <row r="336" spans="1:23" x14ac:dyDescent="0.2">
      <c r="A336" s="27">
        <v>3430</v>
      </c>
      <c r="B336" s="27" t="s">
        <v>763</v>
      </c>
      <c r="C336" s="33">
        <v>1855</v>
      </c>
      <c r="D336" s="33">
        <f>SUM(Table19[[#This Row],[Utbytte totalt]:[Renter ansvarlig lån totalt]])</f>
        <v>391192.56856420636</v>
      </c>
      <c r="E336" s="33">
        <f>SUM(Table19[[#This Row],[Utbytte per innbygger]:[Renter ansvarlig lån per innbygger]])</f>
        <v>210.88548170577161</v>
      </c>
      <c r="F336" s="54">
        <v>0</v>
      </c>
      <c r="G336" s="33">
        <v>0</v>
      </c>
      <c r="H336" s="33">
        <v>0</v>
      </c>
      <c r="I336" s="33">
        <v>0</v>
      </c>
      <c r="J336" s="33">
        <v>0</v>
      </c>
      <c r="K336" s="33">
        <v>96044</v>
      </c>
      <c r="L336" s="33">
        <v>295148.56856420636</v>
      </c>
      <c r="M336" s="33">
        <v>0</v>
      </c>
      <c r="N336" s="33">
        <v>0</v>
      </c>
      <c r="O336" s="54">
        <v>0</v>
      </c>
      <c r="P336" s="33">
        <v>0</v>
      </c>
      <c r="Q336" s="33">
        <v>0</v>
      </c>
      <c r="R336" s="33">
        <v>0</v>
      </c>
      <c r="S336" s="33">
        <v>0</v>
      </c>
      <c r="T336" s="33">
        <v>51.775741239892184</v>
      </c>
      <c r="U336" s="33">
        <v>159.10974046587944</v>
      </c>
      <c r="V336" s="33">
        <v>0</v>
      </c>
      <c r="W336" s="33">
        <v>0</v>
      </c>
    </row>
    <row r="337" spans="1:23" x14ac:dyDescent="0.2">
      <c r="A337" s="27">
        <v>4616</v>
      </c>
      <c r="B337" s="27" t="s">
        <v>639</v>
      </c>
      <c r="C337" s="33">
        <v>2883</v>
      </c>
      <c r="D337" s="33">
        <f>SUM(Table19[[#This Row],[Utbytte totalt]:[Renter ansvarlig lån totalt]])</f>
        <v>535922.41499243909</v>
      </c>
      <c r="E337" s="33">
        <f>SUM(Table19[[#This Row],[Utbytte per innbygger]:[Renter ansvarlig lån per innbygger]])</f>
        <v>185.8905358974815</v>
      </c>
      <c r="F337" s="54">
        <v>88126.94</v>
      </c>
      <c r="G337" s="33">
        <v>0</v>
      </c>
      <c r="H337" s="33">
        <v>0</v>
      </c>
      <c r="I337" s="33">
        <v>0</v>
      </c>
      <c r="J337" s="33">
        <v>0</v>
      </c>
      <c r="K337" s="33">
        <v>0</v>
      </c>
      <c r="L337" s="33">
        <v>447795.47499243915</v>
      </c>
      <c r="M337" s="33">
        <v>0</v>
      </c>
      <c r="N337" s="33">
        <v>0</v>
      </c>
      <c r="O337" s="54">
        <v>30.567790496011099</v>
      </c>
      <c r="P337" s="33">
        <v>0</v>
      </c>
      <c r="Q337" s="33">
        <v>0</v>
      </c>
      <c r="R337" s="33">
        <v>0</v>
      </c>
      <c r="S337" s="33">
        <v>0</v>
      </c>
      <c r="T337" s="33">
        <v>0</v>
      </c>
      <c r="U337" s="33">
        <v>155.3227454014704</v>
      </c>
      <c r="V337" s="33">
        <v>0</v>
      </c>
      <c r="W337" s="33">
        <v>0</v>
      </c>
    </row>
    <row r="338" spans="1:23" x14ac:dyDescent="0.2">
      <c r="A338" s="27">
        <v>3403</v>
      </c>
      <c r="B338" s="27" t="s">
        <v>724</v>
      </c>
      <c r="C338" s="33">
        <v>31999</v>
      </c>
      <c r="D338" s="33">
        <f>SUM(Table19[[#This Row],[Utbytte totalt]:[Renter ansvarlig lån totalt]])</f>
        <v>5835667.780130052</v>
      </c>
      <c r="E338" s="33">
        <f>SUM(Table19[[#This Row],[Utbytte per innbygger]:[Renter ansvarlig lån per innbygger]])</f>
        <v>182.37031720147667</v>
      </c>
      <c r="F338" s="54">
        <v>0</v>
      </c>
      <c r="G338" s="33">
        <v>0</v>
      </c>
      <c r="H338" s="33">
        <v>0</v>
      </c>
      <c r="I338" s="33">
        <v>0</v>
      </c>
      <c r="J338" s="33">
        <v>794767.72400000005</v>
      </c>
      <c r="K338" s="33">
        <v>85405</v>
      </c>
      <c r="L338" s="33">
        <v>4955495.0561300516</v>
      </c>
      <c r="M338" s="33">
        <v>0</v>
      </c>
      <c r="N338" s="33">
        <v>0</v>
      </c>
      <c r="O338" s="54">
        <v>0</v>
      </c>
      <c r="P338" s="33">
        <v>0</v>
      </c>
      <c r="Q338" s="33">
        <v>0</v>
      </c>
      <c r="R338" s="33">
        <v>0</v>
      </c>
      <c r="S338" s="33">
        <v>24.837267539610615</v>
      </c>
      <c r="T338" s="33">
        <v>2.6689896559267479</v>
      </c>
      <c r="U338" s="33">
        <v>154.86406000593931</v>
      </c>
      <c r="V338" s="33">
        <v>0</v>
      </c>
      <c r="W338" s="33">
        <v>0</v>
      </c>
    </row>
    <row r="339" spans="1:23" x14ac:dyDescent="0.2">
      <c r="A339" s="27">
        <v>3027</v>
      </c>
      <c r="B339" s="27" t="s">
        <v>785</v>
      </c>
      <c r="C339" s="33">
        <v>19024</v>
      </c>
      <c r="D339" s="33">
        <f>SUM(Table19[[#This Row],[Utbytte totalt]:[Renter ansvarlig lån totalt]])</f>
        <v>3456602.9371121591</v>
      </c>
      <c r="E339" s="33">
        <f>SUM(Table19[[#This Row],[Utbytte per innbygger]:[Renter ansvarlig lån per innbygger]])</f>
        <v>181.69695842683763</v>
      </c>
      <c r="F339" s="54">
        <v>0</v>
      </c>
      <c r="G339" s="33">
        <v>0</v>
      </c>
      <c r="H339" s="33">
        <v>0</v>
      </c>
      <c r="I339" s="33">
        <v>0</v>
      </c>
      <c r="J339" s="33">
        <v>507687.76900000003</v>
      </c>
      <c r="K339" s="33">
        <v>51783</v>
      </c>
      <c r="L339" s="33">
        <v>2897132.1681121588</v>
      </c>
      <c r="M339" s="33">
        <v>0</v>
      </c>
      <c r="N339" s="33">
        <v>0</v>
      </c>
      <c r="O339" s="54">
        <v>0</v>
      </c>
      <c r="P339" s="33">
        <v>0</v>
      </c>
      <c r="Q339" s="33">
        <v>0</v>
      </c>
      <c r="R339" s="33">
        <v>0</v>
      </c>
      <c r="S339" s="33">
        <v>26.686699379730868</v>
      </c>
      <c r="T339" s="33">
        <v>2.7219827586206895</v>
      </c>
      <c r="U339" s="33">
        <v>152.28827628848606</v>
      </c>
      <c r="V339" s="33">
        <v>0</v>
      </c>
      <c r="W339" s="33">
        <v>0</v>
      </c>
    </row>
    <row r="340" spans="1:23" x14ac:dyDescent="0.2">
      <c r="A340" s="27">
        <v>3811</v>
      </c>
      <c r="B340" s="27" t="s">
        <v>792</v>
      </c>
      <c r="C340" s="33">
        <v>27165</v>
      </c>
      <c r="D340" s="33">
        <f>SUM(Table19[[#This Row],[Utbytte totalt]:[Renter ansvarlig lån totalt]])</f>
        <v>4785194.6143423319</v>
      </c>
      <c r="E340" s="33">
        <f>SUM(Table19[[#This Row],[Utbytte per innbygger]:[Renter ansvarlig lån per innbygger]])</f>
        <v>176.15293997210867</v>
      </c>
      <c r="F340" s="54">
        <v>613158</v>
      </c>
      <c r="G340" s="33">
        <v>0</v>
      </c>
      <c r="H340" s="33">
        <v>0</v>
      </c>
      <c r="I340" s="33">
        <v>0</v>
      </c>
      <c r="J340" s="33">
        <v>0</v>
      </c>
      <c r="K340" s="33">
        <v>0</v>
      </c>
      <c r="L340" s="33">
        <v>4172036.6143423319</v>
      </c>
      <c r="M340" s="33">
        <v>0</v>
      </c>
      <c r="N340" s="33">
        <v>0</v>
      </c>
      <c r="O340" s="54">
        <v>22.57161789066814</v>
      </c>
      <c r="P340" s="33">
        <v>0</v>
      </c>
      <c r="Q340" s="33">
        <v>0</v>
      </c>
      <c r="R340" s="33">
        <v>0</v>
      </c>
      <c r="S340" s="33">
        <v>0</v>
      </c>
      <c r="T340" s="33">
        <v>0</v>
      </c>
      <c r="U340" s="33">
        <v>153.58132208144053</v>
      </c>
      <c r="V340" s="33">
        <v>0</v>
      </c>
      <c r="W340" s="33">
        <v>0</v>
      </c>
    </row>
    <row r="341" spans="1:23" x14ac:dyDescent="0.2">
      <c r="A341" s="27">
        <v>1857</v>
      </c>
      <c r="B341" s="27" t="s">
        <v>771</v>
      </c>
      <c r="C341" s="33">
        <v>678</v>
      </c>
      <c r="D341" s="33">
        <f>SUM(Table19[[#This Row],[Utbytte totalt]:[Renter ansvarlig lån totalt]])</f>
        <v>113626.73607337102</v>
      </c>
      <c r="E341" s="33">
        <f>SUM(Table19[[#This Row],[Utbytte per innbygger]:[Renter ansvarlig lån per innbygger]])</f>
        <v>167.59105615541449</v>
      </c>
      <c r="F341" s="54">
        <v>0</v>
      </c>
      <c r="G341" s="33">
        <v>0</v>
      </c>
      <c r="H341" s="33">
        <v>0</v>
      </c>
      <c r="I341" s="33">
        <v>0</v>
      </c>
      <c r="J341" s="33">
        <v>0</v>
      </c>
      <c r="K341" s="33">
        <v>0</v>
      </c>
      <c r="L341" s="33">
        <v>113626.73607337102</v>
      </c>
      <c r="M341" s="33">
        <v>0</v>
      </c>
      <c r="N341" s="33">
        <v>0</v>
      </c>
      <c r="O341" s="54">
        <v>0</v>
      </c>
      <c r="P341" s="33">
        <v>0</v>
      </c>
      <c r="Q341" s="33">
        <v>0</v>
      </c>
      <c r="R341" s="33">
        <v>0</v>
      </c>
      <c r="S341" s="33">
        <v>0</v>
      </c>
      <c r="T341" s="33">
        <v>0</v>
      </c>
      <c r="U341" s="33">
        <v>167.59105615541449</v>
      </c>
      <c r="V341" s="33">
        <v>0</v>
      </c>
      <c r="W341" s="33">
        <v>0</v>
      </c>
    </row>
    <row r="342" spans="1:23" x14ac:dyDescent="0.2">
      <c r="A342" s="27">
        <v>1856</v>
      </c>
      <c r="B342" s="27" t="s">
        <v>774</v>
      </c>
      <c r="C342" s="33">
        <v>469</v>
      </c>
      <c r="D342" s="33">
        <f>SUM(Table19[[#This Row],[Utbytte totalt]:[Renter ansvarlig lån totalt]])</f>
        <v>77728.179346892983</v>
      </c>
      <c r="E342" s="33">
        <f>SUM(Table19[[#This Row],[Utbytte per innbygger]:[Renter ansvarlig lån per innbygger]])</f>
        <v>165.73172568633899</v>
      </c>
      <c r="F342" s="54">
        <v>0</v>
      </c>
      <c r="G342" s="33">
        <v>0</v>
      </c>
      <c r="H342" s="33">
        <v>0</v>
      </c>
      <c r="I342" s="33">
        <v>0</v>
      </c>
      <c r="J342" s="33">
        <v>0</v>
      </c>
      <c r="K342" s="33">
        <v>0</v>
      </c>
      <c r="L342" s="33">
        <v>77728.179346892983</v>
      </c>
      <c r="M342" s="33">
        <v>0</v>
      </c>
      <c r="N342" s="33">
        <v>0</v>
      </c>
      <c r="O342" s="54">
        <v>0</v>
      </c>
      <c r="P342" s="33">
        <v>0</v>
      </c>
      <c r="Q342" s="33">
        <v>0</v>
      </c>
      <c r="R342" s="33">
        <v>0</v>
      </c>
      <c r="S342" s="33">
        <v>0</v>
      </c>
      <c r="T342" s="33">
        <v>0</v>
      </c>
      <c r="U342" s="33">
        <v>165.73172568633899</v>
      </c>
      <c r="V342" s="33">
        <v>0</v>
      </c>
      <c r="W342" s="33">
        <v>0</v>
      </c>
    </row>
    <row r="343" spans="1:23" x14ac:dyDescent="0.2">
      <c r="A343" s="27">
        <v>3803</v>
      </c>
      <c r="B343" s="27" t="s">
        <v>790</v>
      </c>
      <c r="C343" s="33">
        <v>57794</v>
      </c>
      <c r="D343" s="33">
        <f>SUM(Table19[[#This Row],[Utbytte totalt]:[Renter ansvarlig lån totalt]])</f>
        <v>9421403.799145937</v>
      </c>
      <c r="E343" s="33">
        <f>SUM(Table19[[#This Row],[Utbytte per innbygger]:[Renter ansvarlig lån per innbygger]])</f>
        <v>163.01698790784403</v>
      </c>
      <c r="F343" s="54">
        <v>635154</v>
      </c>
      <c r="G343" s="33">
        <v>0</v>
      </c>
      <c r="H343" s="33">
        <v>0</v>
      </c>
      <c r="I343" s="33">
        <v>0</v>
      </c>
      <c r="J343" s="33">
        <v>0</v>
      </c>
      <c r="K343" s="33">
        <v>0</v>
      </c>
      <c r="L343" s="33">
        <v>8786249.799145937</v>
      </c>
      <c r="M343" s="33">
        <v>0</v>
      </c>
      <c r="N343" s="33">
        <v>0</v>
      </c>
      <c r="O343" s="54">
        <v>10.98996435616154</v>
      </c>
      <c r="P343" s="33">
        <v>0</v>
      </c>
      <c r="Q343" s="33">
        <v>0</v>
      </c>
      <c r="R343" s="33">
        <v>0</v>
      </c>
      <c r="S343" s="33">
        <v>0</v>
      </c>
      <c r="T343" s="33">
        <v>0</v>
      </c>
      <c r="U343" s="33">
        <v>152.02702355168248</v>
      </c>
      <c r="V343" s="33">
        <v>0</v>
      </c>
      <c r="W343" s="33">
        <v>0</v>
      </c>
    </row>
    <row r="344" spans="1:23" x14ac:dyDescent="0.2">
      <c r="A344" s="27">
        <v>1865</v>
      </c>
      <c r="B344" s="27" t="s">
        <v>629</v>
      </c>
      <c r="C344" s="33">
        <v>9724</v>
      </c>
      <c r="D344" s="33">
        <f>SUM(Table19[[#This Row],[Utbytte totalt]:[Renter ansvarlig lån totalt]])</f>
        <v>1568126.6970781779</v>
      </c>
      <c r="E344" s="33">
        <f>SUM(Table19[[#This Row],[Utbytte per innbygger]:[Renter ansvarlig lån per innbygger]])</f>
        <v>161.26354350865671</v>
      </c>
      <c r="F344" s="54">
        <v>0</v>
      </c>
      <c r="G344" s="33">
        <v>0</v>
      </c>
      <c r="H344" s="33">
        <v>0</v>
      </c>
      <c r="I344" s="33">
        <v>0</v>
      </c>
      <c r="J344" s="33">
        <v>66555.510000000009</v>
      </c>
      <c r="K344" s="33">
        <v>1948</v>
      </c>
      <c r="L344" s="33">
        <v>1499623.1870781779</v>
      </c>
      <c r="M344" s="33">
        <v>0</v>
      </c>
      <c r="N344" s="33">
        <v>0</v>
      </c>
      <c r="O344" s="54">
        <v>0</v>
      </c>
      <c r="P344" s="33">
        <v>0</v>
      </c>
      <c r="Q344" s="33">
        <v>0</v>
      </c>
      <c r="R344" s="33">
        <v>0</v>
      </c>
      <c r="S344" s="33">
        <v>6.8444580419580427</v>
      </c>
      <c r="T344" s="33">
        <v>0.20032908268202385</v>
      </c>
      <c r="U344" s="33">
        <v>154.21875638401664</v>
      </c>
      <c r="V344" s="33">
        <v>0</v>
      </c>
      <c r="W344" s="33">
        <v>0</v>
      </c>
    </row>
    <row r="345" spans="1:23" x14ac:dyDescent="0.2">
      <c r="A345" s="27">
        <v>1547</v>
      </c>
      <c r="B345" s="27" t="s">
        <v>755</v>
      </c>
      <c r="C345" s="33">
        <v>3518</v>
      </c>
      <c r="D345" s="33">
        <f>SUM(Table19[[#This Row],[Utbytte totalt]:[Renter ansvarlig lån totalt]])</f>
        <v>547687.11110089719</v>
      </c>
      <c r="E345" s="33">
        <f>SUM(Table19[[#This Row],[Utbytte per innbygger]:[Renter ansvarlig lån per innbygger]])</f>
        <v>155.68138462219932</v>
      </c>
      <c r="F345" s="54">
        <v>0</v>
      </c>
      <c r="G345" s="33">
        <v>0</v>
      </c>
      <c r="H345" s="33">
        <v>0</v>
      </c>
      <c r="I345" s="33">
        <v>0</v>
      </c>
      <c r="J345" s="33">
        <v>0</v>
      </c>
      <c r="K345" s="33">
        <v>0</v>
      </c>
      <c r="L345" s="33">
        <v>547687.11110089719</v>
      </c>
      <c r="M345" s="33">
        <v>0</v>
      </c>
      <c r="N345" s="33">
        <v>0</v>
      </c>
      <c r="O345" s="54">
        <v>0</v>
      </c>
      <c r="P345" s="33">
        <v>0</v>
      </c>
      <c r="Q345" s="33">
        <v>0</v>
      </c>
      <c r="R345" s="33">
        <v>0</v>
      </c>
      <c r="S345" s="33">
        <v>0</v>
      </c>
      <c r="T345" s="33">
        <v>0</v>
      </c>
      <c r="U345" s="33">
        <v>155.68138462219932</v>
      </c>
      <c r="V345" s="33">
        <v>0</v>
      </c>
      <c r="W345" s="33">
        <v>0</v>
      </c>
    </row>
    <row r="346" spans="1:23" x14ac:dyDescent="0.2">
      <c r="A346" s="27">
        <v>4614</v>
      </c>
      <c r="B346" s="27" t="s">
        <v>607</v>
      </c>
      <c r="C346" s="33">
        <v>18919</v>
      </c>
      <c r="D346" s="33">
        <f>SUM(Table19[[#This Row],[Utbytte totalt]:[Renter ansvarlig lån totalt]])</f>
        <v>2927917.5027477741</v>
      </c>
      <c r="E346" s="33">
        <f>SUM(Table19[[#This Row],[Utbytte per innbygger]:[Renter ansvarlig lån per innbygger]])</f>
        <v>154.7606904565661</v>
      </c>
      <c r="F346" s="54">
        <v>0</v>
      </c>
      <c r="G346" s="33">
        <v>0</v>
      </c>
      <c r="H346" s="33">
        <v>0</v>
      </c>
      <c r="I346" s="33">
        <v>0</v>
      </c>
      <c r="J346" s="33">
        <v>0</v>
      </c>
      <c r="K346" s="33">
        <v>0</v>
      </c>
      <c r="L346" s="33">
        <v>2927917.5027477741</v>
      </c>
      <c r="M346" s="33">
        <v>0</v>
      </c>
      <c r="N346" s="33">
        <v>0</v>
      </c>
      <c r="O346" s="54">
        <v>0</v>
      </c>
      <c r="P346" s="33">
        <v>0</v>
      </c>
      <c r="Q346" s="33">
        <v>0</v>
      </c>
      <c r="R346" s="33">
        <v>0</v>
      </c>
      <c r="S346" s="33">
        <v>0</v>
      </c>
      <c r="T346" s="33">
        <v>0</v>
      </c>
      <c r="U346" s="33">
        <v>154.7606904565661</v>
      </c>
      <c r="V346" s="33">
        <v>0</v>
      </c>
      <c r="W346" s="33">
        <v>0</v>
      </c>
    </row>
    <row r="347" spans="1:23" x14ac:dyDescent="0.2">
      <c r="A347" s="27">
        <v>4625</v>
      </c>
      <c r="B347" s="27" t="s">
        <v>744</v>
      </c>
      <c r="C347" s="33">
        <v>5283</v>
      </c>
      <c r="D347" s="33">
        <f>SUM(Table19[[#This Row],[Utbytte totalt]:[Renter ansvarlig lån totalt]])</f>
        <v>817238.44791230559</v>
      </c>
      <c r="E347" s="33">
        <f>SUM(Table19[[#This Row],[Utbytte per innbygger]:[Renter ansvarlig lån per innbygger]])</f>
        <v>154.69211582667151</v>
      </c>
      <c r="F347" s="54">
        <v>0</v>
      </c>
      <c r="G347" s="33">
        <v>0</v>
      </c>
      <c r="H347" s="33">
        <v>0</v>
      </c>
      <c r="I347" s="33">
        <v>0</v>
      </c>
      <c r="J347" s="33">
        <v>0</v>
      </c>
      <c r="K347" s="33">
        <v>0</v>
      </c>
      <c r="L347" s="33">
        <v>817238.44791230559</v>
      </c>
      <c r="M347" s="33">
        <v>0</v>
      </c>
      <c r="N347" s="33">
        <v>0</v>
      </c>
      <c r="O347" s="54">
        <v>0</v>
      </c>
      <c r="P347" s="33">
        <v>0</v>
      </c>
      <c r="Q347" s="33">
        <v>0</v>
      </c>
      <c r="R347" s="33">
        <v>0</v>
      </c>
      <c r="S347" s="33">
        <v>0</v>
      </c>
      <c r="T347" s="33">
        <v>0</v>
      </c>
      <c r="U347" s="33">
        <v>154.69211582667151</v>
      </c>
      <c r="V347" s="33">
        <v>0</v>
      </c>
      <c r="W347" s="33">
        <v>0</v>
      </c>
    </row>
    <row r="348" spans="1:23" x14ac:dyDescent="0.2">
      <c r="A348" s="27">
        <v>3024</v>
      </c>
      <c r="B348" s="27" t="s">
        <v>666</v>
      </c>
      <c r="C348" s="33">
        <v>128982</v>
      </c>
      <c r="D348" s="33">
        <f>SUM(Table19[[#This Row],[Utbytte totalt]:[Renter ansvarlig lån totalt]])</f>
        <v>19936341.518390656</v>
      </c>
      <c r="E348" s="33">
        <f>SUM(Table19[[#This Row],[Utbytte per innbygger]:[Renter ansvarlig lån per innbygger]])</f>
        <v>154.56685055581906</v>
      </c>
      <c r="F348" s="54">
        <v>0</v>
      </c>
      <c r="G348" s="33">
        <v>0</v>
      </c>
      <c r="H348" s="33">
        <v>0</v>
      </c>
      <c r="I348" s="33">
        <v>0</v>
      </c>
      <c r="J348" s="33">
        <v>0</v>
      </c>
      <c r="K348" s="33">
        <v>0</v>
      </c>
      <c r="L348" s="33">
        <v>19936341.518390656</v>
      </c>
      <c r="M348" s="33">
        <v>0</v>
      </c>
      <c r="N348" s="33">
        <v>0</v>
      </c>
      <c r="O348" s="54">
        <v>0</v>
      </c>
      <c r="P348" s="33">
        <v>0</v>
      </c>
      <c r="Q348" s="33">
        <v>0</v>
      </c>
      <c r="R348" s="33">
        <v>0</v>
      </c>
      <c r="S348" s="33">
        <v>0</v>
      </c>
      <c r="T348" s="33">
        <v>0</v>
      </c>
      <c r="U348" s="33">
        <v>154.56685055581906</v>
      </c>
      <c r="V348" s="33">
        <v>0</v>
      </c>
      <c r="W348" s="33">
        <v>0</v>
      </c>
    </row>
    <row r="349" spans="1:23" x14ac:dyDescent="0.2">
      <c r="A349" s="27">
        <v>3022</v>
      </c>
      <c r="B349" s="27" t="s">
        <v>730</v>
      </c>
      <c r="C349" s="33">
        <v>16084</v>
      </c>
      <c r="D349" s="33">
        <f>SUM(Table19[[#This Row],[Utbytte totalt]:[Renter ansvarlig lån totalt]])</f>
        <v>2478092.9788967967</v>
      </c>
      <c r="E349" s="33">
        <f>SUM(Table19[[#This Row],[Utbytte per innbygger]:[Renter ansvarlig lån per innbygger]])</f>
        <v>154.07193353001719</v>
      </c>
      <c r="F349" s="54">
        <v>0</v>
      </c>
      <c r="G349" s="33">
        <v>0</v>
      </c>
      <c r="H349" s="33">
        <v>0</v>
      </c>
      <c r="I349" s="33">
        <v>0</v>
      </c>
      <c r="J349" s="33">
        <v>0</v>
      </c>
      <c r="K349" s="33">
        <v>0</v>
      </c>
      <c r="L349" s="33">
        <v>2478092.9788967967</v>
      </c>
      <c r="M349" s="33">
        <v>0</v>
      </c>
      <c r="N349" s="33">
        <v>0</v>
      </c>
      <c r="O349" s="54">
        <v>0</v>
      </c>
      <c r="P349" s="33">
        <v>0</v>
      </c>
      <c r="Q349" s="33">
        <v>0</v>
      </c>
      <c r="R349" s="33">
        <v>0</v>
      </c>
      <c r="S349" s="33">
        <v>0</v>
      </c>
      <c r="T349" s="33">
        <v>0</v>
      </c>
      <c r="U349" s="33">
        <v>154.07193353001719</v>
      </c>
      <c r="V349" s="33">
        <v>0</v>
      </c>
      <c r="W349" s="33">
        <v>0</v>
      </c>
    </row>
    <row r="350" spans="1:23" x14ac:dyDescent="0.2">
      <c r="A350" s="27">
        <v>3032</v>
      </c>
      <c r="B350" s="27" t="s">
        <v>670</v>
      </c>
      <c r="C350" s="33">
        <v>6989</v>
      </c>
      <c r="D350" s="33">
        <f>SUM(Table19[[#This Row],[Utbytte totalt]:[Renter ansvarlig lån totalt]])</f>
        <v>1075395.8949801028</v>
      </c>
      <c r="E350" s="33">
        <f>SUM(Table19[[#This Row],[Utbytte per innbygger]:[Renter ansvarlig lån per innbygger]])</f>
        <v>153.86978036630458</v>
      </c>
      <c r="F350" s="54">
        <v>0</v>
      </c>
      <c r="G350" s="33">
        <v>0</v>
      </c>
      <c r="H350" s="33">
        <v>0</v>
      </c>
      <c r="I350" s="33">
        <v>0</v>
      </c>
      <c r="J350" s="33">
        <v>0</v>
      </c>
      <c r="K350" s="33">
        <v>0</v>
      </c>
      <c r="L350" s="33">
        <v>1075395.8949801028</v>
      </c>
      <c r="M350" s="33">
        <v>0</v>
      </c>
      <c r="N350" s="33">
        <v>0</v>
      </c>
      <c r="O350" s="54">
        <v>0</v>
      </c>
      <c r="P350" s="33">
        <v>0</v>
      </c>
      <c r="Q350" s="33">
        <v>0</v>
      </c>
      <c r="R350" s="33">
        <v>0</v>
      </c>
      <c r="S350" s="33">
        <v>0</v>
      </c>
      <c r="T350" s="33">
        <v>0</v>
      </c>
      <c r="U350" s="33">
        <v>153.86978036630458</v>
      </c>
      <c r="V350" s="33">
        <v>0</v>
      </c>
      <c r="W350" s="33">
        <v>0</v>
      </c>
    </row>
    <row r="351" spans="1:23" x14ac:dyDescent="0.2">
      <c r="A351" s="27">
        <v>1532</v>
      </c>
      <c r="B351" s="27" t="s">
        <v>745</v>
      </c>
      <c r="C351" s="33">
        <v>8597</v>
      </c>
      <c r="D351" s="33">
        <f>SUM(Table19[[#This Row],[Utbytte totalt]:[Renter ansvarlig lån totalt]])</f>
        <v>1320754.7261714935</v>
      </c>
      <c r="E351" s="33">
        <f>SUM(Table19[[#This Row],[Utbytte per innbygger]:[Renter ansvarlig lån per innbygger]])</f>
        <v>153.62972271391106</v>
      </c>
      <c r="F351" s="54">
        <v>0</v>
      </c>
      <c r="G351" s="33">
        <v>0</v>
      </c>
      <c r="H351" s="33">
        <v>0</v>
      </c>
      <c r="I351" s="33">
        <v>0</v>
      </c>
      <c r="J351" s="33">
        <v>0</v>
      </c>
      <c r="K351" s="33">
        <v>0</v>
      </c>
      <c r="L351" s="33">
        <v>1320754.7261714935</v>
      </c>
      <c r="M351" s="33">
        <v>0</v>
      </c>
      <c r="N351" s="33">
        <v>0</v>
      </c>
      <c r="O351" s="54">
        <v>0</v>
      </c>
      <c r="P351" s="33">
        <v>0</v>
      </c>
      <c r="Q351" s="33">
        <v>0</v>
      </c>
      <c r="R351" s="33">
        <v>0</v>
      </c>
      <c r="S351" s="33">
        <v>0</v>
      </c>
      <c r="T351" s="33">
        <v>0</v>
      </c>
      <c r="U351" s="33">
        <v>153.62972271391106</v>
      </c>
      <c r="V351" s="33">
        <v>0</v>
      </c>
      <c r="W351" s="33">
        <v>0</v>
      </c>
    </row>
    <row r="352" spans="1:23" x14ac:dyDescent="0.2">
      <c r="A352" s="27">
        <v>3023</v>
      </c>
      <c r="B352" s="27" t="s">
        <v>729</v>
      </c>
      <c r="C352" s="33">
        <v>19939</v>
      </c>
      <c r="D352" s="33">
        <f>SUM(Table19[[#This Row],[Utbytte totalt]:[Renter ansvarlig lån totalt]])</f>
        <v>3061678.6467242241</v>
      </c>
      <c r="E352" s="33">
        <f>SUM(Table19[[#This Row],[Utbytte per innbygger]:[Renter ansvarlig lån per innbygger]])</f>
        <v>153.55226674979809</v>
      </c>
      <c r="F352" s="54">
        <v>0</v>
      </c>
      <c r="G352" s="33">
        <v>0</v>
      </c>
      <c r="H352" s="33">
        <v>0</v>
      </c>
      <c r="I352" s="33">
        <v>0</v>
      </c>
      <c r="J352" s="33">
        <v>0</v>
      </c>
      <c r="K352" s="33">
        <v>0</v>
      </c>
      <c r="L352" s="33">
        <v>3061678.6467242241</v>
      </c>
      <c r="M352" s="33">
        <v>0</v>
      </c>
      <c r="N352" s="33">
        <v>0</v>
      </c>
      <c r="O352" s="54">
        <v>0</v>
      </c>
      <c r="P352" s="33">
        <v>0</v>
      </c>
      <c r="Q352" s="33">
        <v>0</v>
      </c>
      <c r="R352" s="33">
        <v>0</v>
      </c>
      <c r="S352" s="33">
        <v>0</v>
      </c>
      <c r="T352" s="33">
        <v>0</v>
      </c>
      <c r="U352" s="33">
        <v>153.55226674979809</v>
      </c>
      <c r="V352" s="33">
        <v>0</v>
      </c>
      <c r="W352" s="33">
        <v>0</v>
      </c>
    </row>
    <row r="353" spans="1:23" x14ac:dyDescent="0.2">
      <c r="A353" s="27">
        <v>3021</v>
      </c>
      <c r="B353" s="27" t="s">
        <v>727</v>
      </c>
      <c r="C353" s="33">
        <v>20780</v>
      </c>
      <c r="D353" s="33">
        <f>SUM(Table19[[#This Row],[Utbytte totalt]:[Renter ansvarlig lån totalt]])</f>
        <v>3190133.0475324392</v>
      </c>
      <c r="E353" s="33">
        <f>SUM(Table19[[#This Row],[Utbytte per innbygger]:[Renter ansvarlig lån per innbygger]])</f>
        <v>153.51939593515107</v>
      </c>
      <c r="F353" s="54">
        <v>0</v>
      </c>
      <c r="G353" s="33">
        <v>0</v>
      </c>
      <c r="H353" s="33">
        <v>0</v>
      </c>
      <c r="I353" s="33">
        <v>0</v>
      </c>
      <c r="J353" s="33">
        <v>0</v>
      </c>
      <c r="K353" s="33">
        <v>0</v>
      </c>
      <c r="L353" s="33">
        <v>3190133.0475324392</v>
      </c>
      <c r="M353" s="33">
        <v>0</v>
      </c>
      <c r="N353" s="33">
        <v>0</v>
      </c>
      <c r="O353" s="54">
        <v>0</v>
      </c>
      <c r="P353" s="33">
        <v>0</v>
      </c>
      <c r="Q353" s="33">
        <v>0</v>
      </c>
      <c r="R353" s="33">
        <v>0</v>
      </c>
      <c r="S353" s="33">
        <v>0</v>
      </c>
      <c r="T353" s="33">
        <v>0</v>
      </c>
      <c r="U353" s="33">
        <v>153.51939593515107</v>
      </c>
      <c r="V353" s="33">
        <v>0</v>
      </c>
      <c r="W353" s="33">
        <v>0</v>
      </c>
    </row>
    <row r="354" spans="1:23" x14ac:dyDescent="0.2">
      <c r="A354" s="27">
        <v>3031</v>
      </c>
      <c r="B354" s="27" t="s">
        <v>648</v>
      </c>
      <c r="C354" s="33">
        <v>24947</v>
      </c>
      <c r="D354" s="33">
        <f>SUM(Table19[[#This Row],[Utbytte totalt]:[Renter ansvarlig lån totalt]])</f>
        <v>3784800.4437406063</v>
      </c>
      <c r="E354" s="33">
        <f>SUM(Table19[[#This Row],[Utbytte per innbygger]:[Renter ansvarlig lån per innbygger]])</f>
        <v>151.71365068908511</v>
      </c>
      <c r="F354" s="54">
        <v>0</v>
      </c>
      <c r="G354" s="33">
        <v>0</v>
      </c>
      <c r="H354" s="33">
        <v>0</v>
      </c>
      <c r="I354" s="33">
        <v>0</v>
      </c>
      <c r="J354" s="33">
        <v>0</v>
      </c>
      <c r="K354" s="33">
        <v>0</v>
      </c>
      <c r="L354" s="33">
        <v>3784800.4437406063</v>
      </c>
      <c r="M354" s="33">
        <v>0</v>
      </c>
      <c r="N354" s="33">
        <v>0</v>
      </c>
      <c r="O354" s="54">
        <v>0</v>
      </c>
      <c r="P354" s="33">
        <v>0</v>
      </c>
      <c r="Q354" s="33">
        <v>0</v>
      </c>
      <c r="R354" s="33">
        <v>0</v>
      </c>
      <c r="S354" s="33">
        <v>0</v>
      </c>
      <c r="T354" s="33">
        <v>0</v>
      </c>
      <c r="U354" s="33">
        <v>151.71365068908511</v>
      </c>
      <c r="V354" s="33">
        <v>0</v>
      </c>
      <c r="W354" s="33">
        <v>0</v>
      </c>
    </row>
    <row r="355" spans="1:23" x14ac:dyDescent="0.2">
      <c r="A355" s="27">
        <v>3020</v>
      </c>
      <c r="B355" s="27" t="s">
        <v>783</v>
      </c>
      <c r="C355" s="33">
        <v>61032</v>
      </c>
      <c r="D355" s="33">
        <f>SUM(Table19[[#This Row],[Utbytte totalt]:[Renter ansvarlig lån totalt]])</f>
        <v>9253711.4399971962</v>
      </c>
      <c r="E355" s="33">
        <f>SUM(Table19[[#This Row],[Utbytte per innbygger]:[Renter ansvarlig lån per innbygger]])</f>
        <v>151.62064883990686</v>
      </c>
      <c r="F355" s="54">
        <v>0</v>
      </c>
      <c r="G355" s="33">
        <v>0</v>
      </c>
      <c r="H355" s="33">
        <v>0</v>
      </c>
      <c r="I355" s="33">
        <v>0</v>
      </c>
      <c r="J355" s="33">
        <v>0</v>
      </c>
      <c r="K355" s="33">
        <v>0</v>
      </c>
      <c r="L355" s="33">
        <v>9253711.4399971962</v>
      </c>
      <c r="M355" s="33">
        <v>0</v>
      </c>
      <c r="N355" s="33">
        <v>0</v>
      </c>
      <c r="O355" s="54">
        <v>0</v>
      </c>
      <c r="P355" s="33">
        <v>0</v>
      </c>
      <c r="Q355" s="33">
        <v>0</v>
      </c>
      <c r="R355" s="33">
        <v>0</v>
      </c>
      <c r="S355" s="33">
        <v>0</v>
      </c>
      <c r="T355" s="33">
        <v>0</v>
      </c>
      <c r="U355" s="33">
        <v>151.62064883990686</v>
      </c>
      <c r="V355" s="33">
        <v>0</v>
      </c>
      <c r="W355" s="33">
        <v>0</v>
      </c>
    </row>
    <row r="356" spans="1:23" x14ac:dyDescent="0.2">
      <c r="A356" s="27">
        <v>3019</v>
      </c>
      <c r="B356" s="27" t="s">
        <v>726</v>
      </c>
      <c r="C356" s="33">
        <v>18699</v>
      </c>
      <c r="D356" s="33">
        <f>SUM(Table19[[#This Row],[Utbytte totalt]:[Renter ansvarlig lån totalt]])</f>
        <v>2816007.6541699171</v>
      </c>
      <c r="E356" s="33">
        <f>SUM(Table19[[#This Row],[Utbytte per innbygger]:[Renter ansvarlig lån per innbygger]])</f>
        <v>150.5966979073703</v>
      </c>
      <c r="F356" s="54">
        <v>0</v>
      </c>
      <c r="G356" s="33">
        <v>0</v>
      </c>
      <c r="H356" s="33">
        <v>0</v>
      </c>
      <c r="I356" s="33">
        <v>0</v>
      </c>
      <c r="J356" s="33">
        <v>0</v>
      </c>
      <c r="K356" s="33">
        <v>0</v>
      </c>
      <c r="L356" s="33">
        <v>2816007.6541699171</v>
      </c>
      <c r="M356" s="33">
        <v>0</v>
      </c>
      <c r="N356" s="33">
        <v>0</v>
      </c>
      <c r="O356" s="54">
        <v>0</v>
      </c>
      <c r="P356" s="33">
        <v>0</v>
      </c>
      <c r="Q356" s="33">
        <v>0</v>
      </c>
      <c r="R356" s="33">
        <v>0</v>
      </c>
      <c r="S356" s="33">
        <v>0</v>
      </c>
      <c r="T356" s="33">
        <v>0</v>
      </c>
      <c r="U356" s="33">
        <v>150.5966979073703</v>
      </c>
      <c r="V356" s="33">
        <v>0</v>
      </c>
      <c r="W356" s="33">
        <v>0</v>
      </c>
    </row>
    <row r="357" spans="1:23" x14ac:dyDescent="0.2">
      <c r="A357" s="27">
        <v>3033</v>
      </c>
      <c r="B357" s="27" t="s">
        <v>719</v>
      </c>
      <c r="C357" s="33">
        <v>41565</v>
      </c>
      <c r="D357" s="33">
        <f>SUM(Table19[[#This Row],[Utbytte totalt]:[Renter ansvarlig lån totalt]])</f>
        <v>6184697.0012462139</v>
      </c>
      <c r="E357" s="33">
        <f>SUM(Table19[[#This Row],[Utbytte per innbygger]:[Renter ansvarlig lån per innbygger]])</f>
        <v>148.79578975691601</v>
      </c>
      <c r="F357" s="54">
        <v>0</v>
      </c>
      <c r="G357" s="33">
        <v>0</v>
      </c>
      <c r="H357" s="33">
        <v>0</v>
      </c>
      <c r="I357" s="33">
        <v>0</v>
      </c>
      <c r="J357" s="33">
        <v>0</v>
      </c>
      <c r="K357" s="33">
        <v>0</v>
      </c>
      <c r="L357" s="33">
        <v>6184697.0012462139</v>
      </c>
      <c r="M357" s="33">
        <v>0</v>
      </c>
      <c r="N357" s="33">
        <v>0</v>
      </c>
      <c r="O357" s="54">
        <v>0</v>
      </c>
      <c r="P357" s="33">
        <v>0</v>
      </c>
      <c r="Q357" s="33">
        <v>0</v>
      </c>
      <c r="R357" s="33">
        <v>0</v>
      </c>
      <c r="S357" s="33">
        <v>0</v>
      </c>
      <c r="T357" s="33">
        <v>0</v>
      </c>
      <c r="U357" s="33">
        <v>148.79578975691601</v>
      </c>
      <c r="V357" s="33">
        <v>0</v>
      </c>
      <c r="W357" s="33">
        <v>0</v>
      </c>
    </row>
    <row r="358" spans="1:23" x14ac:dyDescent="0.2">
      <c r="A358" s="27">
        <v>1535</v>
      </c>
      <c r="B358" s="27" t="s">
        <v>620</v>
      </c>
      <c r="C358" s="33">
        <v>6936</v>
      </c>
      <c r="D358" s="33">
        <f>SUM(Table19[[#This Row],[Utbytte totalt]:[Renter ansvarlig lån totalt]])</f>
        <v>1019519.0110319555</v>
      </c>
      <c r="E358" s="33">
        <f>SUM(Table19[[#This Row],[Utbytte per innbygger]:[Renter ansvarlig lån per innbygger]])</f>
        <v>146.98947679238111</v>
      </c>
      <c r="F358" s="54">
        <v>0</v>
      </c>
      <c r="G358" s="33">
        <v>0</v>
      </c>
      <c r="H358" s="33">
        <v>0</v>
      </c>
      <c r="I358" s="33">
        <v>0</v>
      </c>
      <c r="J358" s="33">
        <v>0</v>
      </c>
      <c r="K358" s="33">
        <v>0</v>
      </c>
      <c r="L358" s="33">
        <v>1019519.0110319555</v>
      </c>
      <c r="M358" s="33">
        <v>0</v>
      </c>
      <c r="N358" s="33">
        <v>0</v>
      </c>
      <c r="O358" s="54">
        <v>0</v>
      </c>
      <c r="P358" s="33">
        <v>0</v>
      </c>
      <c r="Q358" s="33">
        <v>0</v>
      </c>
      <c r="R358" s="33">
        <v>0</v>
      </c>
      <c r="S358" s="33">
        <v>0</v>
      </c>
      <c r="T358" s="33">
        <v>0</v>
      </c>
      <c r="U358" s="33">
        <v>146.98947679238111</v>
      </c>
      <c r="V358" s="33">
        <v>0</v>
      </c>
      <c r="W358" s="33">
        <v>0</v>
      </c>
    </row>
    <row r="359" spans="1:23" x14ac:dyDescent="0.2">
      <c r="A359" s="27">
        <v>3029</v>
      </c>
      <c r="B359" s="27" t="s">
        <v>720</v>
      </c>
      <c r="C359" s="33">
        <v>44693</v>
      </c>
      <c r="D359" s="33">
        <f>SUM(Table19[[#This Row],[Utbytte totalt]:[Renter ansvarlig lån totalt]])</f>
        <v>6471105.051651001</v>
      </c>
      <c r="E359" s="33">
        <f>SUM(Table19[[#This Row],[Utbytte per innbygger]:[Renter ansvarlig lån per innbygger]])</f>
        <v>144.79012488870742</v>
      </c>
      <c r="F359" s="54">
        <v>0</v>
      </c>
      <c r="G359" s="33">
        <v>0</v>
      </c>
      <c r="H359" s="33">
        <v>0</v>
      </c>
      <c r="I359" s="33">
        <v>0</v>
      </c>
      <c r="J359" s="33">
        <v>0</v>
      </c>
      <c r="K359" s="33">
        <v>0</v>
      </c>
      <c r="L359" s="33">
        <v>6471105.051651001</v>
      </c>
      <c r="M359" s="33">
        <v>0</v>
      </c>
      <c r="N359" s="33">
        <v>0</v>
      </c>
      <c r="O359" s="54">
        <v>0</v>
      </c>
      <c r="P359" s="33">
        <v>0</v>
      </c>
      <c r="Q359" s="33">
        <v>0</v>
      </c>
      <c r="R359" s="33">
        <v>0</v>
      </c>
      <c r="S359" s="33">
        <v>0</v>
      </c>
      <c r="T359" s="33">
        <v>0</v>
      </c>
      <c r="U359" s="33">
        <v>144.79012488870742</v>
      </c>
      <c r="V359" s="33">
        <v>0</v>
      </c>
      <c r="W359" s="33">
        <v>0</v>
      </c>
    </row>
    <row r="360" spans="1:23" x14ac:dyDescent="0.2">
      <c r="A360" s="27">
        <v>1515</v>
      </c>
      <c r="B360" s="27" t="s">
        <v>735</v>
      </c>
      <c r="C360" s="33">
        <v>8765</v>
      </c>
      <c r="D360" s="33">
        <f>SUM(Table19[[#This Row],[Utbytte totalt]:[Renter ansvarlig lån totalt]])</f>
        <v>382603.44613850862</v>
      </c>
      <c r="E360" s="33">
        <f>SUM(Table19[[#This Row],[Utbytte per innbygger]:[Renter ansvarlig lån per innbygger]])</f>
        <v>43.651277368911423</v>
      </c>
      <c r="F360" s="54">
        <v>0</v>
      </c>
      <c r="G360" s="33">
        <v>0</v>
      </c>
      <c r="H360" s="33">
        <v>0</v>
      </c>
      <c r="I360" s="33">
        <v>0</v>
      </c>
      <c r="J360" s="33">
        <v>0</v>
      </c>
      <c r="K360" s="33">
        <v>0</v>
      </c>
      <c r="L360" s="33">
        <v>382603.44613850862</v>
      </c>
      <c r="M360" s="33">
        <v>0</v>
      </c>
      <c r="N360" s="33">
        <v>0</v>
      </c>
      <c r="O360" s="54">
        <v>0</v>
      </c>
      <c r="P360" s="33">
        <v>0</v>
      </c>
      <c r="Q360" s="33">
        <v>0</v>
      </c>
      <c r="R360" s="33">
        <v>0</v>
      </c>
      <c r="S360" s="33">
        <v>0</v>
      </c>
      <c r="T360" s="33">
        <v>0</v>
      </c>
      <c r="U360" s="33">
        <v>43.651277368911423</v>
      </c>
      <c r="V360" s="33">
        <v>0</v>
      </c>
      <c r="W360" s="3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71D8-4C80-486D-91AE-CBE86C882D90}">
  <sheetPr codeName="Sheet3">
    <tabColor theme="5"/>
  </sheetPr>
  <dimension ref="A1:B16"/>
  <sheetViews>
    <sheetView showGridLines="0" zoomScaleNormal="100" workbookViewId="0">
      <selection activeCell="G15" sqref="G15"/>
    </sheetView>
  </sheetViews>
  <sheetFormatPr baseColWidth="10" defaultColWidth="9.140625" defaultRowHeight="12.75" x14ac:dyDescent="0.2"/>
  <cols>
    <col min="1" max="1" width="9.140625" style="27"/>
    <col min="2" max="2" width="9.85546875" style="27" bestFit="1" customWidth="1"/>
    <col min="3" max="3" width="9.140625" style="27"/>
    <col min="4" max="4" width="12.28515625" style="27" bestFit="1" customWidth="1"/>
    <col min="5" max="5" width="9.140625" style="27"/>
    <col min="6" max="6" width="11" style="27" bestFit="1" customWidth="1"/>
    <col min="7" max="16384" width="9.140625" style="27"/>
  </cols>
  <sheetData>
    <row r="1" spans="1:2" ht="21" x14ac:dyDescent="0.35">
      <c r="A1" s="35" t="s">
        <v>49</v>
      </c>
    </row>
    <row r="2" spans="1:2" x14ac:dyDescent="0.2">
      <c r="A2" s="27" t="s">
        <v>50</v>
      </c>
    </row>
    <row r="4" spans="1:2" x14ac:dyDescent="0.2">
      <c r="A4" s="46" t="s">
        <v>20</v>
      </c>
      <c r="B4" s="46" t="s">
        <v>21</v>
      </c>
    </row>
    <row r="5" spans="1:2" x14ac:dyDescent="0.2">
      <c r="A5" s="27">
        <v>2012</v>
      </c>
      <c r="B5" s="33">
        <v>3423300.3967200001</v>
      </c>
    </row>
    <row r="6" spans="1:2" x14ac:dyDescent="0.2">
      <c r="A6" s="27">
        <v>2013</v>
      </c>
      <c r="B6" s="33">
        <v>3592549.6988399969</v>
      </c>
    </row>
    <row r="7" spans="1:2" x14ac:dyDescent="0.2">
      <c r="A7" s="27">
        <v>2014</v>
      </c>
      <c r="B7" s="33">
        <v>3154652.2414200017</v>
      </c>
    </row>
    <row r="8" spans="1:2" x14ac:dyDescent="0.2">
      <c r="A8" s="27">
        <v>2015</v>
      </c>
      <c r="B8" s="33">
        <v>2861622.224859999</v>
      </c>
    </row>
    <row r="9" spans="1:2" x14ac:dyDescent="0.2">
      <c r="A9" s="27">
        <v>2016</v>
      </c>
      <c r="B9" s="33">
        <v>2949462.3242100007</v>
      </c>
    </row>
    <row r="10" spans="1:2" x14ac:dyDescent="0.2">
      <c r="A10" s="27">
        <v>2017</v>
      </c>
      <c r="B10" s="33">
        <v>3950266.7580200019</v>
      </c>
    </row>
    <row r="11" spans="1:2" x14ac:dyDescent="0.2">
      <c r="A11" s="27">
        <v>2018</v>
      </c>
      <c r="B11" s="33">
        <v>3735748.8355499995</v>
      </c>
    </row>
    <row r="12" spans="1:2" x14ac:dyDescent="0.2">
      <c r="A12" s="27">
        <v>2019</v>
      </c>
      <c r="B12" s="33">
        <v>4171921.9422700005</v>
      </c>
    </row>
    <row r="13" spans="1:2" x14ac:dyDescent="0.2">
      <c r="A13" s="27">
        <v>2020</v>
      </c>
      <c r="B13" s="33">
        <v>3628885.8815999995</v>
      </c>
    </row>
    <row r="14" spans="1:2" x14ac:dyDescent="0.2">
      <c r="A14" s="27">
        <v>2021</v>
      </c>
      <c r="B14" s="33">
        <v>5294331.0215100013</v>
      </c>
    </row>
    <row r="15" spans="1:2" x14ac:dyDescent="0.2">
      <c r="A15" s="27">
        <v>2022</v>
      </c>
      <c r="B15" s="33">
        <v>6730600.9348600022</v>
      </c>
    </row>
    <row r="16" spans="1:2" x14ac:dyDescent="0.2">
      <c r="A16" s="53" t="s">
        <v>11</v>
      </c>
      <c r="B16" s="43">
        <f>SUBTOTAL(109,Table5[Utbytte])</f>
        <v>43493342.259860009</v>
      </c>
    </row>
  </sheetData>
  <phoneticPr fontId="23" type="noConversion"/>
  <pageMargins left="0.7" right="0.7" top="0.75" bottom="0.75" header="0.3" footer="0.3"/>
  <pageSetup paperSize="9" orientation="portrait" verticalDpi="0" r:id="rId1"/>
  <customProperties>
    <customPr name="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63F-4903-431C-8823-6780E154E696}">
  <sheetPr>
    <tabColor theme="5"/>
  </sheetPr>
  <dimension ref="A1:B345"/>
  <sheetViews>
    <sheetView showGridLines="0" topLeftCell="A41" zoomScaleNormal="100" workbookViewId="0">
      <selection activeCell="F77" sqref="F77"/>
    </sheetView>
  </sheetViews>
  <sheetFormatPr baseColWidth="10" defaultColWidth="9.140625" defaultRowHeight="12.75" x14ac:dyDescent="0.2"/>
  <cols>
    <col min="1" max="1" width="21" style="27" customWidth="1"/>
    <col min="2" max="2" width="9.85546875" style="27" bestFit="1" customWidth="1"/>
    <col min="3" max="16384" width="9.140625" style="27"/>
  </cols>
  <sheetData>
    <row r="1" spans="1:2" ht="21" x14ac:dyDescent="0.35">
      <c r="A1" s="35" t="s">
        <v>51</v>
      </c>
    </row>
    <row r="2" spans="1:2" x14ac:dyDescent="0.2">
      <c r="A2" s="27" t="s">
        <v>50</v>
      </c>
    </row>
    <row r="4" spans="1:2" x14ac:dyDescent="0.2">
      <c r="A4" s="46" t="s">
        <v>52</v>
      </c>
      <c r="B4" s="46" t="s">
        <v>21</v>
      </c>
    </row>
    <row r="5" spans="1:2" x14ac:dyDescent="0.2">
      <c r="A5" s="27" t="s">
        <v>53</v>
      </c>
      <c r="B5" s="33">
        <v>13807473.869999999</v>
      </c>
    </row>
    <row r="6" spans="1:2" x14ac:dyDescent="0.2">
      <c r="A6" s="27" t="s">
        <v>54</v>
      </c>
      <c r="B6" s="33">
        <v>3155105.9329399997</v>
      </c>
    </row>
    <row r="7" spans="1:2" x14ac:dyDescent="0.2">
      <c r="A7" s="27" t="s">
        <v>55</v>
      </c>
      <c r="B7" s="33">
        <v>2582655.4499999993</v>
      </c>
    </row>
    <row r="8" spans="1:2" x14ac:dyDescent="0.2">
      <c r="A8" s="27" t="s">
        <v>56</v>
      </c>
      <c r="B8" s="33">
        <v>1360027.3649999998</v>
      </c>
    </row>
    <row r="9" spans="1:2" x14ac:dyDescent="0.2">
      <c r="A9" s="27" t="s">
        <v>57</v>
      </c>
      <c r="B9" s="33">
        <v>1354526.7636699998</v>
      </c>
    </row>
    <row r="10" spans="1:2" x14ac:dyDescent="0.2">
      <c r="A10" s="27" t="s">
        <v>58</v>
      </c>
      <c r="B10" s="33">
        <v>1102915.5700000003</v>
      </c>
    </row>
    <row r="11" spans="1:2" x14ac:dyDescent="0.2">
      <c r="A11" s="27" t="s">
        <v>59</v>
      </c>
      <c r="B11" s="33">
        <v>831497.36440000008</v>
      </c>
    </row>
    <row r="12" spans="1:2" x14ac:dyDescent="0.2">
      <c r="A12" s="27" t="s">
        <v>60</v>
      </c>
      <c r="B12" s="33">
        <v>592842.37519999989</v>
      </c>
    </row>
    <row r="13" spans="1:2" x14ac:dyDescent="0.2">
      <c r="A13" s="27" t="s">
        <v>61</v>
      </c>
      <c r="B13" s="33">
        <v>585912.24579999992</v>
      </c>
    </row>
    <row r="14" spans="1:2" x14ac:dyDescent="0.2">
      <c r="A14" s="27" t="s">
        <v>62</v>
      </c>
      <c r="B14" s="33">
        <v>563604.27</v>
      </c>
    </row>
    <row r="15" spans="1:2" x14ac:dyDescent="0.2">
      <c r="A15" s="27" t="s">
        <v>63</v>
      </c>
      <c r="B15" s="33">
        <v>463500</v>
      </c>
    </row>
    <row r="16" spans="1:2" x14ac:dyDescent="0.2">
      <c r="A16" s="27" t="s">
        <v>64</v>
      </c>
      <c r="B16" s="33">
        <v>448142.58809999999</v>
      </c>
    </row>
    <row r="17" spans="1:2" x14ac:dyDescent="0.2">
      <c r="A17" s="40" t="s">
        <v>65</v>
      </c>
      <c r="B17" s="33">
        <v>390495.92155000003</v>
      </c>
    </row>
    <row r="18" spans="1:2" x14ac:dyDescent="0.2">
      <c r="A18" s="27" t="s">
        <v>66</v>
      </c>
      <c r="B18" s="33">
        <v>389464.44999999995</v>
      </c>
    </row>
    <row r="19" spans="1:2" x14ac:dyDescent="0.2">
      <c r="A19" s="27" t="s">
        <v>67</v>
      </c>
      <c r="B19" s="33">
        <v>341071.88219999999</v>
      </c>
    </row>
    <row r="20" spans="1:2" x14ac:dyDescent="0.2">
      <c r="A20" s="27" t="s">
        <v>68</v>
      </c>
      <c r="B20" s="33">
        <v>334811.63000000006</v>
      </c>
    </row>
    <row r="21" spans="1:2" x14ac:dyDescent="0.2">
      <c r="A21" s="27" t="s">
        <v>69</v>
      </c>
      <c r="B21" s="33">
        <v>329333.03999999998</v>
      </c>
    </row>
    <row r="22" spans="1:2" x14ac:dyDescent="0.2">
      <c r="A22" s="27" t="s">
        <v>70</v>
      </c>
      <c r="B22" s="33">
        <v>322698.13500000001</v>
      </c>
    </row>
    <row r="23" spans="1:2" x14ac:dyDescent="0.2">
      <c r="A23" s="27" t="s">
        <v>71</v>
      </c>
      <c r="B23" s="33">
        <v>288484.01971999998</v>
      </c>
    </row>
    <row r="24" spans="1:2" x14ac:dyDescent="0.2">
      <c r="A24" s="27" t="s">
        <v>72</v>
      </c>
      <c r="B24" s="33">
        <v>286394.76696999994</v>
      </c>
    </row>
    <row r="25" spans="1:2" x14ac:dyDescent="0.2">
      <c r="A25" s="27" t="s">
        <v>73</v>
      </c>
      <c r="B25" s="33">
        <v>264000</v>
      </c>
    </row>
    <row r="26" spans="1:2" x14ac:dyDescent="0.2">
      <c r="A26" s="27" t="s">
        <v>74</v>
      </c>
      <c r="B26" s="33">
        <v>260816.73500000002</v>
      </c>
    </row>
    <row r="27" spans="1:2" x14ac:dyDescent="0.2">
      <c r="A27" s="27" t="s">
        <v>75</v>
      </c>
      <c r="B27" s="33">
        <v>247045.94138999993</v>
      </c>
    </row>
    <row r="28" spans="1:2" x14ac:dyDescent="0.2">
      <c r="A28" s="27" t="s">
        <v>76</v>
      </c>
      <c r="B28" s="33">
        <v>245165.25320000004</v>
      </c>
    </row>
    <row r="29" spans="1:2" x14ac:dyDescent="0.2">
      <c r="A29" s="27" t="s">
        <v>77</v>
      </c>
      <c r="B29" s="33">
        <v>237852.18228999994</v>
      </c>
    </row>
    <row r="30" spans="1:2" x14ac:dyDescent="0.2">
      <c r="A30" s="27" t="s">
        <v>78</v>
      </c>
      <c r="B30" s="33">
        <v>233259.78478000007</v>
      </c>
    </row>
    <row r="31" spans="1:2" x14ac:dyDescent="0.2">
      <c r="A31" s="27" t="s">
        <v>79</v>
      </c>
      <c r="B31" s="33">
        <v>231062.85117000001</v>
      </c>
    </row>
    <row r="32" spans="1:2" x14ac:dyDescent="0.2">
      <c r="A32" s="27" t="s">
        <v>80</v>
      </c>
      <c r="B32" s="33">
        <v>229738.95</v>
      </c>
    </row>
    <row r="33" spans="1:2" x14ac:dyDescent="0.2">
      <c r="A33" s="27" t="s">
        <v>129</v>
      </c>
      <c r="B33" s="33">
        <v>208010.27531999996</v>
      </c>
    </row>
    <row r="34" spans="1:2" x14ac:dyDescent="0.2">
      <c r="A34" s="27" t="s">
        <v>81</v>
      </c>
      <c r="B34" s="33">
        <v>207421.01302000001</v>
      </c>
    </row>
    <row r="35" spans="1:2" x14ac:dyDescent="0.2">
      <c r="A35" s="27" t="s">
        <v>82</v>
      </c>
      <c r="B35" s="33">
        <v>207085.39355000001</v>
      </c>
    </row>
    <row r="36" spans="1:2" x14ac:dyDescent="0.2">
      <c r="A36" s="27" t="s">
        <v>83</v>
      </c>
      <c r="B36" s="33">
        <v>200306.46000000002</v>
      </c>
    </row>
    <row r="37" spans="1:2" x14ac:dyDescent="0.2">
      <c r="A37" s="27" t="s">
        <v>84</v>
      </c>
      <c r="B37" s="33">
        <v>191501.60259999998</v>
      </c>
    </row>
    <row r="38" spans="1:2" x14ac:dyDescent="0.2">
      <c r="A38" s="27" t="s">
        <v>85</v>
      </c>
      <c r="B38" s="33">
        <v>185165.13</v>
      </c>
    </row>
    <row r="39" spans="1:2" x14ac:dyDescent="0.2">
      <c r="A39" s="27" t="s">
        <v>86</v>
      </c>
      <c r="B39" s="33">
        <v>184433.15</v>
      </c>
    </row>
    <row r="40" spans="1:2" x14ac:dyDescent="0.2">
      <c r="A40" s="27" t="s">
        <v>87</v>
      </c>
      <c r="B40" s="33">
        <v>182112.98613999999</v>
      </c>
    </row>
    <row r="41" spans="1:2" x14ac:dyDescent="0.2">
      <c r="A41" s="27" t="s">
        <v>88</v>
      </c>
      <c r="B41" s="33">
        <v>182013.09900000002</v>
      </c>
    </row>
    <row r="42" spans="1:2" x14ac:dyDescent="0.2">
      <c r="A42" s="27" t="s">
        <v>89</v>
      </c>
      <c r="B42" s="33">
        <v>181731.96800000002</v>
      </c>
    </row>
    <row r="43" spans="1:2" x14ac:dyDescent="0.2">
      <c r="A43" s="27" t="s">
        <v>90</v>
      </c>
      <c r="B43" s="33">
        <v>178140.02820999999</v>
      </c>
    </row>
    <row r="44" spans="1:2" x14ac:dyDescent="0.2">
      <c r="A44" s="27" t="s">
        <v>91</v>
      </c>
      <c r="B44" s="33">
        <v>175842.71600000001</v>
      </c>
    </row>
    <row r="45" spans="1:2" x14ac:dyDescent="0.2">
      <c r="A45" s="27" t="s">
        <v>92</v>
      </c>
      <c r="B45" s="33">
        <v>171479</v>
      </c>
    </row>
    <row r="46" spans="1:2" x14ac:dyDescent="0.2">
      <c r="A46" s="27" t="s">
        <v>93</v>
      </c>
      <c r="B46" s="33">
        <v>164185.30372</v>
      </c>
    </row>
    <row r="47" spans="1:2" x14ac:dyDescent="0.2">
      <c r="A47" s="27" t="s">
        <v>94</v>
      </c>
      <c r="B47" s="33">
        <v>162562.70065000001</v>
      </c>
    </row>
    <row r="48" spans="1:2" x14ac:dyDescent="0.2">
      <c r="A48" s="27" t="s">
        <v>95</v>
      </c>
      <c r="B48" s="33">
        <v>158798.1703</v>
      </c>
    </row>
    <row r="49" spans="1:2" x14ac:dyDescent="0.2">
      <c r="A49" s="27" t="s">
        <v>96</v>
      </c>
      <c r="B49" s="33">
        <v>150435</v>
      </c>
    </row>
    <row r="50" spans="1:2" x14ac:dyDescent="0.2">
      <c r="A50" s="27" t="s">
        <v>97</v>
      </c>
      <c r="B50" s="33">
        <v>147766.11392</v>
      </c>
    </row>
    <row r="51" spans="1:2" x14ac:dyDescent="0.2">
      <c r="A51" s="27" t="s">
        <v>98</v>
      </c>
      <c r="B51" s="33">
        <v>144694.50975</v>
      </c>
    </row>
    <row r="52" spans="1:2" x14ac:dyDescent="0.2">
      <c r="A52" s="27" t="s">
        <v>99</v>
      </c>
      <c r="B52" s="33">
        <v>143667.25</v>
      </c>
    </row>
    <row r="53" spans="1:2" x14ac:dyDescent="0.2">
      <c r="A53" s="27" t="s">
        <v>100</v>
      </c>
      <c r="B53" s="33">
        <v>142982.03999999998</v>
      </c>
    </row>
    <row r="54" spans="1:2" x14ac:dyDescent="0.2">
      <c r="A54" s="27" t="s">
        <v>101</v>
      </c>
      <c r="B54" s="33">
        <v>139786.57595</v>
      </c>
    </row>
    <row r="55" spans="1:2" x14ac:dyDescent="0.2">
      <c r="A55" s="27" t="s">
        <v>102</v>
      </c>
      <c r="B55" s="33">
        <v>135517.56395999997</v>
      </c>
    </row>
    <row r="56" spans="1:2" x14ac:dyDescent="0.2">
      <c r="A56" s="27" t="s">
        <v>103</v>
      </c>
      <c r="B56" s="33">
        <v>128912.61392</v>
      </c>
    </row>
    <row r="57" spans="1:2" x14ac:dyDescent="0.2">
      <c r="A57" s="27" t="s">
        <v>104</v>
      </c>
      <c r="B57" s="33">
        <v>124977.56000000001</v>
      </c>
    </row>
    <row r="58" spans="1:2" x14ac:dyDescent="0.2">
      <c r="A58" s="27" t="s">
        <v>105</v>
      </c>
      <c r="B58" s="33">
        <v>123725.0674</v>
      </c>
    </row>
    <row r="59" spans="1:2" x14ac:dyDescent="0.2">
      <c r="A59" s="27" t="s">
        <v>106</v>
      </c>
      <c r="B59" s="33">
        <v>123640.77110000001</v>
      </c>
    </row>
    <row r="60" spans="1:2" x14ac:dyDescent="0.2">
      <c r="A60" s="27" t="s">
        <v>107</v>
      </c>
      <c r="B60" s="33">
        <v>121806.18788999999</v>
      </c>
    </row>
    <row r="61" spans="1:2" x14ac:dyDescent="0.2">
      <c r="A61" s="27" t="s">
        <v>108</v>
      </c>
      <c r="B61" s="33">
        <v>120337.20333999999</v>
      </c>
    </row>
    <row r="62" spans="1:2" x14ac:dyDescent="0.2">
      <c r="A62" s="27" t="s">
        <v>109</v>
      </c>
      <c r="B62" s="33">
        <v>116686.68120000004</v>
      </c>
    </row>
    <row r="63" spans="1:2" x14ac:dyDescent="0.2">
      <c r="A63" s="27" t="s">
        <v>188</v>
      </c>
      <c r="B63" s="33">
        <v>116089.25151000003</v>
      </c>
    </row>
    <row r="64" spans="1:2" x14ac:dyDescent="0.2">
      <c r="A64" s="27" t="s">
        <v>110</v>
      </c>
      <c r="B64" s="33">
        <v>111852.23198</v>
      </c>
    </row>
    <row r="65" spans="1:2" x14ac:dyDescent="0.2">
      <c r="A65" s="27" t="s">
        <v>111</v>
      </c>
      <c r="B65" s="33">
        <v>107929.08199999999</v>
      </c>
    </row>
    <row r="66" spans="1:2" x14ac:dyDescent="0.2">
      <c r="A66" s="27" t="s">
        <v>112</v>
      </c>
      <c r="B66" s="33">
        <v>107031.25</v>
      </c>
    </row>
    <row r="67" spans="1:2" x14ac:dyDescent="0.2">
      <c r="A67" s="27" t="s">
        <v>113</v>
      </c>
      <c r="B67" s="33">
        <v>106802.13670000002</v>
      </c>
    </row>
    <row r="68" spans="1:2" x14ac:dyDescent="0.2">
      <c r="A68" s="27" t="s">
        <v>114</v>
      </c>
      <c r="B68" s="33">
        <v>104146.67423</v>
      </c>
    </row>
    <row r="69" spans="1:2" x14ac:dyDescent="0.2">
      <c r="A69" s="27" t="s">
        <v>115</v>
      </c>
      <c r="B69" s="33">
        <v>102244.08600000001</v>
      </c>
    </row>
    <row r="70" spans="1:2" x14ac:dyDescent="0.2">
      <c r="A70" s="27" t="s">
        <v>116</v>
      </c>
      <c r="B70" s="33">
        <v>101482.20600000001</v>
      </c>
    </row>
    <row r="71" spans="1:2" x14ac:dyDescent="0.2">
      <c r="A71" s="27" t="s">
        <v>117</v>
      </c>
      <c r="B71" s="33">
        <v>99343.68376</v>
      </c>
    </row>
    <row r="72" spans="1:2" x14ac:dyDescent="0.2">
      <c r="A72" s="27" t="s">
        <v>118</v>
      </c>
      <c r="B72" s="33">
        <v>97101.522930000006</v>
      </c>
    </row>
    <row r="73" spans="1:2" x14ac:dyDescent="0.2">
      <c r="A73" s="27" t="s">
        <v>119</v>
      </c>
      <c r="B73" s="33">
        <v>94982.876099999994</v>
      </c>
    </row>
    <row r="74" spans="1:2" x14ac:dyDescent="0.2">
      <c r="A74" s="27" t="s">
        <v>120</v>
      </c>
      <c r="B74" s="33">
        <v>94238.96</v>
      </c>
    </row>
    <row r="75" spans="1:2" x14ac:dyDescent="0.2">
      <c r="A75" s="27" t="s">
        <v>121</v>
      </c>
      <c r="B75" s="33">
        <v>94000</v>
      </c>
    </row>
    <row r="76" spans="1:2" x14ac:dyDescent="0.2">
      <c r="A76" s="27" t="s">
        <v>122</v>
      </c>
      <c r="B76" s="33">
        <v>93643.377999999997</v>
      </c>
    </row>
    <row r="77" spans="1:2" x14ac:dyDescent="0.2">
      <c r="A77" s="27" t="s">
        <v>123</v>
      </c>
      <c r="B77" s="33">
        <v>92525.27</v>
      </c>
    </row>
    <row r="78" spans="1:2" x14ac:dyDescent="0.2">
      <c r="A78" s="27" t="s">
        <v>124</v>
      </c>
      <c r="B78" s="33">
        <v>90787.147500000006</v>
      </c>
    </row>
    <row r="79" spans="1:2" x14ac:dyDescent="0.2">
      <c r="A79" s="27" t="s">
        <v>125</v>
      </c>
      <c r="B79" s="33">
        <v>88071.549299999999</v>
      </c>
    </row>
    <row r="80" spans="1:2" x14ac:dyDescent="0.2">
      <c r="A80" s="27" t="s">
        <v>126</v>
      </c>
      <c r="B80" s="33">
        <v>85130.664150000011</v>
      </c>
    </row>
    <row r="81" spans="1:2" x14ac:dyDescent="0.2">
      <c r="A81" s="27" t="s">
        <v>127</v>
      </c>
      <c r="B81" s="33">
        <v>81843.03651999998</v>
      </c>
    </row>
    <row r="82" spans="1:2" x14ac:dyDescent="0.2">
      <c r="A82" s="27" t="s">
        <v>128</v>
      </c>
      <c r="B82" s="33">
        <v>80720.151999999987</v>
      </c>
    </row>
    <row r="83" spans="1:2" x14ac:dyDescent="0.2">
      <c r="A83" s="27" t="s">
        <v>130</v>
      </c>
      <c r="B83" s="33">
        <v>78912.166899999997</v>
      </c>
    </row>
    <row r="84" spans="1:2" x14ac:dyDescent="0.2">
      <c r="A84" s="27" t="s">
        <v>131</v>
      </c>
      <c r="B84" s="33">
        <v>77926.363569999987</v>
      </c>
    </row>
    <row r="85" spans="1:2" x14ac:dyDescent="0.2">
      <c r="A85" s="27" t="s">
        <v>132</v>
      </c>
      <c r="B85" s="33">
        <v>77657.323449999996</v>
      </c>
    </row>
    <row r="86" spans="1:2" x14ac:dyDescent="0.2">
      <c r="A86" s="27" t="s">
        <v>133</v>
      </c>
      <c r="B86" s="33">
        <v>76933.888000000006</v>
      </c>
    </row>
    <row r="87" spans="1:2" x14ac:dyDescent="0.2">
      <c r="A87" s="27" t="s">
        <v>134</v>
      </c>
      <c r="B87" s="33">
        <v>74921.875</v>
      </c>
    </row>
    <row r="88" spans="1:2" x14ac:dyDescent="0.2">
      <c r="A88" s="27" t="s">
        <v>135</v>
      </c>
      <c r="B88" s="33">
        <v>74659</v>
      </c>
    </row>
    <row r="89" spans="1:2" x14ac:dyDescent="0.2">
      <c r="A89" s="27" t="s">
        <v>136</v>
      </c>
      <c r="B89" s="33">
        <v>74360.335699999996</v>
      </c>
    </row>
    <row r="90" spans="1:2" x14ac:dyDescent="0.2">
      <c r="A90" s="27" t="s">
        <v>137</v>
      </c>
      <c r="B90" s="33">
        <v>74023.608749999999</v>
      </c>
    </row>
    <row r="91" spans="1:2" x14ac:dyDescent="0.2">
      <c r="A91" s="27" t="s">
        <v>138</v>
      </c>
      <c r="B91" s="33">
        <v>73853.664670000027</v>
      </c>
    </row>
    <row r="92" spans="1:2" x14ac:dyDescent="0.2">
      <c r="A92" s="27" t="s">
        <v>139</v>
      </c>
      <c r="B92" s="33">
        <v>73228.103520000004</v>
      </c>
    </row>
    <row r="93" spans="1:2" x14ac:dyDescent="0.2">
      <c r="A93" s="27" t="s">
        <v>140</v>
      </c>
      <c r="B93" s="33">
        <v>71850.648799999995</v>
      </c>
    </row>
    <row r="94" spans="1:2" x14ac:dyDescent="0.2">
      <c r="A94" s="27" t="s">
        <v>141</v>
      </c>
      <c r="B94" s="33">
        <v>69177</v>
      </c>
    </row>
    <row r="95" spans="1:2" x14ac:dyDescent="0.2">
      <c r="A95" s="27" t="s">
        <v>142</v>
      </c>
      <c r="B95" s="33">
        <v>68118.268000000011</v>
      </c>
    </row>
    <row r="96" spans="1:2" x14ac:dyDescent="0.2">
      <c r="A96" s="27" t="s">
        <v>143</v>
      </c>
      <c r="B96" s="33">
        <v>67260</v>
      </c>
    </row>
    <row r="97" spans="1:2" x14ac:dyDescent="0.2">
      <c r="A97" s="27" t="s">
        <v>144</v>
      </c>
      <c r="B97" s="33">
        <v>67260</v>
      </c>
    </row>
    <row r="98" spans="1:2" x14ac:dyDescent="0.2">
      <c r="A98" s="27" t="s">
        <v>145</v>
      </c>
      <c r="B98" s="33">
        <v>67260</v>
      </c>
    </row>
    <row r="99" spans="1:2" x14ac:dyDescent="0.2">
      <c r="A99" s="27" t="s">
        <v>146</v>
      </c>
      <c r="B99" s="33">
        <v>67260</v>
      </c>
    </row>
    <row r="100" spans="1:2" x14ac:dyDescent="0.2">
      <c r="A100" s="27" t="s">
        <v>147</v>
      </c>
      <c r="B100" s="33">
        <v>67260</v>
      </c>
    </row>
    <row r="101" spans="1:2" x14ac:dyDescent="0.2">
      <c r="A101" s="27" t="s">
        <v>148</v>
      </c>
      <c r="B101" s="33">
        <v>65365.639569999992</v>
      </c>
    </row>
    <row r="102" spans="1:2" x14ac:dyDescent="0.2">
      <c r="A102" s="27" t="s">
        <v>149</v>
      </c>
      <c r="B102" s="33">
        <v>64949.327030000008</v>
      </c>
    </row>
    <row r="103" spans="1:2" x14ac:dyDescent="0.2">
      <c r="A103" s="27" t="s">
        <v>150</v>
      </c>
      <c r="B103" s="33">
        <v>64262.485000000008</v>
      </c>
    </row>
    <row r="104" spans="1:2" x14ac:dyDescent="0.2">
      <c r="A104" s="27" t="s">
        <v>151</v>
      </c>
      <c r="B104" s="33">
        <v>64236.927660000008</v>
      </c>
    </row>
    <row r="105" spans="1:2" x14ac:dyDescent="0.2">
      <c r="A105" s="27" t="s">
        <v>152</v>
      </c>
      <c r="B105" s="33">
        <v>63487</v>
      </c>
    </row>
    <row r="106" spans="1:2" x14ac:dyDescent="0.2">
      <c r="A106" s="27" t="s">
        <v>153</v>
      </c>
      <c r="B106" s="33">
        <v>63487</v>
      </c>
    </row>
    <row r="107" spans="1:2" x14ac:dyDescent="0.2">
      <c r="A107" s="27" t="s">
        <v>154</v>
      </c>
      <c r="B107" s="33">
        <v>63487</v>
      </c>
    </row>
    <row r="108" spans="1:2" x14ac:dyDescent="0.2">
      <c r="A108" s="27" t="s">
        <v>155</v>
      </c>
      <c r="B108" s="33">
        <v>63487</v>
      </c>
    </row>
    <row r="109" spans="1:2" x14ac:dyDescent="0.2">
      <c r="A109" s="27" t="s">
        <v>156</v>
      </c>
      <c r="B109" s="33">
        <v>63074.565999999999</v>
      </c>
    </row>
    <row r="110" spans="1:2" x14ac:dyDescent="0.2">
      <c r="A110" s="27" t="s">
        <v>157</v>
      </c>
      <c r="B110" s="33">
        <v>62438.235000000008</v>
      </c>
    </row>
    <row r="111" spans="1:2" x14ac:dyDescent="0.2">
      <c r="A111" s="27" t="s">
        <v>158</v>
      </c>
      <c r="B111" s="33">
        <v>61910.445859999993</v>
      </c>
    </row>
    <row r="112" spans="1:2" x14ac:dyDescent="0.2">
      <c r="A112" s="27" t="s">
        <v>159</v>
      </c>
      <c r="B112" s="33">
        <v>58491.702479999993</v>
      </c>
    </row>
    <row r="113" spans="1:2" x14ac:dyDescent="0.2">
      <c r="A113" s="27" t="s">
        <v>160</v>
      </c>
      <c r="B113" s="33">
        <v>57302.049200000001</v>
      </c>
    </row>
    <row r="114" spans="1:2" x14ac:dyDescent="0.2">
      <c r="A114" s="27" t="s">
        <v>161</v>
      </c>
      <c r="B114" s="33">
        <v>56618.923490000001</v>
      </c>
    </row>
    <row r="115" spans="1:2" x14ac:dyDescent="0.2">
      <c r="A115" s="27" t="s">
        <v>162</v>
      </c>
      <c r="B115" s="33">
        <v>56528.489150000001</v>
      </c>
    </row>
    <row r="116" spans="1:2" x14ac:dyDescent="0.2">
      <c r="A116" s="27" t="s">
        <v>163</v>
      </c>
      <c r="B116" s="33">
        <v>56500</v>
      </c>
    </row>
    <row r="117" spans="1:2" x14ac:dyDescent="0.2">
      <c r="A117" s="27" t="s">
        <v>164</v>
      </c>
      <c r="B117" s="33">
        <v>56131.18</v>
      </c>
    </row>
    <row r="118" spans="1:2" x14ac:dyDescent="0.2">
      <c r="A118" s="27" t="s">
        <v>165</v>
      </c>
      <c r="B118" s="33">
        <v>55557.527350000004</v>
      </c>
    </row>
    <row r="119" spans="1:2" x14ac:dyDescent="0.2">
      <c r="A119" s="27" t="s">
        <v>166</v>
      </c>
      <c r="B119" s="33">
        <v>54924.964270000004</v>
      </c>
    </row>
    <row r="120" spans="1:2" x14ac:dyDescent="0.2">
      <c r="A120" s="27" t="s">
        <v>167</v>
      </c>
      <c r="B120" s="33">
        <v>54670.201799999995</v>
      </c>
    </row>
    <row r="121" spans="1:2" x14ac:dyDescent="0.2">
      <c r="A121" s="27" t="s">
        <v>168</v>
      </c>
      <c r="B121" s="33">
        <v>52768.860809999998</v>
      </c>
    </row>
    <row r="122" spans="1:2" x14ac:dyDescent="0.2">
      <c r="A122" s="27" t="s">
        <v>169</v>
      </c>
      <c r="B122" s="33">
        <v>52686.509999999995</v>
      </c>
    </row>
    <row r="123" spans="1:2" x14ac:dyDescent="0.2">
      <c r="A123" s="27" t="s">
        <v>170</v>
      </c>
      <c r="B123" s="33">
        <v>51378.299699999996</v>
      </c>
    </row>
    <row r="124" spans="1:2" x14ac:dyDescent="0.2">
      <c r="A124" s="27" t="s">
        <v>171</v>
      </c>
      <c r="B124" s="33">
        <v>48840.24</v>
      </c>
    </row>
    <row r="125" spans="1:2" x14ac:dyDescent="0.2">
      <c r="A125" s="27" t="s">
        <v>172</v>
      </c>
      <c r="B125" s="33">
        <v>48231.503249999994</v>
      </c>
    </row>
    <row r="126" spans="1:2" x14ac:dyDescent="0.2">
      <c r="A126" s="27" t="s">
        <v>173</v>
      </c>
      <c r="B126" s="33">
        <v>47733.932309999989</v>
      </c>
    </row>
    <row r="127" spans="1:2" x14ac:dyDescent="0.2">
      <c r="A127" s="27" t="s">
        <v>174</v>
      </c>
      <c r="B127" s="33">
        <v>46219.451629999996</v>
      </c>
    </row>
    <row r="128" spans="1:2" x14ac:dyDescent="0.2">
      <c r="A128" s="27" t="s">
        <v>175</v>
      </c>
      <c r="B128" s="33">
        <v>45306.450000000004</v>
      </c>
    </row>
    <row r="129" spans="1:2" x14ac:dyDescent="0.2">
      <c r="A129" s="27" t="s">
        <v>176</v>
      </c>
      <c r="B129" s="33">
        <v>44750.805</v>
      </c>
    </row>
    <row r="130" spans="1:2" x14ac:dyDescent="0.2">
      <c r="A130" s="27" t="s">
        <v>177</v>
      </c>
      <c r="B130" s="33">
        <v>43765.788800000002</v>
      </c>
    </row>
    <row r="131" spans="1:2" x14ac:dyDescent="0.2">
      <c r="A131" s="27" t="s">
        <v>178</v>
      </c>
      <c r="B131" s="33">
        <v>42812.5</v>
      </c>
    </row>
    <row r="132" spans="1:2" x14ac:dyDescent="0.2">
      <c r="A132" s="27" t="s">
        <v>179</v>
      </c>
      <c r="B132" s="33">
        <v>42812.5</v>
      </c>
    </row>
    <row r="133" spans="1:2" x14ac:dyDescent="0.2">
      <c r="A133" s="27" t="s">
        <v>180</v>
      </c>
      <c r="B133" s="33">
        <v>42755.765480000009</v>
      </c>
    </row>
    <row r="134" spans="1:2" x14ac:dyDescent="0.2">
      <c r="A134" s="27" t="s">
        <v>181</v>
      </c>
      <c r="B134" s="33">
        <v>42662.399209999989</v>
      </c>
    </row>
    <row r="135" spans="1:2" x14ac:dyDescent="0.2">
      <c r="A135" s="27" t="s">
        <v>182</v>
      </c>
      <c r="B135" s="33">
        <v>41206.672730000006</v>
      </c>
    </row>
    <row r="136" spans="1:2" x14ac:dyDescent="0.2">
      <c r="A136" s="27" t="s">
        <v>183</v>
      </c>
      <c r="B136" s="33">
        <v>40622.869779999994</v>
      </c>
    </row>
    <row r="137" spans="1:2" x14ac:dyDescent="0.2">
      <c r="A137" s="27" t="s">
        <v>184</v>
      </c>
      <c r="B137" s="33">
        <v>39916.290000000008</v>
      </c>
    </row>
    <row r="138" spans="1:2" x14ac:dyDescent="0.2">
      <c r="A138" s="27" t="s">
        <v>185</v>
      </c>
      <c r="B138" s="33">
        <v>39701</v>
      </c>
    </row>
    <row r="139" spans="1:2" x14ac:dyDescent="0.2">
      <c r="A139" s="27" t="s">
        <v>186</v>
      </c>
      <c r="B139" s="33">
        <v>39544.008519999996</v>
      </c>
    </row>
    <row r="140" spans="1:2" x14ac:dyDescent="0.2">
      <c r="A140" s="27" t="s">
        <v>187</v>
      </c>
      <c r="B140" s="33">
        <v>38518.580000000009</v>
      </c>
    </row>
    <row r="141" spans="1:2" x14ac:dyDescent="0.2">
      <c r="A141" s="27" t="s">
        <v>189</v>
      </c>
      <c r="B141" s="33">
        <v>37257.39</v>
      </c>
    </row>
    <row r="142" spans="1:2" x14ac:dyDescent="0.2">
      <c r="A142" s="27" t="s">
        <v>190</v>
      </c>
      <c r="B142" s="33">
        <v>36903</v>
      </c>
    </row>
    <row r="143" spans="1:2" x14ac:dyDescent="0.2">
      <c r="A143" s="27" t="s">
        <v>191</v>
      </c>
      <c r="B143" s="33">
        <v>36185.857629999999</v>
      </c>
    </row>
    <row r="144" spans="1:2" x14ac:dyDescent="0.2">
      <c r="A144" s="27" t="s">
        <v>192</v>
      </c>
      <c r="B144" s="33">
        <v>35863.784</v>
      </c>
    </row>
    <row r="145" spans="1:2" x14ac:dyDescent="0.2">
      <c r="A145" s="27" t="s">
        <v>193</v>
      </c>
      <c r="B145" s="33">
        <v>35275.6783</v>
      </c>
    </row>
    <row r="146" spans="1:2" x14ac:dyDescent="0.2">
      <c r="A146" s="27" t="s">
        <v>194</v>
      </c>
      <c r="B146" s="33">
        <v>34412.94</v>
      </c>
    </row>
    <row r="147" spans="1:2" x14ac:dyDescent="0.2">
      <c r="A147" s="27" t="s">
        <v>195</v>
      </c>
      <c r="B147" s="33">
        <v>33656.38783</v>
      </c>
    </row>
    <row r="148" spans="1:2" x14ac:dyDescent="0.2">
      <c r="A148" s="27" t="s">
        <v>196</v>
      </c>
      <c r="B148" s="33">
        <v>33195.258589999998</v>
      </c>
    </row>
    <row r="149" spans="1:2" x14ac:dyDescent="0.2">
      <c r="A149" s="27" t="s">
        <v>197</v>
      </c>
      <c r="B149" s="33">
        <v>32743.138320000002</v>
      </c>
    </row>
    <row r="150" spans="1:2" x14ac:dyDescent="0.2">
      <c r="A150" s="27" t="s">
        <v>198</v>
      </c>
      <c r="B150" s="33">
        <v>32109.375</v>
      </c>
    </row>
    <row r="151" spans="1:2" x14ac:dyDescent="0.2">
      <c r="A151" s="27" t="s">
        <v>199</v>
      </c>
      <c r="B151" s="33">
        <v>31707.74</v>
      </c>
    </row>
    <row r="152" spans="1:2" x14ac:dyDescent="0.2">
      <c r="A152" s="27" t="s">
        <v>200</v>
      </c>
      <c r="B152" s="33">
        <v>31581.830000000005</v>
      </c>
    </row>
    <row r="153" spans="1:2" x14ac:dyDescent="0.2">
      <c r="A153" s="27" t="s">
        <v>201</v>
      </c>
      <c r="B153" s="33">
        <v>31088.080920000004</v>
      </c>
    </row>
    <row r="154" spans="1:2" x14ac:dyDescent="0.2">
      <c r="A154" s="27" t="s">
        <v>202</v>
      </c>
      <c r="B154" s="33">
        <v>29700</v>
      </c>
    </row>
    <row r="155" spans="1:2" x14ac:dyDescent="0.2">
      <c r="A155" s="27" t="s">
        <v>203</v>
      </c>
      <c r="B155" s="33">
        <v>29305.785259999997</v>
      </c>
    </row>
    <row r="156" spans="1:2" x14ac:dyDescent="0.2">
      <c r="A156" s="27" t="s">
        <v>204</v>
      </c>
      <c r="B156" s="33">
        <v>28748.79</v>
      </c>
    </row>
    <row r="157" spans="1:2" x14ac:dyDescent="0.2">
      <c r="A157" s="27" t="s">
        <v>205</v>
      </c>
      <c r="B157" s="33">
        <v>28047.150519999999</v>
      </c>
    </row>
    <row r="158" spans="1:2" x14ac:dyDescent="0.2">
      <c r="A158" s="27" t="s">
        <v>206</v>
      </c>
      <c r="B158" s="33">
        <v>28032.480000000003</v>
      </c>
    </row>
    <row r="159" spans="1:2" x14ac:dyDescent="0.2">
      <c r="A159" s="27" t="s">
        <v>207</v>
      </c>
      <c r="B159" s="33">
        <v>27717.561000000002</v>
      </c>
    </row>
    <row r="160" spans="1:2" x14ac:dyDescent="0.2">
      <c r="A160" s="27" t="s">
        <v>208</v>
      </c>
      <c r="B160" s="33">
        <v>27195</v>
      </c>
    </row>
    <row r="161" spans="1:2" x14ac:dyDescent="0.2">
      <c r="A161" s="27" t="s">
        <v>209</v>
      </c>
      <c r="B161" s="33">
        <v>26677.206839999999</v>
      </c>
    </row>
    <row r="162" spans="1:2" x14ac:dyDescent="0.2">
      <c r="A162" s="27" t="s">
        <v>210</v>
      </c>
      <c r="B162" s="33">
        <v>26359.035000000003</v>
      </c>
    </row>
    <row r="163" spans="1:2" x14ac:dyDescent="0.2">
      <c r="A163" s="27" t="s">
        <v>211</v>
      </c>
      <c r="B163" s="33">
        <v>26185.019999999997</v>
      </c>
    </row>
    <row r="164" spans="1:2" x14ac:dyDescent="0.2">
      <c r="A164" s="27" t="s">
        <v>212</v>
      </c>
      <c r="B164" s="33">
        <v>26123.506299999997</v>
      </c>
    </row>
    <row r="165" spans="1:2" x14ac:dyDescent="0.2">
      <c r="A165" s="27" t="s">
        <v>213</v>
      </c>
      <c r="B165" s="33">
        <v>25100</v>
      </c>
    </row>
    <row r="166" spans="1:2" x14ac:dyDescent="0.2">
      <c r="A166" s="27" t="s">
        <v>214</v>
      </c>
      <c r="B166" s="33">
        <v>24279.225000000002</v>
      </c>
    </row>
    <row r="167" spans="1:2" x14ac:dyDescent="0.2">
      <c r="A167" s="27" t="s">
        <v>215</v>
      </c>
      <c r="B167" s="33">
        <v>23750</v>
      </c>
    </row>
    <row r="168" spans="1:2" x14ac:dyDescent="0.2">
      <c r="A168" s="27" t="s">
        <v>216</v>
      </c>
      <c r="B168" s="33">
        <v>23321.429910000003</v>
      </c>
    </row>
    <row r="169" spans="1:2" x14ac:dyDescent="0.2">
      <c r="A169" s="27" t="s">
        <v>217</v>
      </c>
      <c r="B169" s="33">
        <v>22647.499810000001</v>
      </c>
    </row>
    <row r="170" spans="1:2" x14ac:dyDescent="0.2">
      <c r="A170" s="27" t="s">
        <v>218</v>
      </c>
      <c r="B170" s="33">
        <v>21406.25</v>
      </c>
    </row>
    <row r="171" spans="1:2" x14ac:dyDescent="0.2">
      <c r="A171" s="27" t="s">
        <v>219</v>
      </c>
      <c r="B171" s="33">
        <v>21406.25</v>
      </c>
    </row>
    <row r="172" spans="1:2" x14ac:dyDescent="0.2">
      <c r="A172" s="27" t="s">
        <v>220</v>
      </c>
      <c r="B172" s="33">
        <v>21401</v>
      </c>
    </row>
    <row r="173" spans="1:2" x14ac:dyDescent="0.2">
      <c r="A173" s="27" t="s">
        <v>221</v>
      </c>
      <c r="B173" s="33">
        <v>20759.552660000005</v>
      </c>
    </row>
    <row r="174" spans="1:2" x14ac:dyDescent="0.2">
      <c r="A174" s="27" t="s">
        <v>222</v>
      </c>
      <c r="B174" s="33">
        <v>20545.86</v>
      </c>
    </row>
    <row r="175" spans="1:2" x14ac:dyDescent="0.2">
      <c r="A175" s="27" t="s">
        <v>223</v>
      </c>
      <c r="B175" s="33">
        <v>20311.130220000006</v>
      </c>
    </row>
    <row r="176" spans="1:2" x14ac:dyDescent="0.2">
      <c r="A176" s="27" t="s">
        <v>224</v>
      </c>
      <c r="B176" s="33">
        <v>19839.720079999996</v>
      </c>
    </row>
    <row r="177" spans="1:2" x14ac:dyDescent="0.2">
      <c r="A177" s="27" t="s">
        <v>225</v>
      </c>
      <c r="B177" s="33">
        <v>19822.665440000001</v>
      </c>
    </row>
    <row r="178" spans="1:2" x14ac:dyDescent="0.2">
      <c r="A178" s="27" t="s">
        <v>226</v>
      </c>
      <c r="B178" s="33">
        <v>19716.692000000003</v>
      </c>
    </row>
    <row r="179" spans="1:2" x14ac:dyDescent="0.2">
      <c r="A179" s="27" t="s">
        <v>227</v>
      </c>
      <c r="B179" s="33">
        <v>19680</v>
      </c>
    </row>
    <row r="180" spans="1:2" x14ac:dyDescent="0.2">
      <c r="A180" s="27" t="s">
        <v>228</v>
      </c>
      <c r="B180" s="33">
        <v>19497.23416</v>
      </c>
    </row>
    <row r="181" spans="1:2" x14ac:dyDescent="0.2">
      <c r="A181" s="27" t="s">
        <v>229</v>
      </c>
      <c r="B181" s="33">
        <v>19428.511220000004</v>
      </c>
    </row>
    <row r="182" spans="1:2" x14ac:dyDescent="0.2">
      <c r="A182" s="27" t="s">
        <v>230</v>
      </c>
      <c r="B182" s="33">
        <v>19388.010000000002</v>
      </c>
    </row>
    <row r="183" spans="1:2" x14ac:dyDescent="0.2">
      <c r="A183" s="27" t="s">
        <v>231</v>
      </c>
      <c r="B183" s="33">
        <v>19041.417069999996</v>
      </c>
    </row>
    <row r="184" spans="1:2" x14ac:dyDescent="0.2">
      <c r="A184" s="27" t="s">
        <v>232</v>
      </c>
      <c r="B184" s="33">
        <v>18909.995199999998</v>
      </c>
    </row>
    <row r="185" spans="1:2" x14ac:dyDescent="0.2">
      <c r="A185" s="27" t="s">
        <v>233</v>
      </c>
      <c r="B185" s="33">
        <v>18547.281930000001</v>
      </c>
    </row>
    <row r="186" spans="1:2" x14ac:dyDescent="0.2">
      <c r="A186" s="27" t="s">
        <v>234</v>
      </c>
      <c r="B186" s="33">
        <v>18447.750000000004</v>
      </c>
    </row>
    <row r="187" spans="1:2" x14ac:dyDescent="0.2">
      <c r="A187" s="27" t="s">
        <v>235</v>
      </c>
      <c r="B187" s="33">
        <v>18337.852740000002</v>
      </c>
    </row>
    <row r="188" spans="1:2" x14ac:dyDescent="0.2">
      <c r="A188" s="27" t="s">
        <v>236</v>
      </c>
      <c r="B188" s="33">
        <v>18263.11</v>
      </c>
    </row>
    <row r="189" spans="1:2" x14ac:dyDescent="0.2">
      <c r="A189" s="27" t="s">
        <v>237</v>
      </c>
      <c r="B189" s="33">
        <v>18251.570000000003</v>
      </c>
    </row>
    <row r="190" spans="1:2" x14ac:dyDescent="0.2">
      <c r="A190" s="27" t="s">
        <v>238</v>
      </c>
      <c r="B190" s="33">
        <v>18079.357739999999</v>
      </c>
    </row>
    <row r="191" spans="1:2" x14ac:dyDescent="0.2">
      <c r="A191" s="27" t="s">
        <v>239</v>
      </c>
      <c r="B191" s="33">
        <v>18054.154899999998</v>
      </c>
    </row>
    <row r="192" spans="1:2" x14ac:dyDescent="0.2">
      <c r="A192" s="27" t="s">
        <v>240</v>
      </c>
      <c r="B192" s="33">
        <v>18032.310000000001</v>
      </c>
    </row>
    <row r="193" spans="1:2" x14ac:dyDescent="0.2">
      <c r="A193" s="27" t="s">
        <v>241</v>
      </c>
      <c r="B193" s="33">
        <v>17968.84</v>
      </c>
    </row>
    <row r="194" spans="1:2" x14ac:dyDescent="0.2">
      <c r="A194" s="27" t="s">
        <v>242</v>
      </c>
      <c r="B194" s="33">
        <v>17700</v>
      </c>
    </row>
    <row r="195" spans="1:2" x14ac:dyDescent="0.2">
      <c r="A195" s="27" t="s">
        <v>243</v>
      </c>
      <c r="B195" s="33">
        <v>17442.318639999998</v>
      </c>
    </row>
    <row r="196" spans="1:2" x14ac:dyDescent="0.2">
      <c r="A196" s="27" t="s">
        <v>244</v>
      </c>
      <c r="B196" s="33">
        <v>17409.628799999999</v>
      </c>
    </row>
    <row r="197" spans="1:2" x14ac:dyDescent="0.2">
      <c r="A197" s="27" t="s">
        <v>245</v>
      </c>
      <c r="B197" s="33">
        <v>17134.3266</v>
      </c>
    </row>
    <row r="198" spans="1:2" x14ac:dyDescent="0.2">
      <c r="A198" s="27" t="s">
        <v>246</v>
      </c>
      <c r="B198" s="33">
        <v>16138.702800000001</v>
      </c>
    </row>
    <row r="199" spans="1:2" x14ac:dyDescent="0.2">
      <c r="A199" s="27" t="s">
        <v>247</v>
      </c>
      <c r="B199" s="33">
        <v>16000</v>
      </c>
    </row>
    <row r="200" spans="1:2" x14ac:dyDescent="0.2">
      <c r="A200" s="27" t="s">
        <v>248</v>
      </c>
      <c r="B200" s="33">
        <v>15051.033019999999</v>
      </c>
    </row>
    <row r="201" spans="1:2" x14ac:dyDescent="0.2">
      <c r="A201" s="27" t="s">
        <v>249</v>
      </c>
      <c r="B201" s="33">
        <v>15051.033019999999</v>
      </c>
    </row>
    <row r="202" spans="1:2" x14ac:dyDescent="0.2">
      <c r="A202" s="27" t="s">
        <v>250</v>
      </c>
      <c r="B202" s="33">
        <v>13955</v>
      </c>
    </row>
    <row r="203" spans="1:2" x14ac:dyDescent="0.2">
      <c r="A203" s="27" t="s">
        <v>251</v>
      </c>
      <c r="B203" s="33">
        <v>13892.527740000001</v>
      </c>
    </row>
    <row r="204" spans="1:2" x14ac:dyDescent="0.2">
      <c r="A204" s="27" t="s">
        <v>252</v>
      </c>
      <c r="B204" s="33">
        <v>13551.408000000001</v>
      </c>
    </row>
    <row r="205" spans="1:2" x14ac:dyDescent="0.2">
      <c r="A205" s="27" t="s">
        <v>253</v>
      </c>
      <c r="B205" s="33">
        <v>13247.114999999998</v>
      </c>
    </row>
    <row r="206" spans="1:2" x14ac:dyDescent="0.2">
      <c r="A206" s="27" t="s">
        <v>254</v>
      </c>
      <c r="B206" s="33">
        <v>13157.509999999998</v>
      </c>
    </row>
    <row r="207" spans="1:2" x14ac:dyDescent="0.2">
      <c r="A207" s="27" t="s">
        <v>255</v>
      </c>
      <c r="B207" s="33">
        <v>13079.988240000001</v>
      </c>
    </row>
    <row r="208" spans="1:2" x14ac:dyDescent="0.2">
      <c r="A208" s="27" t="s">
        <v>256</v>
      </c>
      <c r="B208" s="33">
        <v>12975.241</v>
      </c>
    </row>
    <row r="209" spans="1:2" x14ac:dyDescent="0.2">
      <c r="A209" s="27" t="s">
        <v>257</v>
      </c>
      <c r="B209" s="33">
        <v>12817.8869</v>
      </c>
    </row>
    <row r="210" spans="1:2" x14ac:dyDescent="0.2">
      <c r="A210" s="27" t="s">
        <v>258</v>
      </c>
      <c r="B210" s="33">
        <v>12699.184590000003</v>
      </c>
    </row>
    <row r="211" spans="1:2" x14ac:dyDescent="0.2">
      <c r="A211" s="27" t="s">
        <v>259</v>
      </c>
      <c r="B211" s="33">
        <v>12426.13</v>
      </c>
    </row>
    <row r="212" spans="1:2" x14ac:dyDescent="0.2">
      <c r="A212" s="27" t="s">
        <v>260</v>
      </c>
      <c r="B212" s="33">
        <v>12416.915000000001</v>
      </c>
    </row>
    <row r="213" spans="1:2" x14ac:dyDescent="0.2">
      <c r="A213" s="27" t="s">
        <v>261</v>
      </c>
      <c r="B213" s="33">
        <v>12416.915000000001</v>
      </c>
    </row>
    <row r="214" spans="1:2" x14ac:dyDescent="0.2">
      <c r="A214" s="27" t="s">
        <v>262</v>
      </c>
      <c r="B214" s="33">
        <v>12416.915000000001</v>
      </c>
    </row>
    <row r="215" spans="1:2" x14ac:dyDescent="0.2">
      <c r="A215" s="27" t="s">
        <v>263</v>
      </c>
      <c r="B215" s="33">
        <v>12174.905999999999</v>
      </c>
    </row>
    <row r="216" spans="1:2" x14ac:dyDescent="0.2">
      <c r="A216" s="27" t="s">
        <v>264</v>
      </c>
      <c r="B216" s="33">
        <v>12100</v>
      </c>
    </row>
    <row r="217" spans="1:2" x14ac:dyDescent="0.2">
      <c r="A217" s="27" t="s">
        <v>265</v>
      </c>
      <c r="B217" s="33">
        <v>11651.186220000001</v>
      </c>
    </row>
    <row r="218" spans="1:2" x14ac:dyDescent="0.2">
      <c r="A218" s="27" t="s">
        <v>266</v>
      </c>
      <c r="B218" s="33">
        <v>11495.830199999999</v>
      </c>
    </row>
    <row r="219" spans="1:2" x14ac:dyDescent="0.2">
      <c r="A219" s="27" t="s">
        <v>267</v>
      </c>
      <c r="B219" s="33">
        <v>10722.042840000002</v>
      </c>
    </row>
    <row r="220" spans="1:2" x14ac:dyDescent="0.2">
      <c r="A220" s="27" t="s">
        <v>268</v>
      </c>
      <c r="B220" s="33">
        <v>10679.519999999999</v>
      </c>
    </row>
    <row r="221" spans="1:2" x14ac:dyDescent="0.2">
      <c r="A221" s="27" t="s">
        <v>269</v>
      </c>
      <c r="B221" s="33">
        <v>10640.94773</v>
      </c>
    </row>
    <row r="222" spans="1:2" x14ac:dyDescent="0.2">
      <c r="A222" s="27" t="s">
        <v>270</v>
      </c>
      <c r="B222" s="33">
        <v>10429.359999999999</v>
      </c>
    </row>
    <row r="223" spans="1:2" x14ac:dyDescent="0.2">
      <c r="A223" s="27" t="s">
        <v>271</v>
      </c>
      <c r="B223" s="33">
        <v>9862.5406000000003</v>
      </c>
    </row>
    <row r="224" spans="1:2" x14ac:dyDescent="0.2">
      <c r="A224" s="27" t="s">
        <v>272</v>
      </c>
      <c r="B224" s="33">
        <v>9777.2406100000007</v>
      </c>
    </row>
    <row r="225" spans="1:2" x14ac:dyDescent="0.2">
      <c r="A225" s="27" t="s">
        <v>273</v>
      </c>
      <c r="B225" s="33">
        <v>9694.1327600000004</v>
      </c>
    </row>
    <row r="226" spans="1:2" x14ac:dyDescent="0.2">
      <c r="A226" s="27" t="s">
        <v>274</v>
      </c>
      <c r="B226" s="33">
        <v>9694.1327600000004</v>
      </c>
    </row>
    <row r="227" spans="1:2" x14ac:dyDescent="0.2">
      <c r="A227" s="27" t="s">
        <v>275</v>
      </c>
      <c r="B227" s="33">
        <v>9458</v>
      </c>
    </row>
    <row r="228" spans="1:2" x14ac:dyDescent="0.2">
      <c r="A228" s="27" t="s">
        <v>276</v>
      </c>
      <c r="B228" s="33">
        <v>9133.9150000000009</v>
      </c>
    </row>
    <row r="229" spans="1:2" x14ac:dyDescent="0.2">
      <c r="A229" s="27" t="s">
        <v>277</v>
      </c>
      <c r="B229" s="33">
        <v>8830.4028000000017</v>
      </c>
    </row>
    <row r="230" spans="1:2" x14ac:dyDescent="0.2">
      <c r="A230" s="27" t="s">
        <v>278</v>
      </c>
      <c r="B230" s="33">
        <v>8803.8799999999974</v>
      </c>
    </row>
    <row r="231" spans="1:2" x14ac:dyDescent="0.2">
      <c r="A231" s="27" t="s">
        <v>279</v>
      </c>
      <c r="B231" s="33">
        <v>8692.26</v>
      </c>
    </row>
    <row r="232" spans="1:2" x14ac:dyDescent="0.2">
      <c r="A232" s="27" t="s">
        <v>280</v>
      </c>
      <c r="B232" s="33">
        <v>8691.2914399999991</v>
      </c>
    </row>
    <row r="233" spans="1:2" x14ac:dyDescent="0.2">
      <c r="A233" s="27" t="s">
        <v>281</v>
      </c>
      <c r="B233" s="33">
        <v>8684.7413300000007</v>
      </c>
    </row>
    <row r="234" spans="1:2" x14ac:dyDescent="0.2">
      <c r="A234" s="27" t="s">
        <v>282</v>
      </c>
      <c r="B234" s="33">
        <v>8579.7539400000005</v>
      </c>
    </row>
    <row r="235" spans="1:2" x14ac:dyDescent="0.2">
      <c r="A235" s="27" t="s">
        <v>283</v>
      </c>
      <c r="B235" s="33">
        <v>8558.4030000000021</v>
      </c>
    </row>
    <row r="236" spans="1:2" x14ac:dyDescent="0.2">
      <c r="A236" s="27" t="s">
        <v>284</v>
      </c>
      <c r="B236" s="33">
        <v>8487.7800000000007</v>
      </c>
    </row>
    <row r="237" spans="1:2" x14ac:dyDescent="0.2">
      <c r="A237" s="27" t="s">
        <v>285</v>
      </c>
      <c r="B237" s="33">
        <v>8351.4150000000009</v>
      </c>
    </row>
    <row r="238" spans="1:2" x14ac:dyDescent="0.2">
      <c r="A238" s="27" t="s">
        <v>286</v>
      </c>
      <c r="B238" s="33">
        <v>8160</v>
      </c>
    </row>
    <row r="239" spans="1:2" x14ac:dyDescent="0.2">
      <c r="A239" s="27" t="s">
        <v>287</v>
      </c>
      <c r="B239" s="33">
        <v>8128.77</v>
      </c>
    </row>
    <row r="240" spans="1:2" x14ac:dyDescent="0.2">
      <c r="A240" s="27" t="s">
        <v>288</v>
      </c>
      <c r="B240" s="33">
        <v>7584.3752300000006</v>
      </c>
    </row>
    <row r="241" spans="1:2" x14ac:dyDescent="0.2">
      <c r="A241" s="27" t="s">
        <v>289</v>
      </c>
      <c r="B241" s="33">
        <v>7570.7356</v>
      </c>
    </row>
    <row r="242" spans="1:2" x14ac:dyDescent="0.2">
      <c r="A242" s="27" t="s">
        <v>290</v>
      </c>
      <c r="B242" s="33">
        <v>7522.4585999999999</v>
      </c>
    </row>
    <row r="243" spans="1:2" x14ac:dyDescent="0.2">
      <c r="A243" s="27" t="s">
        <v>291</v>
      </c>
      <c r="B243" s="33">
        <v>7188.1429500000004</v>
      </c>
    </row>
    <row r="244" spans="1:2" x14ac:dyDescent="0.2">
      <c r="A244" s="27" t="s">
        <v>292</v>
      </c>
      <c r="B244" s="33">
        <v>7187.1567600000026</v>
      </c>
    </row>
    <row r="245" spans="1:2" x14ac:dyDescent="0.2">
      <c r="A245" s="27" t="s">
        <v>293</v>
      </c>
      <c r="B245" s="33">
        <v>6818.2120799999993</v>
      </c>
    </row>
    <row r="246" spans="1:2" x14ac:dyDescent="0.2">
      <c r="A246" s="27" t="s">
        <v>294</v>
      </c>
      <c r="B246" s="33">
        <v>6545.5054999999993</v>
      </c>
    </row>
    <row r="247" spans="1:2" x14ac:dyDescent="0.2">
      <c r="A247" s="27" t="s">
        <v>295</v>
      </c>
      <c r="B247" s="33">
        <v>6308.82</v>
      </c>
    </row>
    <row r="248" spans="1:2" x14ac:dyDescent="0.2">
      <c r="A248" s="27" t="s">
        <v>296</v>
      </c>
      <c r="B248" s="33">
        <v>6208.0849999999991</v>
      </c>
    </row>
    <row r="249" spans="1:2" x14ac:dyDescent="0.2">
      <c r="A249" s="27" t="s">
        <v>297</v>
      </c>
      <c r="B249" s="33">
        <v>6208.0849999999991</v>
      </c>
    </row>
    <row r="250" spans="1:2" x14ac:dyDescent="0.2">
      <c r="A250" s="27" t="s">
        <v>298</v>
      </c>
      <c r="B250" s="33">
        <v>6096.6290700000009</v>
      </c>
    </row>
    <row r="251" spans="1:2" x14ac:dyDescent="0.2">
      <c r="A251" s="27" t="s">
        <v>299</v>
      </c>
      <c r="B251" s="33">
        <v>5455.2150000000001</v>
      </c>
    </row>
    <row r="252" spans="1:2" x14ac:dyDescent="0.2">
      <c r="A252" s="27" t="s">
        <v>300</v>
      </c>
      <c r="B252" s="33">
        <v>5455.2150000000001</v>
      </c>
    </row>
    <row r="253" spans="1:2" x14ac:dyDescent="0.2">
      <c r="A253" s="27" t="s">
        <v>301</v>
      </c>
      <c r="B253" s="33">
        <v>5363.4749999999995</v>
      </c>
    </row>
    <row r="254" spans="1:2" x14ac:dyDescent="0.2">
      <c r="A254" s="27" t="s">
        <v>302</v>
      </c>
      <c r="B254" s="33">
        <v>5282.295000000001</v>
      </c>
    </row>
    <row r="255" spans="1:2" x14ac:dyDescent="0.2">
      <c r="A255" s="27" t="s">
        <v>303</v>
      </c>
      <c r="B255" s="33">
        <v>5281.3047000000006</v>
      </c>
    </row>
    <row r="256" spans="1:2" x14ac:dyDescent="0.2">
      <c r="A256" s="27" t="s">
        <v>304</v>
      </c>
      <c r="B256" s="33">
        <v>4965.54</v>
      </c>
    </row>
    <row r="257" spans="1:2" x14ac:dyDescent="0.2">
      <c r="A257" s="27" t="s">
        <v>305</v>
      </c>
      <c r="B257" s="33">
        <v>4745.3156900000004</v>
      </c>
    </row>
    <row r="258" spans="1:2" x14ac:dyDescent="0.2">
      <c r="A258" s="27" t="s">
        <v>306</v>
      </c>
      <c r="B258" s="33">
        <v>4622.1900000000005</v>
      </c>
    </row>
    <row r="259" spans="1:2" x14ac:dyDescent="0.2">
      <c r="A259" s="27" t="s">
        <v>307</v>
      </c>
      <c r="B259" s="33">
        <v>4609.3113300000005</v>
      </c>
    </row>
    <row r="260" spans="1:2" x14ac:dyDescent="0.2">
      <c r="A260" s="27" t="s">
        <v>308</v>
      </c>
      <c r="B260" s="33">
        <v>4523.773799999999</v>
      </c>
    </row>
    <row r="261" spans="1:2" x14ac:dyDescent="0.2">
      <c r="A261" s="27" t="s">
        <v>309</v>
      </c>
      <c r="B261" s="33">
        <v>4238.4471999999996</v>
      </c>
    </row>
    <row r="262" spans="1:2" x14ac:dyDescent="0.2">
      <c r="A262" s="27" t="s">
        <v>310</v>
      </c>
      <c r="B262" s="33">
        <v>4075.43</v>
      </c>
    </row>
    <row r="263" spans="1:2" x14ac:dyDescent="0.2">
      <c r="A263" s="27" t="s">
        <v>311</v>
      </c>
      <c r="B263" s="33">
        <v>3868.68</v>
      </c>
    </row>
    <row r="264" spans="1:2" x14ac:dyDescent="0.2">
      <c r="A264" s="27" t="s">
        <v>312</v>
      </c>
      <c r="B264" s="33">
        <v>3300</v>
      </c>
    </row>
    <row r="265" spans="1:2" x14ac:dyDescent="0.2">
      <c r="A265" s="27" t="s">
        <v>313</v>
      </c>
      <c r="B265" s="33">
        <v>3003.6742199999999</v>
      </c>
    </row>
    <row r="266" spans="1:2" x14ac:dyDescent="0.2">
      <c r="A266" s="27" t="s">
        <v>314</v>
      </c>
      <c r="B266" s="33">
        <v>2897.4199999999996</v>
      </c>
    </row>
    <row r="267" spans="1:2" x14ac:dyDescent="0.2">
      <c r="A267" s="27" t="s">
        <v>315</v>
      </c>
      <c r="B267" s="33">
        <v>2760.2178500000005</v>
      </c>
    </row>
    <row r="268" spans="1:2" x14ac:dyDescent="0.2">
      <c r="A268" s="27" t="s">
        <v>316</v>
      </c>
      <c r="B268" s="33">
        <v>2261.8869</v>
      </c>
    </row>
    <row r="269" spans="1:2" x14ac:dyDescent="0.2">
      <c r="A269" s="27" t="s">
        <v>317</v>
      </c>
      <c r="B269" s="33">
        <v>2261.8869</v>
      </c>
    </row>
    <row r="270" spans="1:2" x14ac:dyDescent="0.2">
      <c r="A270" s="27" t="s">
        <v>318</v>
      </c>
      <c r="B270" s="33">
        <v>2261.8869</v>
      </c>
    </row>
    <row r="271" spans="1:2" x14ac:dyDescent="0.2">
      <c r="A271" s="27" t="s">
        <v>319</v>
      </c>
      <c r="B271" s="33">
        <v>2261.8869</v>
      </c>
    </row>
    <row r="272" spans="1:2" x14ac:dyDescent="0.2">
      <c r="A272" s="27" t="s">
        <v>320</v>
      </c>
      <c r="B272" s="33">
        <v>2241.89408</v>
      </c>
    </row>
    <row r="273" spans="1:2" x14ac:dyDescent="0.2">
      <c r="A273" s="27" t="s">
        <v>321</v>
      </c>
      <c r="B273" s="33">
        <v>2150</v>
      </c>
    </row>
    <row r="274" spans="1:2" x14ac:dyDescent="0.2">
      <c r="A274" s="27" t="s">
        <v>322</v>
      </c>
      <c r="B274" s="33">
        <v>1807.2673</v>
      </c>
    </row>
    <row r="275" spans="1:2" x14ac:dyDescent="0.2">
      <c r="A275" s="27" t="s">
        <v>323</v>
      </c>
      <c r="B275" s="33">
        <v>1710</v>
      </c>
    </row>
    <row r="276" spans="1:2" x14ac:dyDescent="0.2">
      <c r="A276" s="27" t="s">
        <v>324</v>
      </c>
      <c r="B276" s="33">
        <v>1662.2387100000001</v>
      </c>
    </row>
    <row r="277" spans="1:2" x14ac:dyDescent="0.2">
      <c r="A277" s="27" t="s">
        <v>325</v>
      </c>
      <c r="B277" s="33">
        <v>1116</v>
      </c>
    </row>
    <row r="278" spans="1:2" x14ac:dyDescent="0.2">
      <c r="A278" s="27" t="s">
        <v>326</v>
      </c>
      <c r="B278" s="33">
        <v>1050</v>
      </c>
    </row>
    <row r="279" spans="1:2" x14ac:dyDescent="0.2">
      <c r="A279" s="27" t="s">
        <v>327</v>
      </c>
      <c r="B279" s="33">
        <v>1050</v>
      </c>
    </row>
    <row r="280" spans="1:2" x14ac:dyDescent="0.2">
      <c r="A280" s="27" t="s">
        <v>328</v>
      </c>
      <c r="B280" s="33">
        <v>999.08999999999992</v>
      </c>
    </row>
    <row r="281" spans="1:2" x14ac:dyDescent="0.2">
      <c r="A281" s="27" t="s">
        <v>329</v>
      </c>
      <c r="B281" s="33">
        <v>974.17624999999998</v>
      </c>
    </row>
    <row r="282" spans="1:2" x14ac:dyDescent="0.2">
      <c r="A282" s="27" t="s">
        <v>330</v>
      </c>
      <c r="B282" s="33">
        <v>732.79</v>
      </c>
    </row>
    <row r="283" spans="1:2" x14ac:dyDescent="0.2">
      <c r="A283" s="27" t="s">
        <v>331</v>
      </c>
      <c r="B283" s="33">
        <v>707.45999999999992</v>
      </c>
    </row>
    <row r="284" spans="1:2" x14ac:dyDescent="0.2">
      <c r="A284" s="27" t="s">
        <v>332</v>
      </c>
      <c r="B284" s="33">
        <v>580.96812999999997</v>
      </c>
    </row>
    <row r="285" spans="1:2" x14ac:dyDescent="0.2">
      <c r="A285" s="27" t="s">
        <v>333</v>
      </c>
      <c r="B285" s="33">
        <v>444.28999999999996</v>
      </c>
    </row>
    <row r="286" spans="1:2" x14ac:dyDescent="0.2">
      <c r="A286" s="27" t="s">
        <v>334</v>
      </c>
      <c r="B286" s="33">
        <v>386.86500000000001</v>
      </c>
    </row>
    <row r="287" spans="1:2" x14ac:dyDescent="0.2">
      <c r="A287" s="27" t="s">
        <v>335</v>
      </c>
      <c r="B287" s="33">
        <v>367.33499999999998</v>
      </c>
    </row>
    <row r="288" spans="1:2" x14ac:dyDescent="0.2">
      <c r="A288" s="27" t="s">
        <v>336</v>
      </c>
      <c r="B288" s="33">
        <v>353.72999999999996</v>
      </c>
    </row>
    <row r="289" spans="1:2" x14ac:dyDescent="0.2">
      <c r="A289" s="27" t="s">
        <v>337</v>
      </c>
      <c r="B289" s="33">
        <v>353.72999999999996</v>
      </c>
    </row>
    <row r="290" spans="1:2" x14ac:dyDescent="0.2">
      <c r="A290" s="27" t="s">
        <v>338</v>
      </c>
      <c r="B290" s="33">
        <v>353.72999999999996</v>
      </c>
    </row>
    <row r="291" spans="1:2" x14ac:dyDescent="0.2">
      <c r="A291" s="27" t="s">
        <v>339</v>
      </c>
      <c r="B291" s="33">
        <v>325.75815999999998</v>
      </c>
    </row>
    <row r="292" spans="1:2" x14ac:dyDescent="0.2">
      <c r="A292" s="27" t="s">
        <v>340</v>
      </c>
      <c r="B292" s="33">
        <v>191.84775999999999</v>
      </c>
    </row>
    <row r="293" spans="1:2" x14ac:dyDescent="0.2">
      <c r="A293" s="27" t="s">
        <v>341</v>
      </c>
      <c r="B293" s="33">
        <v>21.704939999999997</v>
      </c>
    </row>
    <row r="294" spans="1:2" x14ac:dyDescent="0.2">
      <c r="A294" s="27" t="s">
        <v>342</v>
      </c>
      <c r="B294" s="33">
        <v>3.9885999999999999</v>
      </c>
    </row>
    <row r="295" spans="1:2" x14ac:dyDescent="0.2">
      <c r="A295" s="27" t="s">
        <v>343</v>
      </c>
      <c r="B295" s="33">
        <v>0</v>
      </c>
    </row>
    <row r="296" spans="1:2" x14ac:dyDescent="0.2">
      <c r="A296" s="27" t="s">
        <v>344</v>
      </c>
      <c r="B296" s="33">
        <v>0</v>
      </c>
    </row>
    <row r="297" spans="1:2" x14ac:dyDescent="0.2">
      <c r="A297" s="27" t="s">
        <v>345</v>
      </c>
      <c r="B297" s="33">
        <v>0</v>
      </c>
    </row>
    <row r="298" spans="1:2" x14ac:dyDescent="0.2">
      <c r="A298" s="27" t="s">
        <v>346</v>
      </c>
      <c r="B298" s="33">
        <v>0</v>
      </c>
    </row>
    <row r="299" spans="1:2" x14ac:dyDescent="0.2">
      <c r="A299" s="27" t="s">
        <v>347</v>
      </c>
      <c r="B299" s="33">
        <v>0</v>
      </c>
    </row>
    <row r="300" spans="1:2" x14ac:dyDescent="0.2">
      <c r="A300" s="27" t="s">
        <v>348</v>
      </c>
      <c r="B300" s="33">
        <v>0</v>
      </c>
    </row>
    <row r="301" spans="1:2" x14ac:dyDescent="0.2">
      <c r="A301" s="27" t="s">
        <v>349</v>
      </c>
      <c r="B301" s="33">
        <v>0</v>
      </c>
    </row>
    <row r="302" spans="1:2" x14ac:dyDescent="0.2">
      <c r="A302" s="27" t="s">
        <v>350</v>
      </c>
      <c r="B302" s="33">
        <v>0</v>
      </c>
    </row>
    <row r="303" spans="1:2" x14ac:dyDescent="0.2">
      <c r="A303" s="27" t="s">
        <v>351</v>
      </c>
      <c r="B303" s="33">
        <v>0</v>
      </c>
    </row>
    <row r="304" spans="1:2" x14ac:dyDescent="0.2">
      <c r="A304" s="27" t="s">
        <v>352</v>
      </c>
      <c r="B304" s="33">
        <v>0</v>
      </c>
    </row>
    <row r="305" spans="1:2" x14ac:dyDescent="0.2">
      <c r="A305" s="27" t="s">
        <v>353</v>
      </c>
      <c r="B305" s="33">
        <v>0</v>
      </c>
    </row>
    <row r="306" spans="1:2" x14ac:dyDescent="0.2">
      <c r="A306" s="27" t="s">
        <v>354</v>
      </c>
      <c r="B306" s="33">
        <v>0</v>
      </c>
    </row>
    <row r="307" spans="1:2" x14ac:dyDescent="0.2">
      <c r="A307" s="27" t="s">
        <v>355</v>
      </c>
      <c r="B307" s="33">
        <v>0</v>
      </c>
    </row>
    <row r="308" spans="1:2" x14ac:dyDescent="0.2">
      <c r="A308" s="27" t="s">
        <v>356</v>
      </c>
      <c r="B308" s="33">
        <v>0</v>
      </c>
    </row>
    <row r="309" spans="1:2" x14ac:dyDescent="0.2">
      <c r="A309" s="27" t="s">
        <v>357</v>
      </c>
      <c r="B309" s="33">
        <v>0</v>
      </c>
    </row>
    <row r="310" spans="1:2" x14ac:dyDescent="0.2">
      <c r="A310" s="27" t="s">
        <v>358</v>
      </c>
      <c r="B310" s="33">
        <v>0</v>
      </c>
    </row>
    <row r="311" spans="1:2" x14ac:dyDescent="0.2">
      <c r="A311" s="27" t="s">
        <v>359</v>
      </c>
      <c r="B311" s="33">
        <v>0</v>
      </c>
    </row>
    <row r="312" spans="1:2" x14ac:dyDescent="0.2">
      <c r="A312" s="27" t="s">
        <v>360</v>
      </c>
      <c r="B312" s="33">
        <v>0</v>
      </c>
    </row>
    <row r="313" spans="1:2" x14ac:dyDescent="0.2">
      <c r="A313" s="27" t="s">
        <v>361</v>
      </c>
      <c r="B313" s="33">
        <v>0</v>
      </c>
    </row>
    <row r="314" spans="1:2" x14ac:dyDescent="0.2">
      <c r="A314" s="27" t="s">
        <v>362</v>
      </c>
      <c r="B314" s="33">
        <v>0</v>
      </c>
    </row>
    <row r="315" spans="1:2" x14ac:dyDescent="0.2">
      <c r="A315" s="27" t="s">
        <v>363</v>
      </c>
      <c r="B315" s="33">
        <v>0</v>
      </c>
    </row>
    <row r="316" spans="1:2" x14ac:dyDescent="0.2">
      <c r="A316" s="27" t="s">
        <v>364</v>
      </c>
      <c r="B316" s="33">
        <v>0</v>
      </c>
    </row>
    <row r="317" spans="1:2" x14ac:dyDescent="0.2">
      <c r="A317" s="27" t="s">
        <v>365</v>
      </c>
      <c r="B317" s="33">
        <v>0</v>
      </c>
    </row>
    <row r="318" spans="1:2" x14ac:dyDescent="0.2">
      <c r="A318" s="27" t="s">
        <v>366</v>
      </c>
      <c r="B318" s="33">
        <v>0</v>
      </c>
    </row>
    <row r="319" spans="1:2" x14ac:dyDescent="0.2">
      <c r="A319" s="27" t="s">
        <v>367</v>
      </c>
      <c r="B319" s="33">
        <v>0</v>
      </c>
    </row>
    <row r="320" spans="1:2" x14ac:dyDescent="0.2">
      <c r="A320" s="27" t="s">
        <v>368</v>
      </c>
      <c r="B320" s="33">
        <v>0</v>
      </c>
    </row>
    <row r="321" spans="1:2" x14ac:dyDescent="0.2">
      <c r="A321" s="27" t="s">
        <v>369</v>
      </c>
      <c r="B321" s="33">
        <v>0</v>
      </c>
    </row>
    <row r="322" spans="1:2" x14ac:dyDescent="0.2">
      <c r="A322" s="27" t="s">
        <v>370</v>
      </c>
      <c r="B322" s="33">
        <v>0</v>
      </c>
    </row>
    <row r="323" spans="1:2" x14ac:dyDescent="0.2">
      <c r="A323" s="27" t="s">
        <v>371</v>
      </c>
      <c r="B323" s="33">
        <v>0</v>
      </c>
    </row>
    <row r="324" spans="1:2" x14ac:dyDescent="0.2">
      <c r="A324" s="27" t="s">
        <v>372</v>
      </c>
      <c r="B324" s="33">
        <v>0</v>
      </c>
    </row>
    <row r="325" spans="1:2" x14ac:dyDescent="0.2">
      <c r="A325" s="27" t="s">
        <v>373</v>
      </c>
      <c r="B325" s="33">
        <v>0</v>
      </c>
    </row>
    <row r="326" spans="1:2" x14ac:dyDescent="0.2">
      <c r="A326" s="27" t="s">
        <v>374</v>
      </c>
      <c r="B326" s="33">
        <v>0</v>
      </c>
    </row>
    <row r="327" spans="1:2" x14ac:dyDescent="0.2">
      <c r="A327" s="27" t="s">
        <v>375</v>
      </c>
      <c r="B327" s="33">
        <v>0</v>
      </c>
    </row>
    <row r="328" spans="1:2" x14ac:dyDescent="0.2">
      <c r="A328" s="27" t="s">
        <v>376</v>
      </c>
      <c r="B328" s="33">
        <v>0</v>
      </c>
    </row>
    <row r="329" spans="1:2" x14ac:dyDescent="0.2">
      <c r="A329" s="27" t="s">
        <v>377</v>
      </c>
      <c r="B329" s="33">
        <v>0</v>
      </c>
    </row>
    <row r="330" spans="1:2" x14ac:dyDescent="0.2">
      <c r="A330" s="27" t="s">
        <v>378</v>
      </c>
      <c r="B330" s="33">
        <v>0</v>
      </c>
    </row>
    <row r="331" spans="1:2" x14ac:dyDescent="0.2">
      <c r="A331" s="27" t="s">
        <v>379</v>
      </c>
      <c r="B331" s="33">
        <v>0</v>
      </c>
    </row>
    <row r="332" spans="1:2" x14ac:dyDescent="0.2">
      <c r="A332" s="27" t="s">
        <v>380</v>
      </c>
      <c r="B332" s="33">
        <v>0</v>
      </c>
    </row>
    <row r="333" spans="1:2" x14ac:dyDescent="0.2">
      <c r="A333" s="27" t="s">
        <v>381</v>
      </c>
      <c r="B333" s="33">
        <v>0</v>
      </c>
    </row>
    <row r="334" spans="1:2" x14ac:dyDescent="0.2">
      <c r="A334" s="27" t="s">
        <v>382</v>
      </c>
      <c r="B334" s="33">
        <v>0</v>
      </c>
    </row>
    <row r="335" spans="1:2" x14ac:dyDescent="0.2">
      <c r="A335" s="27" t="s">
        <v>383</v>
      </c>
      <c r="B335" s="33">
        <v>0</v>
      </c>
    </row>
    <row r="336" spans="1:2" x14ac:dyDescent="0.2">
      <c r="A336" s="27" t="s">
        <v>384</v>
      </c>
      <c r="B336" s="33">
        <v>0</v>
      </c>
    </row>
    <row r="337" spans="1:2" x14ac:dyDescent="0.2">
      <c r="A337" s="27" t="s">
        <v>385</v>
      </c>
      <c r="B337" s="33">
        <v>0</v>
      </c>
    </row>
    <row r="338" spans="1:2" x14ac:dyDescent="0.2">
      <c r="A338" s="27" t="s">
        <v>386</v>
      </c>
      <c r="B338" s="33">
        <v>0</v>
      </c>
    </row>
    <row r="339" spans="1:2" x14ac:dyDescent="0.2">
      <c r="A339" s="27" t="s">
        <v>387</v>
      </c>
      <c r="B339" s="33">
        <v>0</v>
      </c>
    </row>
    <row r="340" spans="1:2" x14ac:dyDescent="0.2">
      <c r="A340" s="27" t="s">
        <v>388</v>
      </c>
      <c r="B340" s="33">
        <v>0</v>
      </c>
    </row>
    <row r="341" spans="1:2" x14ac:dyDescent="0.2">
      <c r="A341" s="27" t="s">
        <v>389</v>
      </c>
      <c r="B341" s="33">
        <v>0</v>
      </c>
    </row>
    <row r="342" spans="1:2" x14ac:dyDescent="0.2">
      <c r="A342" s="27" t="s">
        <v>390</v>
      </c>
      <c r="B342" s="33">
        <v>0</v>
      </c>
    </row>
    <row r="343" spans="1:2" x14ac:dyDescent="0.2">
      <c r="A343" s="27" t="s">
        <v>391</v>
      </c>
      <c r="B343" s="33">
        <v>0</v>
      </c>
    </row>
    <row r="344" spans="1:2" x14ac:dyDescent="0.2">
      <c r="A344" s="27" t="s">
        <v>392</v>
      </c>
      <c r="B344" s="33">
        <v>0</v>
      </c>
    </row>
    <row r="345" spans="1:2" x14ac:dyDescent="0.2">
      <c r="A345" s="27" t="s">
        <v>393</v>
      </c>
      <c r="B345" s="33">
        <v>0</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A57C2-0909-49E2-A230-8D2E84C4F5A4}">
  <sheetPr>
    <tabColor theme="5"/>
  </sheetPr>
  <dimension ref="A1:E346"/>
  <sheetViews>
    <sheetView showGridLines="0" zoomScaleNormal="100" workbookViewId="0">
      <selection activeCell="C28" sqref="C28"/>
    </sheetView>
  </sheetViews>
  <sheetFormatPr baseColWidth="10" defaultColWidth="9.140625" defaultRowHeight="12.75" x14ac:dyDescent="0.2"/>
  <cols>
    <col min="1" max="1" width="21" style="27" customWidth="1"/>
    <col min="2" max="2" width="17.5703125" style="27" customWidth="1"/>
    <col min="3" max="3" width="12.28515625" style="27" bestFit="1" customWidth="1"/>
    <col min="4" max="4" width="14.140625" style="27" customWidth="1"/>
    <col min="5" max="5" width="27.28515625" style="27" bestFit="1" customWidth="1"/>
    <col min="6" max="16384" width="9.140625" style="27"/>
  </cols>
  <sheetData>
    <row r="1" spans="1:5" ht="21" x14ac:dyDescent="0.35">
      <c r="A1" s="35" t="s">
        <v>51</v>
      </c>
    </row>
    <row r="2" spans="1:5" x14ac:dyDescent="0.2">
      <c r="A2" s="27" t="s">
        <v>395</v>
      </c>
    </row>
    <row r="4" spans="1:5" x14ac:dyDescent="0.2">
      <c r="A4" s="46" t="s">
        <v>20</v>
      </c>
      <c r="B4" s="46" t="s">
        <v>394</v>
      </c>
      <c r="C4" s="46" t="s">
        <v>396</v>
      </c>
      <c r="D4" s="46" t="s">
        <v>397</v>
      </c>
      <c r="E4" s="46" t="s">
        <v>398</v>
      </c>
    </row>
    <row r="5" spans="1:5" x14ac:dyDescent="0.2">
      <c r="A5" s="27">
        <v>2008</v>
      </c>
      <c r="B5" s="33">
        <v>8793778000</v>
      </c>
      <c r="C5" s="27">
        <v>3347000000</v>
      </c>
      <c r="D5" s="33">
        <f>B5-C5</f>
        <v>5446778000</v>
      </c>
      <c r="E5" s="33">
        <v>461194521</v>
      </c>
    </row>
    <row r="6" spans="1:5" x14ac:dyDescent="0.2">
      <c r="A6" s="27">
        <f>A5+1</f>
        <v>2009</v>
      </c>
      <c r="B6" s="33">
        <v>10674340000</v>
      </c>
      <c r="C6" s="27">
        <v>3347000000</v>
      </c>
      <c r="D6" s="33">
        <f t="shared" ref="D6:D19" si="0">B6-C6</f>
        <v>7327340000</v>
      </c>
      <c r="E6" s="33">
        <v>487839608</v>
      </c>
    </row>
    <row r="7" spans="1:5" x14ac:dyDescent="0.2">
      <c r="A7" s="27">
        <f t="shared" ref="A7:A19" si="1">A6+1</f>
        <v>2010</v>
      </c>
      <c r="B7" s="33">
        <v>10627809000</v>
      </c>
      <c r="C7" s="27">
        <v>3347000000</v>
      </c>
      <c r="D7" s="33">
        <f t="shared" si="0"/>
        <v>7280809000</v>
      </c>
      <c r="E7" s="33">
        <v>522391959</v>
      </c>
    </row>
    <row r="8" spans="1:5" x14ac:dyDescent="0.2">
      <c r="A8" s="27">
        <f t="shared" si="1"/>
        <v>2011</v>
      </c>
      <c r="B8" s="33">
        <v>12024765000</v>
      </c>
      <c r="C8" s="27">
        <v>3347000000</v>
      </c>
      <c r="D8" s="33">
        <f t="shared" si="0"/>
        <v>8677765000</v>
      </c>
      <c r="E8" s="33">
        <v>613810316</v>
      </c>
    </row>
    <row r="9" spans="1:5" x14ac:dyDescent="0.2">
      <c r="A9" s="27">
        <f t="shared" si="1"/>
        <v>2012</v>
      </c>
      <c r="B9" s="33">
        <v>10562252000</v>
      </c>
      <c r="C9" s="27">
        <v>3347000000</v>
      </c>
      <c r="D9" s="33">
        <f t="shared" si="0"/>
        <v>7215252000</v>
      </c>
      <c r="E9" s="33">
        <v>571695612</v>
      </c>
    </row>
    <row r="10" spans="1:5" x14ac:dyDescent="0.2">
      <c r="A10" s="27">
        <f t="shared" si="1"/>
        <v>2013</v>
      </c>
      <c r="B10" s="33">
        <v>10459020000</v>
      </c>
      <c r="C10" s="27">
        <v>3347000000</v>
      </c>
      <c r="D10" s="33">
        <f t="shared" si="0"/>
        <v>7112020000</v>
      </c>
      <c r="E10" s="33">
        <v>532743000</v>
      </c>
    </row>
    <row r="11" spans="1:5" x14ac:dyDescent="0.2">
      <c r="A11" s="27">
        <f t="shared" si="1"/>
        <v>2014</v>
      </c>
      <c r="B11" s="33">
        <v>11345902000</v>
      </c>
      <c r="C11" s="27">
        <v>3347000000</v>
      </c>
      <c r="D11" s="33">
        <f t="shared" si="0"/>
        <v>7998902000</v>
      </c>
      <c r="E11" s="33">
        <v>506016500</v>
      </c>
    </row>
    <row r="12" spans="1:5" x14ac:dyDescent="0.2">
      <c r="A12" s="27">
        <f t="shared" si="1"/>
        <v>2015</v>
      </c>
      <c r="B12" s="33">
        <v>10641500000</v>
      </c>
      <c r="C12" s="27">
        <v>3347000000</v>
      </c>
      <c r="D12" s="33">
        <f t="shared" si="0"/>
        <v>7294500000</v>
      </c>
      <c r="E12" s="33">
        <v>473716500</v>
      </c>
    </row>
    <row r="13" spans="1:5" x14ac:dyDescent="0.2">
      <c r="A13" s="27">
        <f t="shared" si="1"/>
        <v>2016</v>
      </c>
      <c r="B13" s="33">
        <v>8740900000</v>
      </c>
      <c r="C13" s="27">
        <v>3347000000</v>
      </c>
      <c r="D13" s="33">
        <f t="shared" si="0"/>
        <v>5393900000</v>
      </c>
      <c r="E13" s="33">
        <v>446071500</v>
      </c>
    </row>
    <row r="14" spans="1:5" x14ac:dyDescent="0.2">
      <c r="A14" s="27">
        <f t="shared" si="1"/>
        <v>2017</v>
      </c>
      <c r="B14" s="33">
        <v>7692156000</v>
      </c>
      <c r="C14" s="27">
        <v>2347000000</v>
      </c>
      <c r="D14" s="33">
        <f t="shared" si="0"/>
        <v>5345156000</v>
      </c>
      <c r="E14" s="33">
        <v>360993750</v>
      </c>
    </row>
    <row r="15" spans="1:5" x14ac:dyDescent="0.2">
      <c r="A15" s="27">
        <f t="shared" si="1"/>
        <v>2018</v>
      </c>
      <c r="B15" s="33">
        <v>5978785000</v>
      </c>
      <c r="C15" s="27">
        <v>2347000000</v>
      </c>
      <c r="D15" s="33">
        <f t="shared" si="0"/>
        <v>3631785000</v>
      </c>
      <c r="E15" s="33">
        <v>635473750</v>
      </c>
    </row>
    <row r="16" spans="1:5" x14ac:dyDescent="0.2">
      <c r="A16" s="27">
        <f t="shared" si="1"/>
        <v>2019</v>
      </c>
      <c r="B16" s="33">
        <v>9191432000</v>
      </c>
      <c r="C16" s="27">
        <v>5764000000</v>
      </c>
      <c r="D16" s="33">
        <f t="shared" si="0"/>
        <v>3427432000</v>
      </c>
      <c r="E16" s="33">
        <v>362653750</v>
      </c>
    </row>
    <row r="17" spans="1:5" x14ac:dyDescent="0.2">
      <c r="A17" s="27">
        <f t="shared" si="1"/>
        <v>2020</v>
      </c>
      <c r="B17" s="33">
        <v>8707100000</v>
      </c>
      <c r="C17" s="27">
        <v>5364000000</v>
      </c>
      <c r="D17" s="33">
        <f t="shared" si="0"/>
        <v>3343100000</v>
      </c>
      <c r="E17" s="33">
        <v>375788750</v>
      </c>
    </row>
    <row r="18" spans="1:5" x14ac:dyDescent="0.2">
      <c r="A18" s="27">
        <f t="shared" si="1"/>
        <v>2021</v>
      </c>
      <c r="B18" s="33">
        <v>8501500000</v>
      </c>
      <c r="C18" s="27">
        <v>5264000000</v>
      </c>
      <c r="D18" s="33">
        <f t="shared" si="0"/>
        <v>3237500000</v>
      </c>
      <c r="E18" s="33">
        <v>305027250</v>
      </c>
    </row>
    <row r="19" spans="1:5" x14ac:dyDescent="0.2">
      <c r="A19" s="27">
        <f t="shared" si="1"/>
        <v>2022</v>
      </c>
      <c r="B19" s="33">
        <v>10088900000</v>
      </c>
      <c r="C19" s="27">
        <v>7338000000</v>
      </c>
      <c r="D19" s="33">
        <f t="shared" si="0"/>
        <v>2750900000</v>
      </c>
      <c r="E19" s="33">
        <v>477004500</v>
      </c>
    </row>
    <row r="20" spans="1:5" x14ac:dyDescent="0.2">
      <c r="B20" s="33"/>
    </row>
    <row r="21" spans="1:5" x14ac:dyDescent="0.2">
      <c r="B21" s="33"/>
    </row>
    <row r="22" spans="1:5" x14ac:dyDescent="0.2">
      <c r="B22" s="33"/>
    </row>
    <row r="23" spans="1:5" x14ac:dyDescent="0.2">
      <c r="B23" s="33"/>
    </row>
    <row r="24" spans="1:5" x14ac:dyDescent="0.2">
      <c r="B24" s="33"/>
    </row>
    <row r="25" spans="1:5" x14ac:dyDescent="0.2">
      <c r="B25" s="33"/>
    </row>
    <row r="26" spans="1:5" x14ac:dyDescent="0.2">
      <c r="B26" s="33"/>
    </row>
    <row r="27" spans="1:5" x14ac:dyDescent="0.2">
      <c r="B27" s="33"/>
    </row>
    <row r="28" spans="1:5" x14ac:dyDescent="0.2">
      <c r="B28" s="33"/>
    </row>
    <row r="29" spans="1:5" x14ac:dyDescent="0.2">
      <c r="B29" s="33"/>
    </row>
    <row r="30" spans="1:5" x14ac:dyDescent="0.2">
      <c r="B30" s="33"/>
    </row>
    <row r="31" spans="1:5" x14ac:dyDescent="0.2">
      <c r="B31" s="33"/>
    </row>
    <row r="32" spans="1:5" x14ac:dyDescent="0.2">
      <c r="B32" s="33"/>
    </row>
    <row r="33" spans="2:2" x14ac:dyDescent="0.2">
      <c r="B33" s="33"/>
    </row>
    <row r="34" spans="2:2" x14ac:dyDescent="0.2">
      <c r="B34" s="33"/>
    </row>
    <row r="35" spans="2:2" x14ac:dyDescent="0.2">
      <c r="B35" s="33"/>
    </row>
    <row r="36" spans="2:2" x14ac:dyDescent="0.2">
      <c r="B36" s="33"/>
    </row>
    <row r="37" spans="2:2" x14ac:dyDescent="0.2">
      <c r="B37" s="33"/>
    </row>
    <row r="38" spans="2:2" x14ac:dyDescent="0.2">
      <c r="B38" s="33"/>
    </row>
    <row r="39" spans="2:2" x14ac:dyDescent="0.2">
      <c r="B39" s="33"/>
    </row>
    <row r="40" spans="2:2" x14ac:dyDescent="0.2">
      <c r="B40" s="33"/>
    </row>
    <row r="41" spans="2:2" x14ac:dyDescent="0.2">
      <c r="B41" s="33"/>
    </row>
    <row r="42" spans="2:2" x14ac:dyDescent="0.2">
      <c r="B42" s="33"/>
    </row>
    <row r="43" spans="2:2" x14ac:dyDescent="0.2">
      <c r="B43" s="33"/>
    </row>
    <row r="44" spans="2:2" x14ac:dyDescent="0.2">
      <c r="B44" s="33"/>
    </row>
    <row r="45" spans="2:2" x14ac:dyDescent="0.2">
      <c r="B45" s="33"/>
    </row>
    <row r="46" spans="2:2" x14ac:dyDescent="0.2">
      <c r="B46" s="33"/>
    </row>
    <row r="47" spans="2:2" x14ac:dyDescent="0.2">
      <c r="B47" s="33"/>
    </row>
    <row r="48" spans="2:2" x14ac:dyDescent="0.2">
      <c r="B48" s="33"/>
    </row>
    <row r="49" spans="2:2" x14ac:dyDescent="0.2">
      <c r="B49" s="33"/>
    </row>
    <row r="50" spans="2:2" x14ac:dyDescent="0.2">
      <c r="B50" s="33"/>
    </row>
    <row r="51" spans="2:2" x14ac:dyDescent="0.2">
      <c r="B51" s="33"/>
    </row>
    <row r="52" spans="2:2" x14ac:dyDescent="0.2">
      <c r="B52" s="33"/>
    </row>
    <row r="53" spans="2:2" x14ac:dyDescent="0.2">
      <c r="B53" s="33"/>
    </row>
    <row r="54" spans="2:2" x14ac:dyDescent="0.2">
      <c r="B54" s="33"/>
    </row>
    <row r="55" spans="2:2" x14ac:dyDescent="0.2">
      <c r="B55" s="33"/>
    </row>
    <row r="56" spans="2:2" x14ac:dyDescent="0.2">
      <c r="B56" s="33"/>
    </row>
    <row r="57" spans="2:2" x14ac:dyDescent="0.2">
      <c r="B57" s="33"/>
    </row>
    <row r="58" spans="2:2" x14ac:dyDescent="0.2">
      <c r="B58" s="33"/>
    </row>
    <row r="59" spans="2:2" x14ac:dyDescent="0.2">
      <c r="B59" s="33"/>
    </row>
    <row r="60" spans="2:2" x14ac:dyDescent="0.2">
      <c r="B60" s="33"/>
    </row>
    <row r="61" spans="2:2" x14ac:dyDescent="0.2">
      <c r="B61" s="33"/>
    </row>
    <row r="62" spans="2:2" x14ac:dyDescent="0.2">
      <c r="B62" s="33"/>
    </row>
    <row r="63" spans="2:2" x14ac:dyDescent="0.2">
      <c r="B63" s="33"/>
    </row>
    <row r="64" spans="2:2" x14ac:dyDescent="0.2">
      <c r="B64" s="33"/>
    </row>
    <row r="65" spans="2:2" x14ac:dyDescent="0.2">
      <c r="B65" s="33"/>
    </row>
    <row r="66" spans="2:2" x14ac:dyDescent="0.2">
      <c r="B66" s="33"/>
    </row>
    <row r="67" spans="2:2" x14ac:dyDescent="0.2">
      <c r="B67" s="33"/>
    </row>
    <row r="68" spans="2:2" x14ac:dyDescent="0.2">
      <c r="B68" s="33"/>
    </row>
    <row r="69" spans="2:2" x14ac:dyDescent="0.2">
      <c r="B69" s="33"/>
    </row>
    <row r="70" spans="2:2" x14ac:dyDescent="0.2">
      <c r="B70" s="33"/>
    </row>
    <row r="71" spans="2:2" x14ac:dyDescent="0.2">
      <c r="B71" s="33"/>
    </row>
    <row r="72" spans="2:2" x14ac:dyDescent="0.2">
      <c r="B72" s="33"/>
    </row>
    <row r="73" spans="2:2" x14ac:dyDescent="0.2">
      <c r="B73" s="33"/>
    </row>
    <row r="74" spans="2:2" x14ac:dyDescent="0.2">
      <c r="B74" s="33"/>
    </row>
    <row r="75" spans="2:2" x14ac:dyDescent="0.2">
      <c r="B75" s="33"/>
    </row>
    <row r="76" spans="2:2" x14ac:dyDescent="0.2">
      <c r="B76" s="33"/>
    </row>
    <row r="77" spans="2:2" x14ac:dyDescent="0.2">
      <c r="B77" s="33"/>
    </row>
    <row r="78" spans="2:2" x14ac:dyDescent="0.2">
      <c r="B78" s="33"/>
    </row>
    <row r="79" spans="2:2" x14ac:dyDescent="0.2">
      <c r="B79" s="33"/>
    </row>
    <row r="80" spans="2:2" x14ac:dyDescent="0.2">
      <c r="B80" s="33"/>
    </row>
    <row r="81" spans="2:2" x14ac:dyDescent="0.2">
      <c r="B81" s="33"/>
    </row>
    <row r="82" spans="2:2" x14ac:dyDescent="0.2">
      <c r="B82" s="33"/>
    </row>
    <row r="83" spans="2:2" x14ac:dyDescent="0.2">
      <c r="B83" s="33"/>
    </row>
    <row r="84" spans="2:2" x14ac:dyDescent="0.2">
      <c r="B84" s="33"/>
    </row>
    <row r="85" spans="2:2" x14ac:dyDescent="0.2">
      <c r="B85" s="33"/>
    </row>
    <row r="86" spans="2:2" x14ac:dyDescent="0.2">
      <c r="B86" s="33"/>
    </row>
    <row r="87" spans="2:2" x14ac:dyDescent="0.2">
      <c r="B87" s="33"/>
    </row>
    <row r="88" spans="2:2" x14ac:dyDescent="0.2">
      <c r="B88" s="33"/>
    </row>
    <row r="89" spans="2:2" x14ac:dyDescent="0.2">
      <c r="B89" s="33"/>
    </row>
    <row r="90" spans="2:2" x14ac:dyDescent="0.2">
      <c r="B90" s="33"/>
    </row>
    <row r="91" spans="2:2" x14ac:dyDescent="0.2">
      <c r="B91" s="33"/>
    </row>
    <row r="92" spans="2:2" x14ac:dyDescent="0.2">
      <c r="B92" s="33"/>
    </row>
    <row r="93" spans="2:2" x14ac:dyDescent="0.2">
      <c r="B93" s="33"/>
    </row>
    <row r="94" spans="2:2" x14ac:dyDescent="0.2">
      <c r="B94" s="33"/>
    </row>
    <row r="95" spans="2:2" x14ac:dyDescent="0.2">
      <c r="B95" s="33"/>
    </row>
    <row r="96" spans="2:2" x14ac:dyDescent="0.2">
      <c r="B96" s="33"/>
    </row>
    <row r="97" spans="2:2" x14ac:dyDescent="0.2">
      <c r="B97" s="33"/>
    </row>
    <row r="98" spans="2:2" x14ac:dyDescent="0.2">
      <c r="B98" s="33"/>
    </row>
    <row r="99" spans="2:2" x14ac:dyDescent="0.2">
      <c r="B99" s="33"/>
    </row>
    <row r="100" spans="2:2" x14ac:dyDescent="0.2">
      <c r="B100" s="33"/>
    </row>
    <row r="101" spans="2:2" x14ac:dyDescent="0.2">
      <c r="B101" s="33"/>
    </row>
    <row r="102" spans="2:2" x14ac:dyDescent="0.2">
      <c r="B102" s="33"/>
    </row>
    <row r="103" spans="2:2" x14ac:dyDescent="0.2">
      <c r="B103" s="33"/>
    </row>
    <row r="104" spans="2:2" x14ac:dyDescent="0.2">
      <c r="B104" s="33"/>
    </row>
    <row r="105" spans="2:2" x14ac:dyDescent="0.2">
      <c r="B105" s="33"/>
    </row>
    <row r="106" spans="2:2" x14ac:dyDescent="0.2">
      <c r="B106" s="33"/>
    </row>
    <row r="107" spans="2:2" x14ac:dyDescent="0.2">
      <c r="B107" s="33"/>
    </row>
    <row r="108" spans="2:2" x14ac:dyDescent="0.2">
      <c r="B108" s="33"/>
    </row>
    <row r="109" spans="2:2" x14ac:dyDescent="0.2">
      <c r="B109" s="33"/>
    </row>
    <row r="110" spans="2:2" x14ac:dyDescent="0.2">
      <c r="B110" s="33"/>
    </row>
    <row r="111" spans="2:2" x14ac:dyDescent="0.2">
      <c r="B111" s="33"/>
    </row>
    <row r="112" spans="2:2" x14ac:dyDescent="0.2">
      <c r="B112" s="33"/>
    </row>
    <row r="113" spans="2:2" x14ac:dyDescent="0.2">
      <c r="B113" s="33"/>
    </row>
    <row r="114" spans="2:2" x14ac:dyDescent="0.2">
      <c r="B114" s="33"/>
    </row>
    <row r="115" spans="2:2" x14ac:dyDescent="0.2">
      <c r="B115" s="33"/>
    </row>
    <row r="116" spans="2:2" x14ac:dyDescent="0.2">
      <c r="B116" s="33"/>
    </row>
    <row r="117" spans="2:2" x14ac:dyDescent="0.2">
      <c r="B117" s="33"/>
    </row>
    <row r="118" spans="2:2" x14ac:dyDescent="0.2">
      <c r="B118" s="33"/>
    </row>
    <row r="119" spans="2:2" x14ac:dyDescent="0.2">
      <c r="B119" s="33"/>
    </row>
    <row r="120" spans="2:2" x14ac:dyDescent="0.2">
      <c r="B120" s="33"/>
    </row>
    <row r="121" spans="2:2" x14ac:dyDescent="0.2">
      <c r="B121" s="33"/>
    </row>
    <row r="122" spans="2:2" x14ac:dyDescent="0.2">
      <c r="B122" s="33"/>
    </row>
    <row r="123" spans="2:2" x14ac:dyDescent="0.2">
      <c r="B123" s="33"/>
    </row>
    <row r="124" spans="2:2" x14ac:dyDescent="0.2">
      <c r="B124" s="33"/>
    </row>
    <row r="125" spans="2:2" x14ac:dyDescent="0.2">
      <c r="B125" s="33"/>
    </row>
    <row r="126" spans="2:2" x14ac:dyDescent="0.2">
      <c r="B126" s="33"/>
    </row>
    <row r="127" spans="2:2" x14ac:dyDescent="0.2">
      <c r="B127" s="33"/>
    </row>
    <row r="128" spans="2:2" x14ac:dyDescent="0.2">
      <c r="B128" s="33"/>
    </row>
    <row r="129" spans="2:2" x14ac:dyDescent="0.2">
      <c r="B129" s="33"/>
    </row>
    <row r="130" spans="2:2" x14ac:dyDescent="0.2">
      <c r="B130" s="33"/>
    </row>
    <row r="131" spans="2:2" x14ac:dyDescent="0.2">
      <c r="B131" s="33"/>
    </row>
    <row r="132" spans="2:2" x14ac:dyDescent="0.2">
      <c r="B132" s="33"/>
    </row>
    <row r="133" spans="2:2" x14ac:dyDescent="0.2">
      <c r="B133" s="33"/>
    </row>
    <row r="134" spans="2:2" x14ac:dyDescent="0.2">
      <c r="B134" s="33"/>
    </row>
    <row r="135" spans="2:2" x14ac:dyDescent="0.2">
      <c r="B135" s="33"/>
    </row>
    <row r="136" spans="2:2" x14ac:dyDescent="0.2">
      <c r="B136" s="33"/>
    </row>
    <row r="137" spans="2:2" x14ac:dyDescent="0.2">
      <c r="B137" s="33"/>
    </row>
    <row r="138" spans="2:2" x14ac:dyDescent="0.2">
      <c r="B138" s="33"/>
    </row>
    <row r="139" spans="2:2" x14ac:dyDescent="0.2">
      <c r="B139" s="33"/>
    </row>
    <row r="140" spans="2:2" x14ac:dyDescent="0.2">
      <c r="B140" s="33"/>
    </row>
    <row r="141" spans="2:2" x14ac:dyDescent="0.2">
      <c r="B141" s="33"/>
    </row>
    <row r="142" spans="2:2" x14ac:dyDescent="0.2">
      <c r="B142" s="33"/>
    </row>
    <row r="143" spans="2:2" x14ac:dyDescent="0.2">
      <c r="B143" s="33"/>
    </row>
    <row r="144" spans="2:2" x14ac:dyDescent="0.2">
      <c r="B144" s="33"/>
    </row>
    <row r="145" spans="2:2" x14ac:dyDescent="0.2">
      <c r="B145" s="33"/>
    </row>
    <row r="146" spans="2:2" x14ac:dyDescent="0.2">
      <c r="B146" s="33"/>
    </row>
    <row r="147" spans="2:2" x14ac:dyDescent="0.2">
      <c r="B147" s="33"/>
    </row>
    <row r="148" spans="2:2" x14ac:dyDescent="0.2">
      <c r="B148" s="33"/>
    </row>
    <row r="149" spans="2:2" x14ac:dyDescent="0.2">
      <c r="B149" s="33"/>
    </row>
    <row r="150" spans="2:2" x14ac:dyDescent="0.2">
      <c r="B150" s="33"/>
    </row>
    <row r="151" spans="2:2" x14ac:dyDescent="0.2">
      <c r="B151" s="33"/>
    </row>
    <row r="152" spans="2:2" x14ac:dyDescent="0.2">
      <c r="B152" s="33"/>
    </row>
    <row r="153" spans="2:2" x14ac:dyDescent="0.2">
      <c r="B153" s="33"/>
    </row>
    <row r="154" spans="2:2" x14ac:dyDescent="0.2">
      <c r="B154" s="33"/>
    </row>
    <row r="155" spans="2:2" x14ac:dyDescent="0.2">
      <c r="B155" s="33"/>
    </row>
    <row r="156" spans="2:2" x14ac:dyDescent="0.2">
      <c r="B156" s="33"/>
    </row>
    <row r="157" spans="2:2" x14ac:dyDescent="0.2">
      <c r="B157" s="33"/>
    </row>
    <row r="158" spans="2:2" x14ac:dyDescent="0.2">
      <c r="B158" s="33"/>
    </row>
    <row r="159" spans="2:2" x14ac:dyDescent="0.2">
      <c r="B159" s="33"/>
    </row>
    <row r="160" spans="2:2" x14ac:dyDescent="0.2">
      <c r="B160" s="33"/>
    </row>
    <row r="161" spans="2:2" x14ac:dyDescent="0.2">
      <c r="B161" s="33"/>
    </row>
    <row r="162" spans="2:2" x14ac:dyDescent="0.2">
      <c r="B162" s="33"/>
    </row>
    <row r="163" spans="2:2" x14ac:dyDescent="0.2">
      <c r="B163" s="33"/>
    </row>
    <row r="164" spans="2:2" x14ac:dyDescent="0.2">
      <c r="B164" s="33"/>
    </row>
    <row r="165" spans="2:2" x14ac:dyDescent="0.2">
      <c r="B165" s="33"/>
    </row>
    <row r="166" spans="2:2" x14ac:dyDescent="0.2">
      <c r="B166" s="33"/>
    </row>
    <row r="167" spans="2:2" x14ac:dyDescent="0.2">
      <c r="B167" s="33"/>
    </row>
    <row r="168" spans="2:2" x14ac:dyDescent="0.2">
      <c r="B168" s="33"/>
    </row>
    <row r="169" spans="2:2" x14ac:dyDescent="0.2">
      <c r="B169" s="33"/>
    </row>
    <row r="170" spans="2:2" x14ac:dyDescent="0.2">
      <c r="B170" s="33"/>
    </row>
    <row r="171" spans="2:2" x14ac:dyDescent="0.2">
      <c r="B171" s="33"/>
    </row>
    <row r="172" spans="2:2" x14ac:dyDescent="0.2">
      <c r="B172" s="33"/>
    </row>
    <row r="173" spans="2:2" x14ac:dyDescent="0.2">
      <c r="B173" s="33"/>
    </row>
    <row r="174" spans="2:2" x14ac:dyDescent="0.2">
      <c r="B174" s="33"/>
    </row>
    <row r="175" spans="2:2" x14ac:dyDescent="0.2">
      <c r="B175" s="33"/>
    </row>
    <row r="176" spans="2:2" x14ac:dyDescent="0.2">
      <c r="B176" s="33"/>
    </row>
    <row r="177" spans="2:2" x14ac:dyDescent="0.2">
      <c r="B177" s="33"/>
    </row>
    <row r="178" spans="2:2" x14ac:dyDescent="0.2">
      <c r="B178" s="33"/>
    </row>
    <row r="179" spans="2:2" x14ac:dyDescent="0.2">
      <c r="B179" s="33"/>
    </row>
    <row r="180" spans="2:2" x14ac:dyDescent="0.2">
      <c r="B180" s="33"/>
    </row>
    <row r="181" spans="2:2" x14ac:dyDescent="0.2">
      <c r="B181" s="33"/>
    </row>
    <row r="182" spans="2:2" x14ac:dyDescent="0.2">
      <c r="B182" s="33"/>
    </row>
    <row r="183" spans="2:2" x14ac:dyDescent="0.2">
      <c r="B183" s="33"/>
    </row>
    <row r="184" spans="2:2" x14ac:dyDescent="0.2">
      <c r="B184" s="33"/>
    </row>
    <row r="185" spans="2:2" x14ac:dyDescent="0.2">
      <c r="B185" s="33"/>
    </row>
    <row r="186" spans="2:2" x14ac:dyDescent="0.2">
      <c r="B186" s="33"/>
    </row>
    <row r="187" spans="2:2" x14ac:dyDescent="0.2">
      <c r="B187" s="33"/>
    </row>
    <row r="188" spans="2:2" x14ac:dyDescent="0.2">
      <c r="B188" s="33"/>
    </row>
    <row r="189" spans="2:2" x14ac:dyDescent="0.2">
      <c r="B189" s="33"/>
    </row>
    <row r="190" spans="2:2" x14ac:dyDescent="0.2">
      <c r="B190" s="33"/>
    </row>
    <row r="191" spans="2:2" x14ac:dyDescent="0.2">
      <c r="B191" s="33"/>
    </row>
    <row r="192" spans="2:2" x14ac:dyDescent="0.2">
      <c r="B192" s="33"/>
    </row>
    <row r="193" spans="2:2" x14ac:dyDescent="0.2">
      <c r="B193" s="33"/>
    </row>
    <row r="194" spans="2:2" x14ac:dyDescent="0.2">
      <c r="B194" s="33"/>
    </row>
    <row r="195" spans="2:2" x14ac:dyDescent="0.2">
      <c r="B195" s="33"/>
    </row>
    <row r="196" spans="2:2" x14ac:dyDescent="0.2">
      <c r="B196" s="33"/>
    </row>
    <row r="197" spans="2:2" x14ac:dyDescent="0.2">
      <c r="B197" s="33"/>
    </row>
    <row r="198" spans="2:2" x14ac:dyDescent="0.2">
      <c r="B198" s="33"/>
    </row>
    <row r="199" spans="2:2" x14ac:dyDescent="0.2">
      <c r="B199" s="33"/>
    </row>
    <row r="200" spans="2:2" x14ac:dyDescent="0.2">
      <c r="B200" s="33"/>
    </row>
    <row r="201" spans="2:2" x14ac:dyDescent="0.2">
      <c r="B201" s="33"/>
    </row>
    <row r="202" spans="2:2" x14ac:dyDescent="0.2">
      <c r="B202" s="33"/>
    </row>
    <row r="203" spans="2:2" x14ac:dyDescent="0.2">
      <c r="B203" s="33"/>
    </row>
    <row r="204" spans="2:2" x14ac:dyDescent="0.2">
      <c r="B204" s="33"/>
    </row>
    <row r="205" spans="2:2" x14ac:dyDescent="0.2">
      <c r="B205" s="33"/>
    </row>
    <row r="206" spans="2:2" x14ac:dyDescent="0.2">
      <c r="B206" s="33"/>
    </row>
    <row r="207" spans="2:2" x14ac:dyDescent="0.2">
      <c r="B207" s="33"/>
    </row>
    <row r="208" spans="2:2" x14ac:dyDescent="0.2">
      <c r="B208" s="33"/>
    </row>
    <row r="209" spans="2:2" x14ac:dyDescent="0.2">
      <c r="B209" s="33"/>
    </row>
    <row r="210" spans="2:2" x14ac:dyDescent="0.2">
      <c r="B210" s="33"/>
    </row>
    <row r="211" spans="2:2" x14ac:dyDescent="0.2">
      <c r="B211" s="33"/>
    </row>
    <row r="212" spans="2:2" x14ac:dyDescent="0.2">
      <c r="B212" s="33"/>
    </row>
    <row r="213" spans="2:2" x14ac:dyDescent="0.2">
      <c r="B213" s="33"/>
    </row>
    <row r="214" spans="2:2" x14ac:dyDescent="0.2">
      <c r="B214" s="33"/>
    </row>
    <row r="215" spans="2:2" x14ac:dyDescent="0.2">
      <c r="B215" s="33"/>
    </row>
    <row r="216" spans="2:2" x14ac:dyDescent="0.2">
      <c r="B216" s="33"/>
    </row>
    <row r="217" spans="2:2" x14ac:dyDescent="0.2">
      <c r="B217" s="33"/>
    </row>
    <row r="218" spans="2:2" x14ac:dyDescent="0.2">
      <c r="B218" s="33"/>
    </row>
    <row r="219" spans="2:2" x14ac:dyDescent="0.2">
      <c r="B219" s="33"/>
    </row>
    <row r="220" spans="2:2" x14ac:dyDescent="0.2">
      <c r="B220" s="33"/>
    </row>
    <row r="221" spans="2:2" x14ac:dyDescent="0.2">
      <c r="B221" s="33"/>
    </row>
    <row r="222" spans="2:2" x14ac:dyDescent="0.2">
      <c r="B222" s="33"/>
    </row>
    <row r="223" spans="2:2" x14ac:dyDescent="0.2">
      <c r="B223" s="33"/>
    </row>
    <row r="224" spans="2:2" x14ac:dyDescent="0.2">
      <c r="B224" s="33"/>
    </row>
    <row r="225" spans="2:2" x14ac:dyDescent="0.2">
      <c r="B225" s="33"/>
    </row>
    <row r="226" spans="2:2" x14ac:dyDescent="0.2">
      <c r="B226" s="33"/>
    </row>
    <row r="227" spans="2:2" x14ac:dyDescent="0.2">
      <c r="B227" s="33"/>
    </row>
    <row r="228" spans="2:2" x14ac:dyDescent="0.2">
      <c r="B228" s="33"/>
    </row>
    <row r="229" spans="2:2" x14ac:dyDescent="0.2">
      <c r="B229" s="33"/>
    </row>
    <row r="230" spans="2:2" x14ac:dyDescent="0.2">
      <c r="B230" s="33"/>
    </row>
    <row r="231" spans="2:2" x14ac:dyDescent="0.2">
      <c r="B231" s="33"/>
    </row>
    <row r="232" spans="2:2" x14ac:dyDescent="0.2">
      <c r="B232" s="33"/>
    </row>
    <row r="233" spans="2:2" x14ac:dyDescent="0.2">
      <c r="B233" s="33"/>
    </row>
    <row r="234" spans="2:2" x14ac:dyDescent="0.2">
      <c r="B234" s="33"/>
    </row>
    <row r="235" spans="2:2" x14ac:dyDescent="0.2">
      <c r="B235" s="33"/>
    </row>
    <row r="236" spans="2:2" x14ac:dyDescent="0.2">
      <c r="B236" s="33"/>
    </row>
    <row r="237" spans="2:2" x14ac:dyDescent="0.2">
      <c r="B237" s="33"/>
    </row>
    <row r="238" spans="2:2" x14ac:dyDescent="0.2">
      <c r="B238" s="33"/>
    </row>
    <row r="239" spans="2:2" x14ac:dyDescent="0.2">
      <c r="B239" s="33"/>
    </row>
    <row r="240" spans="2:2" x14ac:dyDescent="0.2">
      <c r="B240" s="33"/>
    </row>
    <row r="241" spans="2:2" x14ac:dyDescent="0.2">
      <c r="B241" s="33"/>
    </row>
    <row r="242" spans="2:2" x14ac:dyDescent="0.2">
      <c r="B242" s="33"/>
    </row>
    <row r="243" spans="2:2" x14ac:dyDescent="0.2">
      <c r="B243" s="33"/>
    </row>
    <row r="244" spans="2:2" x14ac:dyDescent="0.2">
      <c r="B244" s="33"/>
    </row>
    <row r="245" spans="2:2" x14ac:dyDescent="0.2">
      <c r="B245" s="33"/>
    </row>
    <row r="246" spans="2:2" x14ac:dyDescent="0.2">
      <c r="B246" s="33"/>
    </row>
    <row r="247" spans="2:2" x14ac:dyDescent="0.2">
      <c r="B247" s="33"/>
    </row>
    <row r="248" spans="2:2" x14ac:dyDescent="0.2">
      <c r="B248" s="33"/>
    </row>
    <row r="249" spans="2:2" x14ac:dyDescent="0.2">
      <c r="B249" s="33"/>
    </row>
    <row r="250" spans="2:2" x14ac:dyDescent="0.2">
      <c r="B250" s="33"/>
    </row>
    <row r="251" spans="2:2" x14ac:dyDescent="0.2">
      <c r="B251" s="33"/>
    </row>
    <row r="252" spans="2:2" x14ac:dyDescent="0.2">
      <c r="B252" s="33"/>
    </row>
    <row r="253" spans="2:2" x14ac:dyDescent="0.2">
      <c r="B253" s="33"/>
    </row>
    <row r="254" spans="2:2" x14ac:dyDescent="0.2">
      <c r="B254" s="33"/>
    </row>
    <row r="255" spans="2:2" x14ac:dyDescent="0.2">
      <c r="B255" s="33"/>
    </row>
    <row r="256" spans="2:2" x14ac:dyDescent="0.2">
      <c r="B256" s="33"/>
    </row>
    <row r="257" spans="2:2" x14ac:dyDescent="0.2">
      <c r="B257" s="33"/>
    </row>
    <row r="258" spans="2:2" x14ac:dyDescent="0.2">
      <c r="B258" s="33"/>
    </row>
    <row r="259" spans="2:2" x14ac:dyDescent="0.2">
      <c r="B259" s="33"/>
    </row>
    <row r="260" spans="2:2" x14ac:dyDescent="0.2">
      <c r="B260" s="33"/>
    </row>
    <row r="261" spans="2:2" x14ac:dyDescent="0.2">
      <c r="B261" s="33"/>
    </row>
    <row r="262" spans="2:2" x14ac:dyDescent="0.2">
      <c r="B262" s="33"/>
    </row>
    <row r="263" spans="2:2" x14ac:dyDescent="0.2">
      <c r="B263" s="33"/>
    </row>
    <row r="264" spans="2:2" x14ac:dyDescent="0.2">
      <c r="B264" s="33"/>
    </row>
    <row r="265" spans="2:2" x14ac:dyDescent="0.2">
      <c r="B265" s="33"/>
    </row>
    <row r="266" spans="2:2" x14ac:dyDescent="0.2">
      <c r="B266" s="33"/>
    </row>
    <row r="267" spans="2:2" x14ac:dyDescent="0.2">
      <c r="B267" s="33"/>
    </row>
    <row r="268" spans="2:2" x14ac:dyDescent="0.2">
      <c r="B268" s="33"/>
    </row>
    <row r="269" spans="2:2" x14ac:dyDescent="0.2">
      <c r="B269" s="33"/>
    </row>
    <row r="270" spans="2:2" x14ac:dyDescent="0.2">
      <c r="B270" s="33"/>
    </row>
    <row r="271" spans="2:2" x14ac:dyDescent="0.2">
      <c r="B271" s="33"/>
    </row>
    <row r="272" spans="2:2" x14ac:dyDescent="0.2">
      <c r="B272" s="33"/>
    </row>
    <row r="273" spans="2:2" x14ac:dyDescent="0.2">
      <c r="B273" s="33"/>
    </row>
    <row r="274" spans="2:2" x14ac:dyDescent="0.2">
      <c r="B274" s="33"/>
    </row>
    <row r="275" spans="2:2" x14ac:dyDescent="0.2">
      <c r="B275" s="33"/>
    </row>
    <row r="276" spans="2:2" x14ac:dyDescent="0.2">
      <c r="B276" s="33"/>
    </row>
    <row r="277" spans="2:2" x14ac:dyDescent="0.2">
      <c r="B277" s="33"/>
    </row>
    <row r="278" spans="2:2" x14ac:dyDescent="0.2">
      <c r="B278" s="33"/>
    </row>
    <row r="279" spans="2:2" x14ac:dyDescent="0.2">
      <c r="B279" s="33"/>
    </row>
    <row r="280" spans="2:2" x14ac:dyDescent="0.2">
      <c r="B280" s="33"/>
    </row>
    <row r="281" spans="2:2" x14ac:dyDescent="0.2">
      <c r="B281" s="33"/>
    </row>
    <row r="282" spans="2:2" x14ac:dyDescent="0.2">
      <c r="B282" s="33"/>
    </row>
    <row r="283" spans="2:2" x14ac:dyDescent="0.2">
      <c r="B283" s="33"/>
    </row>
    <row r="284" spans="2:2" x14ac:dyDescent="0.2">
      <c r="B284" s="33"/>
    </row>
    <row r="285" spans="2:2" x14ac:dyDescent="0.2">
      <c r="B285" s="33"/>
    </row>
    <row r="286" spans="2:2" x14ac:dyDescent="0.2">
      <c r="B286" s="33"/>
    </row>
    <row r="287" spans="2:2" x14ac:dyDescent="0.2">
      <c r="B287" s="33"/>
    </row>
    <row r="288" spans="2:2" x14ac:dyDescent="0.2">
      <c r="B288" s="33"/>
    </row>
    <row r="289" spans="2:2" x14ac:dyDescent="0.2">
      <c r="B289" s="33"/>
    </row>
    <row r="290" spans="2:2" x14ac:dyDescent="0.2">
      <c r="B290" s="33"/>
    </row>
    <row r="291" spans="2:2" x14ac:dyDescent="0.2">
      <c r="B291" s="33"/>
    </row>
    <row r="292" spans="2:2" x14ac:dyDescent="0.2">
      <c r="B292" s="33"/>
    </row>
    <row r="293" spans="2:2" x14ac:dyDescent="0.2">
      <c r="B293" s="33"/>
    </row>
    <row r="294" spans="2:2" x14ac:dyDescent="0.2">
      <c r="B294" s="33"/>
    </row>
    <row r="295" spans="2:2" x14ac:dyDescent="0.2">
      <c r="B295" s="33"/>
    </row>
    <row r="296" spans="2:2" x14ac:dyDescent="0.2">
      <c r="B296" s="33"/>
    </row>
    <row r="297" spans="2:2" x14ac:dyDescent="0.2">
      <c r="B297" s="33"/>
    </row>
    <row r="298" spans="2:2" x14ac:dyDescent="0.2">
      <c r="B298" s="33"/>
    </row>
    <row r="299" spans="2:2" x14ac:dyDescent="0.2">
      <c r="B299" s="33"/>
    </row>
    <row r="300" spans="2:2" x14ac:dyDescent="0.2">
      <c r="B300" s="33"/>
    </row>
    <row r="301" spans="2:2" x14ac:dyDescent="0.2">
      <c r="B301" s="33"/>
    </row>
    <row r="302" spans="2:2" x14ac:dyDescent="0.2">
      <c r="B302" s="33"/>
    </row>
    <row r="303" spans="2:2" x14ac:dyDescent="0.2">
      <c r="B303" s="33"/>
    </row>
    <row r="304" spans="2:2" x14ac:dyDescent="0.2">
      <c r="B304" s="33"/>
    </row>
    <row r="305" spans="2:2" x14ac:dyDescent="0.2">
      <c r="B305" s="33"/>
    </row>
    <row r="306" spans="2:2" x14ac:dyDescent="0.2">
      <c r="B306" s="33"/>
    </row>
    <row r="307" spans="2:2" x14ac:dyDescent="0.2">
      <c r="B307" s="33"/>
    </row>
    <row r="308" spans="2:2" x14ac:dyDescent="0.2">
      <c r="B308" s="33"/>
    </row>
    <row r="309" spans="2:2" x14ac:dyDescent="0.2">
      <c r="B309" s="33"/>
    </row>
    <row r="310" spans="2:2" x14ac:dyDescent="0.2">
      <c r="B310" s="33"/>
    </row>
    <row r="311" spans="2:2" x14ac:dyDescent="0.2">
      <c r="B311" s="33"/>
    </row>
    <row r="312" spans="2:2" x14ac:dyDescent="0.2">
      <c r="B312" s="33"/>
    </row>
    <row r="313" spans="2:2" x14ac:dyDescent="0.2">
      <c r="B313" s="33"/>
    </row>
    <row r="314" spans="2:2" x14ac:dyDescent="0.2">
      <c r="B314" s="33"/>
    </row>
    <row r="315" spans="2:2" x14ac:dyDescent="0.2">
      <c r="B315" s="33"/>
    </row>
    <row r="316" spans="2:2" x14ac:dyDescent="0.2">
      <c r="B316" s="33"/>
    </row>
    <row r="317" spans="2:2" x14ac:dyDescent="0.2">
      <c r="B317" s="33"/>
    </row>
    <row r="318" spans="2:2" x14ac:dyDescent="0.2">
      <c r="B318" s="33"/>
    </row>
    <row r="319" spans="2:2" x14ac:dyDescent="0.2">
      <c r="B319" s="33"/>
    </row>
    <row r="320" spans="2:2" x14ac:dyDescent="0.2">
      <c r="B320" s="33"/>
    </row>
    <row r="321" spans="2:2" x14ac:dyDescent="0.2">
      <c r="B321" s="33"/>
    </row>
    <row r="322" spans="2:2" x14ac:dyDescent="0.2">
      <c r="B322" s="33"/>
    </row>
    <row r="323" spans="2:2" x14ac:dyDescent="0.2">
      <c r="B323" s="33"/>
    </row>
    <row r="324" spans="2:2" x14ac:dyDescent="0.2">
      <c r="B324" s="33"/>
    </row>
    <row r="325" spans="2:2" x14ac:dyDescent="0.2">
      <c r="B325" s="33"/>
    </row>
    <row r="326" spans="2:2" x14ac:dyDescent="0.2">
      <c r="B326" s="33"/>
    </row>
    <row r="327" spans="2:2" x14ac:dyDescent="0.2">
      <c r="B327" s="33"/>
    </row>
    <row r="328" spans="2:2" x14ac:dyDescent="0.2">
      <c r="B328" s="33"/>
    </row>
    <row r="329" spans="2:2" x14ac:dyDescent="0.2">
      <c r="B329" s="33"/>
    </row>
    <row r="330" spans="2:2" x14ac:dyDescent="0.2">
      <c r="B330" s="33"/>
    </row>
    <row r="331" spans="2:2" x14ac:dyDescent="0.2">
      <c r="B331" s="33"/>
    </row>
    <row r="332" spans="2:2" x14ac:dyDescent="0.2">
      <c r="B332" s="33"/>
    </row>
    <row r="333" spans="2:2" x14ac:dyDescent="0.2">
      <c r="B333" s="33"/>
    </row>
    <row r="334" spans="2:2" x14ac:dyDescent="0.2">
      <c r="B334" s="33"/>
    </row>
    <row r="335" spans="2:2" x14ac:dyDescent="0.2">
      <c r="B335" s="33"/>
    </row>
    <row r="336" spans="2:2" x14ac:dyDescent="0.2">
      <c r="B336" s="33"/>
    </row>
    <row r="337" spans="1:2" x14ac:dyDescent="0.2">
      <c r="B337" s="33"/>
    </row>
    <row r="338" spans="1:2" x14ac:dyDescent="0.2">
      <c r="B338" s="33"/>
    </row>
    <row r="339" spans="1:2" x14ac:dyDescent="0.2">
      <c r="B339" s="33"/>
    </row>
    <row r="340" spans="1:2" x14ac:dyDescent="0.2">
      <c r="B340" s="33"/>
    </row>
    <row r="341" spans="1:2" x14ac:dyDescent="0.2">
      <c r="B341" s="33"/>
    </row>
    <row r="342" spans="1:2" x14ac:dyDescent="0.2">
      <c r="B342" s="33"/>
    </row>
    <row r="343" spans="1:2" x14ac:dyDescent="0.2">
      <c r="B343" s="33"/>
    </row>
    <row r="344" spans="1:2" x14ac:dyDescent="0.2">
      <c r="B344" s="33"/>
    </row>
    <row r="345" spans="1:2" x14ac:dyDescent="0.2">
      <c r="B345" s="33"/>
    </row>
    <row r="346" spans="1:2" x14ac:dyDescent="0.2">
      <c r="A346" s="40"/>
      <c r="B346" s="42"/>
    </row>
  </sheetData>
  <phoneticPr fontId="23"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0903-48B7-4ECB-B0C4-D2CCC9BACD48}">
  <sheetPr codeName="Sheet4">
    <tabColor theme="6"/>
  </sheetPr>
  <dimension ref="A1:B19"/>
  <sheetViews>
    <sheetView showGridLines="0" zoomScaleNormal="100" workbookViewId="0">
      <selection activeCell="A4" sqref="A4:B4"/>
    </sheetView>
  </sheetViews>
  <sheetFormatPr baseColWidth="10" defaultColWidth="9.140625" defaultRowHeight="12.75" x14ac:dyDescent="0.2"/>
  <cols>
    <col min="1" max="1" width="9.140625" style="27"/>
    <col min="2" max="2" width="14.5703125" style="27" customWidth="1"/>
    <col min="3" max="16384" width="9.140625" style="27"/>
  </cols>
  <sheetData>
    <row r="1" spans="1:2" ht="21" x14ac:dyDescent="0.35">
      <c r="A1" s="35" t="s">
        <v>400</v>
      </c>
    </row>
    <row r="2" spans="1:2" x14ac:dyDescent="0.2">
      <c r="A2" s="27" t="s">
        <v>399</v>
      </c>
    </row>
    <row r="4" spans="1:2" x14ac:dyDescent="0.2">
      <c r="A4" s="46" t="s">
        <v>20</v>
      </c>
      <c r="B4" s="46" t="s">
        <v>37</v>
      </c>
    </row>
    <row r="5" spans="1:2" x14ac:dyDescent="0.2">
      <c r="A5" s="27">
        <v>2010</v>
      </c>
      <c r="B5" s="33">
        <v>1610911725.8420606</v>
      </c>
    </row>
    <row r="6" spans="1:2" x14ac:dyDescent="0.2">
      <c r="A6" s="27">
        <v>2011</v>
      </c>
      <c r="B6" s="33">
        <v>1660414364.8033185</v>
      </c>
    </row>
    <row r="7" spans="1:2" x14ac:dyDescent="0.2">
      <c r="A7" s="27">
        <v>2012</v>
      </c>
      <c r="B7" s="33">
        <v>1784481297.7943978</v>
      </c>
    </row>
    <row r="8" spans="1:2" x14ac:dyDescent="0.2">
      <c r="A8" s="27">
        <v>2013</v>
      </c>
      <c r="B8" s="33">
        <v>1953061416.952913</v>
      </c>
    </row>
    <row r="9" spans="1:2" x14ac:dyDescent="0.2">
      <c r="A9" s="27">
        <v>2014</v>
      </c>
      <c r="B9" s="33">
        <v>1967793161.1106102</v>
      </c>
    </row>
    <row r="10" spans="1:2" x14ac:dyDescent="0.2">
      <c r="A10" s="27">
        <v>2015</v>
      </c>
      <c r="B10" s="33">
        <v>1989202154.192678</v>
      </c>
    </row>
    <row r="11" spans="1:2" x14ac:dyDescent="0.2">
      <c r="A11" s="27">
        <v>2016</v>
      </c>
      <c r="B11" s="33">
        <v>1951965480.5116792</v>
      </c>
    </row>
    <row r="12" spans="1:2" x14ac:dyDescent="0.2">
      <c r="A12" s="27">
        <v>2017</v>
      </c>
      <c r="B12" s="33">
        <v>1645196722.8282397</v>
      </c>
    </row>
    <row r="13" spans="1:2" x14ac:dyDescent="0.2">
      <c r="A13" s="27">
        <v>2018</v>
      </c>
      <c r="B13" s="33">
        <v>1467947682.0220001</v>
      </c>
    </row>
    <row r="14" spans="1:2" x14ac:dyDescent="0.2">
      <c r="A14" s="27">
        <v>2019</v>
      </c>
      <c r="B14" s="33">
        <v>1423550896.6801307</v>
      </c>
    </row>
    <row r="15" spans="1:2" x14ac:dyDescent="0.2">
      <c r="A15" s="27">
        <v>2020</v>
      </c>
      <c r="B15" s="33">
        <v>1766556018.2521107</v>
      </c>
    </row>
    <row r="16" spans="1:2" x14ac:dyDescent="0.2">
      <c r="A16" s="27">
        <v>2021</v>
      </c>
      <c r="B16" s="33">
        <v>2106389460.5387509</v>
      </c>
    </row>
    <row r="17" spans="1:2" x14ac:dyDescent="0.2">
      <c r="A17" s="27">
        <v>2022</v>
      </c>
      <c r="B17" s="33">
        <v>1897861165.5335109</v>
      </c>
    </row>
    <row r="18" spans="1:2" x14ac:dyDescent="0.2">
      <c r="A18" s="27">
        <v>2023</v>
      </c>
      <c r="B18" s="33">
        <v>2431739515.0527501</v>
      </c>
    </row>
    <row r="19" spans="1:2" x14ac:dyDescent="0.2">
      <c r="A19" s="40" t="s">
        <v>11</v>
      </c>
      <c r="B19" s="42">
        <f>SUBTOTAL(109,Table10[Eiendomsskatt])</f>
        <v>25657071062.11515</v>
      </c>
    </row>
  </sheetData>
  <pageMargins left="0.7" right="0.7" top="0.75" bottom="0.75" header="0.3" footer="0.3"/>
  <pageSetup paperSize="9" orientation="portrait" verticalDpi="0" r:id="rId1"/>
  <customProperties>
    <customPr name="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4572-CD12-4BAC-A5E8-1DB4D1BA5AF0}">
  <sheetPr>
    <tabColor theme="6"/>
  </sheetPr>
  <dimension ref="A1:F281"/>
  <sheetViews>
    <sheetView showGridLines="0" zoomScaleNormal="100" workbookViewId="0">
      <selection activeCell="E5" sqref="E5:F5"/>
    </sheetView>
  </sheetViews>
  <sheetFormatPr baseColWidth="10" defaultColWidth="9.140625" defaultRowHeight="12.75" x14ac:dyDescent="0.2"/>
  <cols>
    <col min="1" max="1" width="13" style="27" customWidth="1"/>
    <col min="2" max="2" width="15" style="27" customWidth="1"/>
    <col min="3" max="3" width="14.5703125" style="27" customWidth="1"/>
    <col min="4" max="4" width="9.140625" style="27"/>
    <col min="5" max="5" width="11.28515625" style="27" customWidth="1"/>
    <col min="6" max="6" width="14.5703125" style="27" customWidth="1"/>
    <col min="7" max="16384" width="9.140625" style="27"/>
  </cols>
  <sheetData>
    <row r="1" spans="1:6" ht="21" x14ac:dyDescent="0.35">
      <c r="A1" s="35" t="s">
        <v>401</v>
      </c>
    </row>
    <row r="2" spans="1:6" x14ac:dyDescent="0.2">
      <c r="A2" s="27" t="s">
        <v>399</v>
      </c>
    </row>
    <row r="4" spans="1:6" x14ac:dyDescent="0.2">
      <c r="A4" s="34" t="s">
        <v>697</v>
      </c>
      <c r="E4" s="34" t="s">
        <v>696</v>
      </c>
    </row>
    <row r="5" spans="1:6" x14ac:dyDescent="0.2">
      <c r="A5" s="46" t="s">
        <v>402</v>
      </c>
      <c r="B5" s="46" t="s">
        <v>403</v>
      </c>
      <c r="C5" s="46" t="s">
        <v>37</v>
      </c>
      <c r="E5" s="46" t="s">
        <v>52</v>
      </c>
      <c r="F5" s="46" t="s">
        <v>37</v>
      </c>
    </row>
    <row r="6" spans="1:6" x14ac:dyDescent="0.2">
      <c r="A6" s="27">
        <v>1134</v>
      </c>
      <c r="B6" s="33" t="s">
        <v>189</v>
      </c>
      <c r="C6" s="33">
        <v>1378224614.6340001</v>
      </c>
      <c r="E6" s="27" t="s">
        <v>421</v>
      </c>
      <c r="F6" s="33">
        <v>122521732.13700001</v>
      </c>
    </row>
    <row r="7" spans="1:6" x14ac:dyDescent="0.2">
      <c r="A7" s="27">
        <v>4228</v>
      </c>
      <c r="B7" s="33" t="s">
        <v>98</v>
      </c>
      <c r="C7" s="33">
        <v>1234648893.3233445</v>
      </c>
      <c r="E7" s="27" t="s">
        <v>422</v>
      </c>
      <c r="F7" s="33">
        <v>102911634.81200001</v>
      </c>
    </row>
    <row r="8" spans="1:6" x14ac:dyDescent="0.2">
      <c r="A8" s="27">
        <v>3818</v>
      </c>
      <c r="B8" s="33" t="s">
        <v>135</v>
      </c>
      <c r="C8" s="33">
        <v>996332339.32460952</v>
      </c>
      <c r="E8" s="27" t="s">
        <v>423</v>
      </c>
      <c r="F8" s="33">
        <v>91832514.710999995</v>
      </c>
    </row>
    <row r="9" spans="1:6" x14ac:dyDescent="0.2">
      <c r="A9" s="27">
        <v>4644</v>
      </c>
      <c r="B9" s="33" t="s">
        <v>166</v>
      </c>
      <c r="C9" s="33">
        <v>746641727.03986859</v>
      </c>
      <c r="E9" s="27" t="s">
        <v>424</v>
      </c>
      <c r="F9" s="33">
        <v>85940507.394000009</v>
      </c>
    </row>
    <row r="10" spans="1:6" x14ac:dyDescent="0.2">
      <c r="A10" s="27">
        <v>4641</v>
      </c>
      <c r="B10" s="33" t="s">
        <v>264</v>
      </c>
      <c r="C10" s="33">
        <v>691914667.21730268</v>
      </c>
      <c r="E10" s="27" t="s">
        <v>425</v>
      </c>
      <c r="F10" s="33">
        <v>67932272.023000002</v>
      </c>
    </row>
    <row r="11" spans="1:6" x14ac:dyDescent="0.2">
      <c r="A11" s="27">
        <v>3825</v>
      </c>
      <c r="B11" s="33" t="s">
        <v>147</v>
      </c>
      <c r="C11" s="33">
        <v>679372701.04209614</v>
      </c>
      <c r="E11" s="27" t="s">
        <v>426</v>
      </c>
      <c r="F11" s="33">
        <v>62332624.403000005</v>
      </c>
    </row>
    <row r="12" spans="1:6" x14ac:dyDescent="0.2">
      <c r="A12" s="27">
        <v>4617</v>
      </c>
      <c r="B12" s="33" t="s">
        <v>117</v>
      </c>
      <c r="C12" s="33">
        <v>676488250.03259683</v>
      </c>
      <c r="E12" s="27" t="s">
        <v>427</v>
      </c>
      <c r="F12" s="33">
        <v>62291616.163000003</v>
      </c>
    </row>
    <row r="13" spans="1:6" x14ac:dyDescent="0.2">
      <c r="A13" s="27">
        <v>4619</v>
      </c>
      <c r="B13" s="33" t="s">
        <v>285</v>
      </c>
      <c r="C13" s="33">
        <v>675700938.67612493</v>
      </c>
      <c r="E13" s="27" t="s">
        <v>428</v>
      </c>
      <c r="F13" s="33">
        <v>55885725.006999999</v>
      </c>
    </row>
    <row r="14" spans="1:6" x14ac:dyDescent="0.2">
      <c r="A14" s="27">
        <v>1832</v>
      </c>
      <c r="B14" s="33" t="s">
        <v>180</v>
      </c>
      <c r="C14" s="33">
        <v>669155632.48099995</v>
      </c>
      <c r="E14" s="27" t="s">
        <v>429</v>
      </c>
      <c r="F14" s="33">
        <v>55664646.520000003</v>
      </c>
    </row>
    <row r="15" spans="1:6" x14ac:dyDescent="0.2">
      <c r="A15" s="27">
        <v>1833</v>
      </c>
      <c r="B15" s="33" t="s">
        <v>93</v>
      </c>
      <c r="C15" s="33">
        <v>599522757.68700004</v>
      </c>
      <c r="E15" s="27" t="s">
        <v>430</v>
      </c>
      <c r="F15" s="33">
        <v>55420202.803000003</v>
      </c>
    </row>
    <row r="16" spans="1:6" x14ac:dyDescent="0.2">
      <c r="A16" s="27">
        <v>4222</v>
      </c>
      <c r="B16" s="33" t="s">
        <v>170</v>
      </c>
      <c r="C16" s="33">
        <v>596440857.87650692</v>
      </c>
      <c r="E16" s="27" t="s">
        <v>431</v>
      </c>
      <c r="F16" s="33">
        <v>54322650.431000002</v>
      </c>
    </row>
    <row r="17" spans="1:6" x14ac:dyDescent="0.2">
      <c r="A17" s="27">
        <v>1837</v>
      </c>
      <c r="B17" s="33" t="s">
        <v>208</v>
      </c>
      <c r="C17" s="33">
        <v>503267382.94700009</v>
      </c>
      <c r="E17" s="27" t="s">
        <v>432</v>
      </c>
      <c r="F17" s="33">
        <v>48377556.787</v>
      </c>
    </row>
    <row r="18" spans="1:6" x14ac:dyDescent="0.2">
      <c r="A18" s="27">
        <v>3824</v>
      </c>
      <c r="B18" s="33" t="s">
        <v>146</v>
      </c>
      <c r="C18" s="33">
        <v>494585567.05645484</v>
      </c>
      <c r="E18" s="27" t="s">
        <v>433</v>
      </c>
      <c r="F18" s="33">
        <v>46978735.559</v>
      </c>
    </row>
    <row r="19" spans="1:6" x14ac:dyDescent="0.2">
      <c r="A19" s="27">
        <v>4643</v>
      </c>
      <c r="B19" s="33" t="s">
        <v>392</v>
      </c>
      <c r="C19" s="33">
        <v>461580372.7383703</v>
      </c>
      <c r="E19" s="27" t="s">
        <v>434</v>
      </c>
      <c r="F19" s="33">
        <v>43213573.452</v>
      </c>
    </row>
    <row r="20" spans="1:6" x14ac:dyDescent="0.2">
      <c r="A20" s="40">
        <v>3052</v>
      </c>
      <c r="B20" s="42" t="s">
        <v>268</v>
      </c>
      <c r="C20" s="33">
        <v>433696618.9862839</v>
      </c>
      <c r="E20" s="27" t="s">
        <v>435</v>
      </c>
      <c r="F20" s="33">
        <v>41232159.954999998</v>
      </c>
    </row>
    <row r="21" spans="1:6" x14ac:dyDescent="0.2">
      <c r="A21" s="27">
        <v>1563</v>
      </c>
      <c r="B21" s="27" t="s">
        <v>275</v>
      </c>
      <c r="C21" s="33">
        <v>407948030.48899996</v>
      </c>
      <c r="E21" s="27" t="s">
        <v>436</v>
      </c>
      <c r="F21" s="33">
        <v>38349990.476000004</v>
      </c>
    </row>
    <row r="22" spans="1:6" x14ac:dyDescent="0.2">
      <c r="A22" s="27">
        <v>1845</v>
      </c>
      <c r="B22" s="27" t="s">
        <v>272</v>
      </c>
      <c r="C22" s="33">
        <v>401064144.40400004</v>
      </c>
      <c r="E22" s="27" t="s">
        <v>437</v>
      </c>
      <c r="F22" s="33">
        <v>38016730.577</v>
      </c>
    </row>
    <row r="23" spans="1:6" x14ac:dyDescent="0.2">
      <c r="A23" s="27">
        <v>3044</v>
      </c>
      <c r="B23" s="27" t="s">
        <v>175</v>
      </c>
      <c r="C23" s="33">
        <v>394592715.58249557</v>
      </c>
      <c r="E23" s="27" t="s">
        <v>438</v>
      </c>
      <c r="F23" s="33">
        <v>36837318.314999998</v>
      </c>
    </row>
    <row r="24" spans="1:6" x14ac:dyDescent="0.2">
      <c r="A24" s="27">
        <v>3436</v>
      </c>
      <c r="B24" s="27" t="s">
        <v>133</v>
      </c>
      <c r="C24" s="33">
        <v>391740912.4151088</v>
      </c>
      <c r="E24" s="27" t="s">
        <v>439</v>
      </c>
      <c r="F24" s="33">
        <v>34857357.766000003</v>
      </c>
    </row>
    <row r="25" spans="1:6" x14ac:dyDescent="0.2">
      <c r="A25" s="27">
        <v>4618</v>
      </c>
      <c r="B25" s="27" t="s">
        <v>184</v>
      </c>
      <c r="C25" s="33">
        <v>344467994.46500003</v>
      </c>
      <c r="E25" s="27" t="s">
        <v>440</v>
      </c>
      <c r="F25" s="33">
        <v>34332488.686999999</v>
      </c>
    </row>
    <row r="26" spans="1:6" x14ac:dyDescent="0.2">
      <c r="A26" s="27">
        <v>4221</v>
      </c>
      <c r="B26" s="27" t="s">
        <v>130</v>
      </c>
      <c r="C26" s="33">
        <v>338380468.21255296</v>
      </c>
      <c r="E26" s="27" t="s">
        <v>441</v>
      </c>
      <c r="F26" s="33">
        <v>33188085.014000002</v>
      </c>
    </row>
    <row r="27" spans="1:6" x14ac:dyDescent="0.2">
      <c r="A27" s="27">
        <v>4628</v>
      </c>
      <c r="B27" s="27" t="s">
        <v>201</v>
      </c>
      <c r="C27" s="33">
        <v>324903335.23532635</v>
      </c>
      <c r="E27" s="27" t="s">
        <v>442</v>
      </c>
      <c r="F27" s="33">
        <v>32363292.101</v>
      </c>
    </row>
    <row r="28" spans="1:6" x14ac:dyDescent="0.2">
      <c r="A28" s="27">
        <v>4648</v>
      </c>
      <c r="B28" s="27" t="s">
        <v>256</v>
      </c>
      <c r="C28" s="33">
        <v>321064898.60360199</v>
      </c>
      <c r="E28" s="27" t="s">
        <v>443</v>
      </c>
      <c r="F28" s="33">
        <v>31045610.477000002</v>
      </c>
    </row>
    <row r="29" spans="1:6" x14ac:dyDescent="0.2">
      <c r="A29" s="27">
        <v>4638</v>
      </c>
      <c r="B29" s="27" t="s">
        <v>274</v>
      </c>
      <c r="C29" s="33">
        <v>317787170.62702394</v>
      </c>
      <c r="E29" s="27" t="s">
        <v>444</v>
      </c>
      <c r="F29" s="33">
        <v>31037118.405999999</v>
      </c>
    </row>
    <row r="30" spans="1:6" x14ac:dyDescent="0.2">
      <c r="A30" s="27">
        <v>1135</v>
      </c>
      <c r="B30" s="27" t="s">
        <v>323</v>
      </c>
      <c r="C30" s="33">
        <v>304427746.89600003</v>
      </c>
      <c r="E30" s="27" t="s">
        <v>445</v>
      </c>
      <c r="F30" s="33">
        <v>30276143.499000002</v>
      </c>
    </row>
    <row r="31" spans="1:6" x14ac:dyDescent="0.2">
      <c r="A31" s="27">
        <v>4224</v>
      </c>
      <c r="B31" s="27" t="s">
        <v>140</v>
      </c>
      <c r="C31" s="33">
        <v>290066508.31722724</v>
      </c>
      <c r="E31" s="27" t="s">
        <v>446</v>
      </c>
      <c r="F31" s="33">
        <v>30019571.274</v>
      </c>
    </row>
    <row r="32" spans="1:6" x14ac:dyDescent="0.2">
      <c r="A32" s="27">
        <v>4634</v>
      </c>
      <c r="B32" s="27" t="s">
        <v>280</v>
      </c>
      <c r="C32" s="33">
        <v>288291163.19739038</v>
      </c>
      <c r="E32" s="27" t="s">
        <v>447</v>
      </c>
      <c r="F32" s="33">
        <v>28033357.205000002</v>
      </c>
    </row>
    <row r="33" spans="1:6" x14ac:dyDescent="0.2">
      <c r="A33" s="27">
        <v>4629</v>
      </c>
      <c r="B33" s="27" t="s">
        <v>404</v>
      </c>
      <c r="C33" s="33">
        <v>284741303.24890578</v>
      </c>
      <c r="E33" s="27" t="s">
        <v>448</v>
      </c>
      <c r="F33" s="33">
        <v>27876070.655999999</v>
      </c>
    </row>
    <row r="34" spans="1:6" x14ac:dyDescent="0.2">
      <c r="A34" s="27">
        <v>1841</v>
      </c>
      <c r="B34" s="27" t="s">
        <v>139</v>
      </c>
      <c r="C34" s="33">
        <v>282043933.10100001</v>
      </c>
      <c r="E34" s="27" t="s">
        <v>449</v>
      </c>
      <c r="F34" s="33">
        <v>27810593.243999999</v>
      </c>
    </row>
    <row r="35" spans="1:6" x14ac:dyDescent="0.2">
      <c r="A35" s="27">
        <v>3043</v>
      </c>
      <c r="B35" s="27" t="s">
        <v>253</v>
      </c>
      <c r="C35" s="33">
        <v>276504010.73894662</v>
      </c>
      <c r="E35" s="27" t="s">
        <v>450</v>
      </c>
      <c r="F35" s="33">
        <v>26962949.111000001</v>
      </c>
    </row>
    <row r="36" spans="1:6" x14ac:dyDescent="0.2">
      <c r="A36" s="27">
        <v>4642</v>
      </c>
      <c r="B36" s="27" t="s">
        <v>294</v>
      </c>
      <c r="C36" s="33">
        <v>270734682.46547443</v>
      </c>
      <c r="E36" s="27" t="s">
        <v>451</v>
      </c>
      <c r="F36" s="33">
        <v>26409469.422000002</v>
      </c>
    </row>
    <row r="37" spans="1:6" x14ac:dyDescent="0.2">
      <c r="A37" s="27">
        <v>5033</v>
      </c>
      <c r="B37" s="27" t="s">
        <v>322</v>
      </c>
      <c r="C37" s="33">
        <v>270689420.35100001</v>
      </c>
      <c r="E37" s="27" t="s">
        <v>452</v>
      </c>
      <c r="F37" s="33">
        <v>25147578.589000002</v>
      </c>
    </row>
    <row r="38" spans="1:6" x14ac:dyDescent="0.2">
      <c r="A38" s="27">
        <v>3047</v>
      </c>
      <c r="B38" s="27" t="s">
        <v>171</v>
      </c>
      <c r="C38" s="33">
        <v>258183303.97013804</v>
      </c>
      <c r="E38" s="27" t="s">
        <v>453</v>
      </c>
      <c r="F38" s="33">
        <v>24823467.221000001</v>
      </c>
    </row>
    <row r="39" spans="1:6" x14ac:dyDescent="0.2">
      <c r="A39" s="27">
        <v>4227</v>
      </c>
      <c r="B39" s="27" t="s">
        <v>94</v>
      </c>
      <c r="C39" s="33">
        <v>257573258.48333162</v>
      </c>
      <c r="E39" s="27" t="s">
        <v>454</v>
      </c>
      <c r="F39" s="33">
        <v>24294871.139000002</v>
      </c>
    </row>
    <row r="40" spans="1:6" x14ac:dyDescent="0.2">
      <c r="A40" s="27">
        <v>5416</v>
      </c>
      <c r="B40" s="27" t="s">
        <v>346</v>
      </c>
      <c r="C40" s="33">
        <v>221455196.02130991</v>
      </c>
      <c r="E40" s="27" t="s">
        <v>455</v>
      </c>
      <c r="F40" s="33">
        <v>23809576.952</v>
      </c>
    </row>
    <row r="41" spans="1:6" x14ac:dyDescent="0.2">
      <c r="A41" s="27">
        <v>3808</v>
      </c>
      <c r="B41" s="27" t="s">
        <v>247</v>
      </c>
      <c r="C41" s="33">
        <v>216859527.70805278</v>
      </c>
      <c r="E41" s="27" t="s">
        <v>456</v>
      </c>
      <c r="F41" s="33">
        <v>22702659.658</v>
      </c>
    </row>
    <row r="42" spans="1:6" x14ac:dyDescent="0.2">
      <c r="A42" s="27">
        <v>3040</v>
      </c>
      <c r="B42" s="27" t="s">
        <v>325</v>
      </c>
      <c r="C42" s="33">
        <v>216831917.45686603</v>
      </c>
      <c r="E42" s="27" t="s">
        <v>457</v>
      </c>
      <c r="F42" s="33">
        <v>19245474.388</v>
      </c>
    </row>
    <row r="43" spans="1:6" x14ac:dyDescent="0.2">
      <c r="A43" s="27">
        <v>3433</v>
      </c>
      <c r="B43" s="27" t="s">
        <v>276</v>
      </c>
      <c r="C43" s="33">
        <v>215855564.82064161</v>
      </c>
      <c r="E43" s="27" t="s">
        <v>458</v>
      </c>
      <c r="F43" s="33">
        <v>18621506.533</v>
      </c>
    </row>
    <row r="44" spans="1:6" x14ac:dyDescent="0.2">
      <c r="A44" s="27">
        <v>4639</v>
      </c>
      <c r="B44" s="27" t="s">
        <v>148</v>
      </c>
      <c r="C44" s="33">
        <v>198747879.74320742</v>
      </c>
      <c r="E44" s="27" t="s">
        <v>459</v>
      </c>
      <c r="F44" s="33">
        <v>18105405.752</v>
      </c>
    </row>
    <row r="45" spans="1:6" x14ac:dyDescent="0.2">
      <c r="A45" s="27">
        <v>1133</v>
      </c>
      <c r="B45" s="27" t="s">
        <v>164</v>
      </c>
      <c r="C45" s="33">
        <v>188488567.764</v>
      </c>
      <c r="E45" s="27" t="s">
        <v>460</v>
      </c>
      <c r="F45" s="33">
        <v>18028333.519000001</v>
      </c>
    </row>
    <row r="46" spans="1:6" x14ac:dyDescent="0.2">
      <c r="A46" s="27">
        <v>5044</v>
      </c>
      <c r="B46" s="27" t="s">
        <v>239</v>
      </c>
      <c r="C46" s="33">
        <v>185062364.82300001</v>
      </c>
      <c r="E46" s="27" t="s">
        <v>461</v>
      </c>
      <c r="F46" s="33">
        <v>18013163.714000002</v>
      </c>
    </row>
    <row r="47" spans="1:6" x14ac:dyDescent="0.2">
      <c r="A47" s="27">
        <v>3424</v>
      </c>
      <c r="B47" s="27" t="s">
        <v>391</v>
      </c>
      <c r="C47" s="33">
        <v>173381975.15122163</v>
      </c>
      <c r="E47" s="27" t="s">
        <v>462</v>
      </c>
      <c r="F47" s="33">
        <v>17837006.263999999</v>
      </c>
    </row>
    <row r="48" spans="1:6" x14ac:dyDescent="0.2">
      <c r="A48" s="27">
        <v>4223</v>
      </c>
      <c r="B48" s="27" t="s">
        <v>101</v>
      </c>
      <c r="C48" s="33">
        <v>170021141.20021796</v>
      </c>
      <c r="E48" s="27" t="s">
        <v>463</v>
      </c>
      <c r="F48" s="33">
        <v>17060077.237</v>
      </c>
    </row>
    <row r="49" spans="1:6" x14ac:dyDescent="0.2">
      <c r="A49" s="27">
        <v>3448</v>
      </c>
      <c r="B49" s="27" t="s">
        <v>183</v>
      </c>
      <c r="C49" s="33">
        <v>162556498.00008917</v>
      </c>
      <c r="E49" s="27" t="s">
        <v>464</v>
      </c>
      <c r="F49" s="33">
        <v>16392669.798400002</v>
      </c>
    </row>
    <row r="50" spans="1:6" x14ac:dyDescent="0.2">
      <c r="A50" s="27">
        <v>1566</v>
      </c>
      <c r="B50" s="27" t="s">
        <v>227</v>
      </c>
      <c r="C50" s="33">
        <v>155661899.40000001</v>
      </c>
      <c r="E50" s="27" t="s">
        <v>465</v>
      </c>
      <c r="F50" s="33">
        <v>16342154.864</v>
      </c>
    </row>
    <row r="51" spans="1:6" x14ac:dyDescent="0.2">
      <c r="A51" s="27">
        <v>5034</v>
      </c>
      <c r="B51" s="27" t="s">
        <v>232</v>
      </c>
      <c r="C51" s="33">
        <v>150159962.49800003</v>
      </c>
      <c r="E51" s="27" t="s">
        <v>466</v>
      </c>
      <c r="F51" s="33">
        <v>15997391.368000001</v>
      </c>
    </row>
    <row r="52" spans="1:6" x14ac:dyDescent="0.2">
      <c r="A52" s="27">
        <v>3015</v>
      </c>
      <c r="B52" s="27" t="s">
        <v>236</v>
      </c>
      <c r="C52" s="33">
        <v>149784531.484</v>
      </c>
      <c r="E52" s="27" t="s">
        <v>467</v>
      </c>
      <c r="F52" s="33">
        <v>15468672.366</v>
      </c>
    </row>
    <row r="53" spans="1:6" x14ac:dyDescent="0.2">
      <c r="A53" s="27">
        <v>1811</v>
      </c>
      <c r="B53" s="27" t="s">
        <v>348</v>
      </c>
      <c r="C53" s="33">
        <v>146754512.352</v>
      </c>
      <c r="E53" s="27" t="s">
        <v>468</v>
      </c>
      <c r="F53" s="33">
        <v>15466173.1</v>
      </c>
    </row>
    <row r="54" spans="1:6" x14ac:dyDescent="0.2">
      <c r="A54" s="27">
        <v>1839</v>
      </c>
      <c r="B54" s="27" t="s">
        <v>340</v>
      </c>
      <c r="C54" s="33">
        <v>146602775.21400002</v>
      </c>
      <c r="E54" s="27" t="s">
        <v>469</v>
      </c>
      <c r="F54" s="33">
        <v>15408989.624</v>
      </c>
    </row>
    <row r="55" spans="1:6" x14ac:dyDescent="0.2">
      <c r="A55" s="27">
        <v>5022</v>
      </c>
      <c r="B55" s="27" t="s">
        <v>329</v>
      </c>
      <c r="C55" s="33">
        <v>137443485.50100002</v>
      </c>
      <c r="E55" s="27" t="s">
        <v>470</v>
      </c>
      <c r="F55" s="33">
        <v>15357653.962000001</v>
      </c>
    </row>
    <row r="56" spans="1:6" x14ac:dyDescent="0.2">
      <c r="A56" s="27">
        <v>5403</v>
      </c>
      <c r="B56" s="27" t="s">
        <v>405</v>
      </c>
      <c r="C56" s="33">
        <v>133053365.33384767</v>
      </c>
      <c r="E56" s="27" t="s">
        <v>471</v>
      </c>
      <c r="F56" s="33">
        <v>15253539.091</v>
      </c>
    </row>
    <row r="57" spans="1:6" x14ac:dyDescent="0.2">
      <c r="A57" s="27">
        <v>3006</v>
      </c>
      <c r="B57" s="27" t="s">
        <v>77</v>
      </c>
      <c r="C57" s="33">
        <v>132005961.83463699</v>
      </c>
      <c r="E57" s="27" t="s">
        <v>472</v>
      </c>
      <c r="F57" s="33">
        <v>14006595.882999999</v>
      </c>
    </row>
    <row r="58" spans="1:6" x14ac:dyDescent="0.2">
      <c r="A58" s="27">
        <v>3451</v>
      </c>
      <c r="B58" s="27" t="s">
        <v>251</v>
      </c>
      <c r="C58" s="33">
        <v>131136230.50782481</v>
      </c>
      <c r="E58" s="27" t="s">
        <v>473</v>
      </c>
      <c r="F58" s="33">
        <v>13540064.489</v>
      </c>
    </row>
    <row r="59" spans="1:6" x14ac:dyDescent="0.2">
      <c r="A59" s="27">
        <v>3422</v>
      </c>
      <c r="B59" s="27" t="s">
        <v>211</v>
      </c>
      <c r="C59" s="33">
        <v>125078895.358693</v>
      </c>
      <c r="E59" s="27" t="s">
        <v>474</v>
      </c>
      <c r="F59" s="33">
        <v>13285019.1426</v>
      </c>
    </row>
    <row r="60" spans="1:6" x14ac:dyDescent="0.2">
      <c r="A60" s="27">
        <v>5032</v>
      </c>
      <c r="B60" s="27" t="s">
        <v>118</v>
      </c>
      <c r="C60" s="33">
        <v>122338106.91200002</v>
      </c>
      <c r="E60" s="27" t="s">
        <v>475</v>
      </c>
      <c r="F60" s="33">
        <v>13053339.166000001</v>
      </c>
    </row>
    <row r="61" spans="1:6" x14ac:dyDescent="0.2">
      <c r="A61" s="27">
        <v>3014</v>
      </c>
      <c r="B61" s="27" t="s">
        <v>102</v>
      </c>
      <c r="C61" s="33">
        <v>121617655.18000001</v>
      </c>
      <c r="E61" s="27" t="s">
        <v>476</v>
      </c>
      <c r="F61" s="33">
        <v>12639247.089</v>
      </c>
    </row>
    <row r="62" spans="1:6" x14ac:dyDescent="0.2">
      <c r="A62" s="27">
        <v>4622</v>
      </c>
      <c r="B62" s="27" t="s">
        <v>88</v>
      </c>
      <c r="C62" s="33">
        <v>119021940.48400454</v>
      </c>
      <c r="E62" s="27" t="s">
        <v>477</v>
      </c>
      <c r="F62" s="33">
        <v>12321521.484999999</v>
      </c>
    </row>
    <row r="63" spans="1:6" x14ac:dyDescent="0.2">
      <c r="A63" s="27">
        <v>3041</v>
      </c>
      <c r="B63" s="27" t="s">
        <v>259</v>
      </c>
      <c r="C63" s="33">
        <v>118811652.74536681</v>
      </c>
      <c r="E63" s="27" t="s">
        <v>478</v>
      </c>
      <c r="F63" s="33">
        <v>11929838.956</v>
      </c>
    </row>
    <row r="64" spans="1:6" x14ac:dyDescent="0.2">
      <c r="A64" s="27">
        <v>3438</v>
      </c>
      <c r="B64" s="27" t="s">
        <v>156</v>
      </c>
      <c r="C64" s="33">
        <v>116746134.83594768</v>
      </c>
      <c r="E64" s="27" t="s">
        <v>479</v>
      </c>
      <c r="F64" s="33">
        <v>11641366.177000001</v>
      </c>
    </row>
    <row r="65" spans="1:6" x14ac:dyDescent="0.2">
      <c r="A65" s="27">
        <v>1539</v>
      </c>
      <c r="B65" s="27" t="s">
        <v>163</v>
      </c>
      <c r="C65" s="33">
        <v>115560937.74450001</v>
      </c>
      <c r="E65" s="27" t="s">
        <v>480</v>
      </c>
      <c r="F65" s="33">
        <v>11634479.913000001</v>
      </c>
    </row>
    <row r="66" spans="1:6" x14ac:dyDescent="0.2">
      <c r="A66" s="27">
        <v>3823</v>
      </c>
      <c r="B66" s="27" t="s">
        <v>143</v>
      </c>
      <c r="C66" s="33">
        <v>115186386.7744298</v>
      </c>
      <c r="E66" s="27" t="s">
        <v>481</v>
      </c>
      <c r="F66" s="33">
        <v>11598445.635</v>
      </c>
    </row>
    <row r="67" spans="1:6" x14ac:dyDescent="0.2">
      <c r="A67" s="27">
        <v>3822</v>
      </c>
      <c r="B67" s="27" t="s">
        <v>242</v>
      </c>
      <c r="C67" s="33">
        <v>112001938.74580869</v>
      </c>
      <c r="E67" s="27" t="s">
        <v>482</v>
      </c>
      <c r="F67" s="33">
        <v>10912170.164000001</v>
      </c>
    </row>
    <row r="68" spans="1:6" x14ac:dyDescent="0.2">
      <c r="A68" s="27">
        <v>1838</v>
      </c>
      <c r="B68" s="27" t="s">
        <v>406</v>
      </c>
      <c r="C68" s="33">
        <v>111834164.883</v>
      </c>
      <c r="E68" s="27" t="s">
        <v>483</v>
      </c>
      <c r="F68" s="33">
        <v>10898609.106000001</v>
      </c>
    </row>
    <row r="69" spans="1:6" x14ac:dyDescent="0.2">
      <c r="A69" s="27">
        <v>3819</v>
      </c>
      <c r="B69" s="27" t="s">
        <v>321</v>
      </c>
      <c r="C69" s="33">
        <v>110198759.36630145</v>
      </c>
      <c r="E69" s="27" t="s">
        <v>484</v>
      </c>
      <c r="F69" s="33">
        <v>10825350.507999999</v>
      </c>
    </row>
    <row r="70" spans="1:6" x14ac:dyDescent="0.2">
      <c r="A70" s="27">
        <v>3405</v>
      </c>
      <c r="B70" s="27" t="s">
        <v>362</v>
      </c>
      <c r="C70" s="33">
        <v>109544096.82834139</v>
      </c>
      <c r="E70" s="27" t="s">
        <v>485</v>
      </c>
      <c r="F70" s="33">
        <v>10752850.808</v>
      </c>
    </row>
    <row r="71" spans="1:6" x14ac:dyDescent="0.2">
      <c r="A71" s="27">
        <v>4207</v>
      </c>
      <c r="B71" s="27" t="s">
        <v>91</v>
      </c>
      <c r="C71" s="33">
        <v>105175572.81667459</v>
      </c>
      <c r="E71" s="27" t="s">
        <v>486</v>
      </c>
      <c r="F71" s="33">
        <v>10695483.386</v>
      </c>
    </row>
    <row r="72" spans="1:6" x14ac:dyDescent="0.2">
      <c r="A72" s="27">
        <v>1806</v>
      </c>
      <c r="B72" s="27" t="s">
        <v>78</v>
      </c>
      <c r="C72" s="33">
        <v>105048239.086</v>
      </c>
      <c r="E72" s="27" t="s">
        <v>487</v>
      </c>
      <c r="F72" s="33">
        <v>10641434.286</v>
      </c>
    </row>
    <row r="73" spans="1:6" x14ac:dyDescent="0.2">
      <c r="A73" s="27">
        <v>5045</v>
      </c>
      <c r="B73" s="27" t="s">
        <v>246</v>
      </c>
      <c r="C73" s="33">
        <v>103376328.87114666</v>
      </c>
      <c r="E73" s="27" t="s">
        <v>488</v>
      </c>
      <c r="F73" s="33">
        <v>10471750.688000001</v>
      </c>
    </row>
    <row r="74" spans="1:6" x14ac:dyDescent="0.2">
      <c r="A74" s="27">
        <v>3820</v>
      </c>
      <c r="B74" s="27" t="s">
        <v>145</v>
      </c>
      <c r="C74" s="33">
        <v>100068900.89743613</v>
      </c>
      <c r="E74" s="27" t="s">
        <v>489</v>
      </c>
      <c r="F74" s="33">
        <v>10462279.450000001</v>
      </c>
    </row>
    <row r="75" spans="1:6" x14ac:dyDescent="0.2">
      <c r="A75" s="27">
        <v>4214</v>
      </c>
      <c r="B75" s="27" t="s">
        <v>106</v>
      </c>
      <c r="C75" s="33">
        <v>98568950.991345927</v>
      </c>
      <c r="E75" s="27" t="s">
        <v>490</v>
      </c>
      <c r="F75" s="33">
        <v>10444708.169</v>
      </c>
    </row>
    <row r="76" spans="1:6" x14ac:dyDescent="0.2">
      <c r="A76" s="27">
        <v>4621</v>
      </c>
      <c r="B76" s="27" t="s">
        <v>97</v>
      </c>
      <c r="C76" s="33">
        <v>90953096.024000004</v>
      </c>
      <c r="E76" s="27" t="s">
        <v>491</v>
      </c>
      <c r="F76" s="33">
        <v>10126782.197000001</v>
      </c>
    </row>
    <row r="77" spans="1:6" x14ac:dyDescent="0.2">
      <c r="A77" s="27">
        <v>3042</v>
      </c>
      <c r="B77" s="27" t="s">
        <v>301</v>
      </c>
      <c r="C77" s="33">
        <v>89908540.837292463</v>
      </c>
      <c r="E77" s="27" t="s">
        <v>492</v>
      </c>
      <c r="F77" s="33">
        <v>9726855.7960000001</v>
      </c>
    </row>
    <row r="78" spans="1:6" x14ac:dyDescent="0.2">
      <c r="A78" s="27">
        <v>4218</v>
      </c>
      <c r="B78" s="27" t="s">
        <v>136</v>
      </c>
      <c r="C78" s="33">
        <v>87850086.811506614</v>
      </c>
      <c r="E78" s="27" t="s">
        <v>493</v>
      </c>
      <c r="F78" s="33">
        <v>9410853.4800000004</v>
      </c>
    </row>
    <row r="79" spans="1:6" x14ac:dyDescent="0.2">
      <c r="A79" s="27">
        <v>5425</v>
      </c>
      <c r="B79" s="27" t="s">
        <v>373</v>
      </c>
      <c r="C79" s="33">
        <v>87237584.235519692</v>
      </c>
      <c r="E79" s="27" t="s">
        <v>494</v>
      </c>
      <c r="F79" s="33">
        <v>9243860.2410000004</v>
      </c>
    </row>
    <row r="80" spans="1:6" x14ac:dyDescent="0.2">
      <c r="A80" s="27">
        <v>3003</v>
      </c>
      <c r="B80" s="27" t="s">
        <v>86</v>
      </c>
      <c r="C80" s="33">
        <v>86298942.707275376</v>
      </c>
      <c r="E80" s="27" t="s">
        <v>495</v>
      </c>
      <c r="F80" s="33">
        <v>8682618.3780000005</v>
      </c>
    </row>
    <row r="81" spans="1:6" x14ac:dyDescent="0.2">
      <c r="A81" s="27">
        <v>3427</v>
      </c>
      <c r="B81" s="27" t="s">
        <v>341</v>
      </c>
      <c r="C81" s="33">
        <v>85758105.084594846</v>
      </c>
      <c r="E81" s="27" t="s">
        <v>496</v>
      </c>
      <c r="F81" s="33">
        <v>8197045.7800000003</v>
      </c>
    </row>
    <row r="82" spans="1:6" x14ac:dyDescent="0.2">
      <c r="A82" s="27">
        <v>4623</v>
      </c>
      <c r="B82" s="27" t="s">
        <v>371</v>
      </c>
      <c r="C82" s="33">
        <v>85101027.306724682</v>
      </c>
      <c r="E82" s="27" t="s">
        <v>497</v>
      </c>
      <c r="F82" s="33">
        <v>8188059.0329999998</v>
      </c>
    </row>
    <row r="83" spans="1:6" x14ac:dyDescent="0.2">
      <c r="A83" s="27">
        <v>4620</v>
      </c>
      <c r="B83" s="27" t="s">
        <v>302</v>
      </c>
      <c r="C83" s="33">
        <v>84916668.708547577</v>
      </c>
      <c r="E83" s="27" t="s">
        <v>498</v>
      </c>
      <c r="F83" s="33">
        <v>7947675.75</v>
      </c>
    </row>
    <row r="84" spans="1:6" x14ac:dyDescent="0.2">
      <c r="A84" s="27">
        <v>4602</v>
      </c>
      <c r="B84" s="27" t="s">
        <v>195</v>
      </c>
      <c r="C84" s="33">
        <v>84725400.963</v>
      </c>
      <c r="E84" s="27" t="s">
        <v>499</v>
      </c>
      <c r="F84" s="33">
        <v>7791693.693</v>
      </c>
    </row>
    <row r="85" spans="1:6" x14ac:dyDescent="0.2">
      <c r="A85" s="27">
        <v>3437</v>
      </c>
      <c r="B85" s="27" t="s">
        <v>154</v>
      </c>
      <c r="C85" s="33">
        <v>84457594.537381932</v>
      </c>
      <c r="E85" s="27" t="s">
        <v>500</v>
      </c>
      <c r="F85" s="33">
        <v>7705570.432</v>
      </c>
    </row>
    <row r="86" spans="1:6" x14ac:dyDescent="0.2">
      <c r="A86" s="27">
        <v>3449</v>
      </c>
      <c r="B86" s="27" t="s">
        <v>375</v>
      </c>
      <c r="C86" s="33">
        <v>83216989.7881037</v>
      </c>
      <c r="E86" s="27" t="s">
        <v>501</v>
      </c>
      <c r="F86" s="33">
        <v>7475729.6110000005</v>
      </c>
    </row>
    <row r="87" spans="1:6" x14ac:dyDescent="0.2">
      <c r="A87" s="27">
        <v>3428</v>
      </c>
      <c r="B87" s="27" t="s">
        <v>384</v>
      </c>
      <c r="C87" s="33">
        <v>82709925.496818766</v>
      </c>
      <c r="E87" s="27" t="s">
        <v>502</v>
      </c>
      <c r="F87" s="33">
        <v>7406278.6280000005</v>
      </c>
    </row>
    <row r="88" spans="1:6" x14ac:dyDescent="0.2">
      <c r="A88" s="27">
        <v>1108</v>
      </c>
      <c r="B88" s="27" t="s">
        <v>58</v>
      </c>
      <c r="C88" s="33">
        <v>80932926.333000004</v>
      </c>
      <c r="E88" s="27" t="s">
        <v>503</v>
      </c>
      <c r="F88" s="33">
        <v>7277061.9390000002</v>
      </c>
    </row>
    <row r="89" spans="1:6" x14ac:dyDescent="0.2">
      <c r="A89" s="27">
        <v>4217</v>
      </c>
      <c r="B89" s="27" t="s">
        <v>126</v>
      </c>
      <c r="C89" s="33">
        <v>79125666.415046349</v>
      </c>
      <c r="E89" s="27" t="s">
        <v>504</v>
      </c>
      <c r="F89" s="33">
        <v>7111347.8799999999</v>
      </c>
    </row>
    <row r="90" spans="1:6" x14ac:dyDescent="0.2">
      <c r="A90" s="27">
        <v>3454</v>
      </c>
      <c r="B90" s="27" t="s">
        <v>328</v>
      </c>
      <c r="C90" s="33">
        <v>78949612.414887071</v>
      </c>
      <c r="E90" s="27" t="s">
        <v>505</v>
      </c>
      <c r="F90" s="33">
        <v>6797651.784</v>
      </c>
    </row>
    <row r="91" spans="1:6" x14ac:dyDescent="0.2">
      <c r="A91" s="27">
        <v>5444</v>
      </c>
      <c r="B91" s="27" t="s">
        <v>112</v>
      </c>
      <c r="C91" s="33">
        <v>78039960.599183545</v>
      </c>
      <c r="E91" s="27" t="s">
        <v>506</v>
      </c>
      <c r="F91" s="33">
        <v>6777078.7700000005</v>
      </c>
    </row>
    <row r="92" spans="1:6" x14ac:dyDescent="0.2">
      <c r="A92" s="27">
        <v>3007</v>
      </c>
      <c r="B92" s="27" t="s">
        <v>66</v>
      </c>
      <c r="C92" s="33">
        <v>76748951.7362867</v>
      </c>
      <c r="E92" s="27" t="s">
        <v>507</v>
      </c>
      <c r="F92" s="33">
        <v>6724060</v>
      </c>
    </row>
    <row r="93" spans="1:6" x14ac:dyDescent="0.2">
      <c r="A93" s="27">
        <v>3435</v>
      </c>
      <c r="B93" s="27" t="s">
        <v>155</v>
      </c>
      <c r="C93" s="33">
        <v>76651032.297245994</v>
      </c>
      <c r="E93" s="27" t="s">
        <v>508</v>
      </c>
      <c r="F93" s="33">
        <v>6494022.4440000001</v>
      </c>
    </row>
    <row r="94" spans="1:6" x14ac:dyDescent="0.2">
      <c r="A94" s="27">
        <v>5418</v>
      </c>
      <c r="B94" s="27" t="s">
        <v>365</v>
      </c>
      <c r="C94" s="33">
        <v>75517560.917827666</v>
      </c>
      <c r="E94" s="27" t="s">
        <v>509</v>
      </c>
      <c r="F94" s="33">
        <v>6473093.7039999999</v>
      </c>
    </row>
    <row r="95" spans="1:6" x14ac:dyDescent="0.2">
      <c r="A95" s="27">
        <v>4220</v>
      </c>
      <c r="B95" s="27" t="s">
        <v>132</v>
      </c>
      <c r="C95" s="33">
        <v>72198025.402735725</v>
      </c>
      <c r="E95" s="27" t="s">
        <v>510</v>
      </c>
      <c r="F95" s="33">
        <v>6461727.4151999997</v>
      </c>
    </row>
    <row r="96" spans="1:6" x14ac:dyDescent="0.2">
      <c r="A96" s="27">
        <v>1824</v>
      </c>
      <c r="B96" s="27" t="s">
        <v>110</v>
      </c>
      <c r="C96" s="33">
        <v>69173227.541493312</v>
      </c>
      <c r="E96" s="27" t="s">
        <v>511</v>
      </c>
      <c r="F96" s="33">
        <v>6330192.1200000001</v>
      </c>
    </row>
    <row r="97" spans="1:6" x14ac:dyDescent="0.2">
      <c r="A97" s="27">
        <v>1836</v>
      </c>
      <c r="B97" s="27" t="s">
        <v>252</v>
      </c>
      <c r="C97" s="33">
        <v>67616532.494000003</v>
      </c>
      <c r="E97" s="27" t="s">
        <v>512</v>
      </c>
      <c r="F97" s="33">
        <v>6268182.585</v>
      </c>
    </row>
    <row r="98" spans="1:6" x14ac:dyDescent="0.2">
      <c r="A98" s="27">
        <v>5041</v>
      </c>
      <c r="B98" s="27" t="s">
        <v>407</v>
      </c>
      <c r="C98" s="33">
        <v>65426050.034084633</v>
      </c>
      <c r="E98" s="27" t="s">
        <v>513</v>
      </c>
      <c r="F98" s="33">
        <v>6011322.6030000001</v>
      </c>
    </row>
    <row r="99" spans="1:6" x14ac:dyDescent="0.2">
      <c r="A99" s="27">
        <v>3051</v>
      </c>
      <c r="B99" s="27" t="s">
        <v>279</v>
      </c>
      <c r="C99" s="33">
        <v>60480077.20258496</v>
      </c>
      <c r="E99" s="27" t="s">
        <v>514</v>
      </c>
      <c r="F99" s="33">
        <v>5840392.9850000003</v>
      </c>
    </row>
    <row r="100" spans="1:6" x14ac:dyDescent="0.2">
      <c r="A100" s="27">
        <v>5429</v>
      </c>
      <c r="B100" s="27" t="s">
        <v>296</v>
      </c>
      <c r="C100" s="33">
        <v>58962961.182200179</v>
      </c>
      <c r="E100" s="27" t="s">
        <v>515</v>
      </c>
      <c r="F100" s="33">
        <v>5618266.0104999999</v>
      </c>
    </row>
    <row r="101" spans="1:6" x14ac:dyDescent="0.2">
      <c r="A101" s="27">
        <v>4650</v>
      </c>
      <c r="B101" s="27" t="s">
        <v>216</v>
      </c>
      <c r="C101" s="33">
        <v>58268840.064355738</v>
      </c>
      <c r="E101" s="27" t="s">
        <v>516</v>
      </c>
      <c r="F101" s="33">
        <v>5544565.6629999997</v>
      </c>
    </row>
    <row r="102" spans="1:6" x14ac:dyDescent="0.2">
      <c r="A102" s="27">
        <v>4611</v>
      </c>
      <c r="B102" s="27" t="s">
        <v>320</v>
      </c>
      <c r="C102" s="33">
        <v>58240523.373214699</v>
      </c>
      <c r="E102" s="27" t="s">
        <v>517</v>
      </c>
      <c r="F102" s="33">
        <v>5544199.2060000002</v>
      </c>
    </row>
    <row r="103" spans="1:6" x14ac:dyDescent="0.2">
      <c r="A103" s="27">
        <v>5061</v>
      </c>
      <c r="B103" s="27" t="s">
        <v>286</v>
      </c>
      <c r="C103" s="33">
        <v>57524095.52238217</v>
      </c>
      <c r="E103" s="27" t="s">
        <v>518</v>
      </c>
      <c r="F103" s="33">
        <v>5490523.8355</v>
      </c>
    </row>
    <row r="104" spans="1:6" x14ac:dyDescent="0.2">
      <c r="A104" s="27">
        <v>1578</v>
      </c>
      <c r="B104" s="27" t="s">
        <v>207</v>
      </c>
      <c r="C104" s="33">
        <v>57028741.511</v>
      </c>
      <c r="E104" s="27" t="s">
        <v>519</v>
      </c>
      <c r="F104" s="33">
        <v>5450078.6100000003</v>
      </c>
    </row>
    <row r="105" spans="1:6" x14ac:dyDescent="0.2">
      <c r="A105" s="27">
        <v>3816</v>
      </c>
      <c r="B105" s="27" t="s">
        <v>128</v>
      </c>
      <c r="C105" s="33">
        <v>54687581.936944604</v>
      </c>
      <c r="E105" s="27" t="s">
        <v>520</v>
      </c>
      <c r="F105" s="33">
        <v>5258678.3830000004</v>
      </c>
    </row>
    <row r="106" spans="1:6" x14ac:dyDescent="0.2">
      <c r="A106" s="27">
        <v>1813</v>
      </c>
      <c r="B106" s="27" t="s">
        <v>159</v>
      </c>
      <c r="C106" s="33">
        <v>54668567.993300244</v>
      </c>
      <c r="E106" s="27" t="s">
        <v>521</v>
      </c>
      <c r="F106" s="33">
        <v>5213580.7989999996</v>
      </c>
    </row>
    <row r="107" spans="1:6" x14ac:dyDescent="0.2">
      <c r="A107" s="27">
        <v>3452</v>
      </c>
      <c r="B107" s="27" t="s">
        <v>238</v>
      </c>
      <c r="C107" s="33">
        <v>54162993.240850449</v>
      </c>
      <c r="E107" s="27" t="s">
        <v>522</v>
      </c>
      <c r="F107" s="33">
        <v>5158013.7420000006</v>
      </c>
    </row>
    <row r="108" spans="1:6" x14ac:dyDescent="0.2">
      <c r="A108" s="27">
        <v>5438</v>
      </c>
      <c r="B108" s="27" t="s">
        <v>387</v>
      </c>
      <c r="C108" s="33">
        <v>50424382.078704558</v>
      </c>
      <c r="E108" s="27" t="s">
        <v>523</v>
      </c>
      <c r="F108" s="33">
        <v>4960865</v>
      </c>
    </row>
    <row r="109" spans="1:6" x14ac:dyDescent="0.2">
      <c r="A109" s="27">
        <v>5426</v>
      </c>
      <c r="B109" s="27" t="s">
        <v>260</v>
      </c>
      <c r="C109" s="33">
        <v>49643269.902417704</v>
      </c>
      <c r="E109" s="27" t="s">
        <v>524</v>
      </c>
      <c r="F109" s="33">
        <v>4677199.6040000003</v>
      </c>
    </row>
    <row r="110" spans="1:6" x14ac:dyDescent="0.2">
      <c r="A110" s="27">
        <v>3440</v>
      </c>
      <c r="B110" s="27" t="s">
        <v>116</v>
      </c>
      <c r="C110" s="33">
        <v>47514015.92032814</v>
      </c>
      <c r="E110" s="27" t="s">
        <v>525</v>
      </c>
      <c r="F110" s="33">
        <v>4603115.4469999997</v>
      </c>
    </row>
    <row r="111" spans="1:6" x14ac:dyDescent="0.2">
      <c r="A111" s="27">
        <v>5043</v>
      </c>
      <c r="B111" s="27" t="s">
        <v>271</v>
      </c>
      <c r="C111" s="33">
        <v>44234866.339999996</v>
      </c>
      <c r="E111" s="27" t="s">
        <v>526</v>
      </c>
      <c r="F111" s="33">
        <v>4561148.4380000001</v>
      </c>
    </row>
    <row r="112" spans="1:6" x14ac:dyDescent="0.2">
      <c r="A112" s="27">
        <v>4647</v>
      </c>
      <c r="B112" s="27" t="s">
        <v>105</v>
      </c>
      <c r="C112" s="33">
        <v>42722597.308200002</v>
      </c>
      <c r="E112" s="27" t="s">
        <v>527</v>
      </c>
      <c r="F112" s="33">
        <v>4455815.1050000004</v>
      </c>
    </row>
    <row r="113" spans="1:6" x14ac:dyDescent="0.2">
      <c r="A113" s="27">
        <v>5042</v>
      </c>
      <c r="B113" s="27" t="s">
        <v>283</v>
      </c>
      <c r="C113" s="33">
        <v>42654909.506999999</v>
      </c>
      <c r="E113" s="27" t="s">
        <v>528</v>
      </c>
      <c r="F113" s="33">
        <v>4344450.2609999999</v>
      </c>
    </row>
    <row r="114" spans="1:6" x14ac:dyDescent="0.2">
      <c r="A114" s="27">
        <v>3434</v>
      </c>
      <c r="B114" s="27" t="s">
        <v>153</v>
      </c>
      <c r="C114" s="33">
        <v>34811556.946110435</v>
      </c>
      <c r="E114" s="27" t="s">
        <v>529</v>
      </c>
      <c r="F114" s="33">
        <v>4128011.713</v>
      </c>
    </row>
    <row r="115" spans="1:6" x14ac:dyDescent="0.2">
      <c r="A115" s="27">
        <v>1122</v>
      </c>
      <c r="B115" s="27" t="s">
        <v>169</v>
      </c>
      <c r="C115" s="33">
        <v>32891110.407000002</v>
      </c>
      <c r="E115" s="27" t="s">
        <v>530</v>
      </c>
      <c r="F115" s="33">
        <v>3970206.9960000003</v>
      </c>
    </row>
    <row r="116" spans="1:6" x14ac:dyDescent="0.2">
      <c r="A116" s="27">
        <v>3034</v>
      </c>
      <c r="B116" s="27" t="s">
        <v>278</v>
      </c>
      <c r="C116" s="33">
        <v>31945758.405610874</v>
      </c>
      <c r="E116" s="27" t="s">
        <v>531</v>
      </c>
      <c r="F116" s="33">
        <v>3482164.8050000002</v>
      </c>
    </row>
    <row r="117" spans="1:6" x14ac:dyDescent="0.2">
      <c r="A117" s="27">
        <v>3807</v>
      </c>
      <c r="B117" s="27" t="s">
        <v>204</v>
      </c>
      <c r="C117" s="33">
        <v>31827916.445899788</v>
      </c>
      <c r="E117" s="27" t="s">
        <v>532</v>
      </c>
      <c r="F117" s="33">
        <v>3479716.1979999999</v>
      </c>
    </row>
    <row r="118" spans="1:6" x14ac:dyDescent="0.2">
      <c r="A118" s="27">
        <v>4219</v>
      </c>
      <c r="B118" s="27" t="s">
        <v>113</v>
      </c>
      <c r="C118" s="33">
        <v>29933029.431416299</v>
      </c>
      <c r="E118" s="27" t="s">
        <v>533</v>
      </c>
      <c r="F118" s="33">
        <v>3431575.6230000001</v>
      </c>
    </row>
    <row r="119" spans="1:6" x14ac:dyDescent="0.2">
      <c r="A119" s="27">
        <v>1826</v>
      </c>
      <c r="B119" s="27" t="s">
        <v>249</v>
      </c>
      <c r="C119" s="33">
        <v>29127691.117000002</v>
      </c>
      <c r="E119" s="27" t="s">
        <v>534</v>
      </c>
      <c r="F119" s="33">
        <v>2799312.327</v>
      </c>
    </row>
    <row r="120" spans="1:6" x14ac:dyDescent="0.2">
      <c r="A120" s="27">
        <v>3821</v>
      </c>
      <c r="B120" s="27" t="s">
        <v>144</v>
      </c>
      <c r="C120" s="33">
        <v>27474303.843918763</v>
      </c>
      <c r="E120" s="27" t="s">
        <v>535</v>
      </c>
      <c r="F120" s="33">
        <v>2642157</v>
      </c>
    </row>
    <row r="121" spans="1:6" x14ac:dyDescent="0.2">
      <c r="A121" s="27">
        <v>3426</v>
      </c>
      <c r="B121" s="27" t="s">
        <v>378</v>
      </c>
      <c r="C121" s="33">
        <v>24397091.594004598</v>
      </c>
      <c r="E121" s="27" t="s">
        <v>536</v>
      </c>
      <c r="F121" s="33">
        <v>2626935.1999999997</v>
      </c>
    </row>
    <row r="122" spans="1:6" x14ac:dyDescent="0.2">
      <c r="A122" s="27">
        <v>1875</v>
      </c>
      <c r="B122" s="27" t="s">
        <v>181</v>
      </c>
      <c r="C122" s="33">
        <v>22943874.274999999</v>
      </c>
      <c r="E122" s="27" t="s">
        <v>537</v>
      </c>
      <c r="F122" s="33">
        <v>2555471.6460000002</v>
      </c>
    </row>
    <row r="123" spans="1:6" x14ac:dyDescent="0.2">
      <c r="A123" s="27">
        <v>4202</v>
      </c>
      <c r="B123" s="27" t="s">
        <v>82</v>
      </c>
      <c r="C123" s="33">
        <v>21649709.50835029</v>
      </c>
      <c r="E123" s="27" t="s">
        <v>538</v>
      </c>
      <c r="F123" s="33">
        <v>2526502.9160000002</v>
      </c>
    </row>
    <row r="124" spans="1:6" x14ac:dyDescent="0.2">
      <c r="A124" s="27">
        <v>1160</v>
      </c>
      <c r="B124" s="27" t="s">
        <v>103</v>
      </c>
      <c r="C124" s="33">
        <v>20311797.711881429</v>
      </c>
      <c r="E124" s="27" t="s">
        <v>539</v>
      </c>
      <c r="F124" s="33">
        <v>2424499</v>
      </c>
    </row>
    <row r="125" spans="1:6" x14ac:dyDescent="0.2">
      <c r="A125" s="27">
        <v>5401</v>
      </c>
      <c r="B125" s="27" t="s">
        <v>73</v>
      </c>
      <c r="C125" s="33">
        <v>20186360.469556171</v>
      </c>
      <c r="E125" s="27" t="s">
        <v>540</v>
      </c>
      <c r="F125" s="33">
        <v>2396978.46</v>
      </c>
    </row>
    <row r="126" spans="1:6" x14ac:dyDescent="0.2">
      <c r="A126" s="27">
        <v>5028</v>
      </c>
      <c r="B126" s="27" t="s">
        <v>90</v>
      </c>
      <c r="C126" s="33">
        <v>20127842.713247977</v>
      </c>
      <c r="E126" s="27" t="s">
        <v>541</v>
      </c>
      <c r="F126" s="33">
        <v>2283518.9139999999</v>
      </c>
    </row>
    <row r="127" spans="1:6" x14ac:dyDescent="0.2">
      <c r="A127" s="27">
        <v>1101</v>
      </c>
      <c r="B127" s="27" t="s">
        <v>76</v>
      </c>
      <c r="C127" s="33">
        <v>20024173.504552871</v>
      </c>
      <c r="E127" s="27" t="s">
        <v>542</v>
      </c>
      <c r="F127" s="33">
        <v>2223366.1660000002</v>
      </c>
    </row>
    <row r="128" spans="1:6" x14ac:dyDescent="0.2">
      <c r="A128" s="27">
        <v>1825</v>
      </c>
      <c r="B128" s="27" t="s">
        <v>248</v>
      </c>
      <c r="C128" s="33">
        <v>19635316.944000002</v>
      </c>
      <c r="E128" s="27" t="s">
        <v>543</v>
      </c>
      <c r="F128" s="33">
        <v>2157161.0300000003</v>
      </c>
    </row>
    <row r="129" spans="1:6" x14ac:dyDescent="0.2">
      <c r="A129" s="27">
        <v>1130</v>
      </c>
      <c r="B129" s="27" t="s">
        <v>100</v>
      </c>
      <c r="C129" s="33">
        <v>19404506.483600002</v>
      </c>
      <c r="E129" s="27" t="s">
        <v>544</v>
      </c>
      <c r="F129" s="33">
        <v>2128362.4109999998</v>
      </c>
    </row>
    <row r="130" spans="1:6" x14ac:dyDescent="0.2">
      <c r="A130" s="27">
        <v>3050</v>
      </c>
      <c r="B130" s="27" t="s">
        <v>245</v>
      </c>
      <c r="C130" s="33">
        <v>19266360.294893492</v>
      </c>
      <c r="E130" s="27" t="s">
        <v>545</v>
      </c>
      <c r="F130" s="33">
        <v>1956493.656</v>
      </c>
    </row>
    <row r="131" spans="1:6" x14ac:dyDescent="0.2">
      <c r="A131" s="27">
        <v>1840</v>
      </c>
      <c r="B131" s="27" t="s">
        <v>342</v>
      </c>
      <c r="C131" s="33">
        <v>18676973.936657935</v>
      </c>
      <c r="E131" s="27" t="s">
        <v>546</v>
      </c>
      <c r="F131" s="33">
        <v>1923472.9640000002</v>
      </c>
    </row>
    <row r="132" spans="1:6" x14ac:dyDescent="0.2">
      <c r="A132" s="27">
        <v>5059</v>
      </c>
      <c r="B132" s="27" t="s">
        <v>75</v>
      </c>
      <c r="C132" s="33">
        <v>18415394.361000001</v>
      </c>
      <c r="E132" s="27" t="s">
        <v>547</v>
      </c>
      <c r="F132" s="33">
        <v>1832793.3840000001</v>
      </c>
    </row>
    <row r="133" spans="1:6" x14ac:dyDescent="0.2">
      <c r="A133" s="27">
        <v>5025</v>
      </c>
      <c r="B133" s="27" t="s">
        <v>298</v>
      </c>
      <c r="C133" s="33">
        <v>18067563.00575</v>
      </c>
      <c r="E133" s="27" t="s">
        <v>548</v>
      </c>
      <c r="F133" s="33">
        <v>1827342.4</v>
      </c>
    </row>
    <row r="134" spans="1:6" x14ac:dyDescent="0.2">
      <c r="A134" s="27">
        <v>1520</v>
      </c>
      <c r="B134" s="27" t="s">
        <v>114</v>
      </c>
      <c r="C134" s="33">
        <v>18031539.996800002</v>
      </c>
      <c r="E134" s="27" t="s">
        <v>549</v>
      </c>
      <c r="F134" s="33">
        <v>1803970.6159999999</v>
      </c>
    </row>
    <row r="135" spans="1:6" x14ac:dyDescent="0.2">
      <c r="A135" s="27">
        <v>4640</v>
      </c>
      <c r="B135" s="27" t="s">
        <v>168</v>
      </c>
      <c r="C135" s="33">
        <v>17837006.263999999</v>
      </c>
      <c r="E135" s="27" t="s">
        <v>550</v>
      </c>
      <c r="F135" s="33">
        <v>1702789.2</v>
      </c>
    </row>
    <row r="136" spans="1:6" x14ac:dyDescent="0.2">
      <c r="A136" s="27">
        <v>3814</v>
      </c>
      <c r="B136" s="27" t="s">
        <v>185</v>
      </c>
      <c r="C136" s="33">
        <v>17728610.57741956</v>
      </c>
      <c r="E136" s="27" t="s">
        <v>551</v>
      </c>
      <c r="F136" s="33">
        <v>1559023.9008000002</v>
      </c>
    </row>
    <row r="137" spans="1:6" x14ac:dyDescent="0.2">
      <c r="A137" s="27">
        <v>3420</v>
      </c>
      <c r="B137" s="27" t="s">
        <v>92</v>
      </c>
      <c r="C137" s="33">
        <v>17173888.511015385</v>
      </c>
      <c r="E137" s="27" t="s">
        <v>552</v>
      </c>
      <c r="F137" s="33">
        <v>1492676.55125</v>
      </c>
    </row>
    <row r="138" spans="1:6" x14ac:dyDescent="0.2">
      <c r="A138" s="27">
        <v>5001</v>
      </c>
      <c r="B138" s="27" t="s">
        <v>107</v>
      </c>
      <c r="C138" s="33">
        <v>17023514.9694</v>
      </c>
      <c r="E138" s="27" t="s">
        <v>553</v>
      </c>
      <c r="F138" s="33">
        <v>1398577.3000000003</v>
      </c>
    </row>
    <row r="139" spans="1:6" x14ac:dyDescent="0.2">
      <c r="A139" s="27">
        <v>1804</v>
      </c>
      <c r="B139" s="27" t="s">
        <v>63</v>
      </c>
      <c r="C139" s="33">
        <v>16565265.368306959</v>
      </c>
      <c r="E139" s="27" t="s">
        <v>554</v>
      </c>
      <c r="F139" s="33">
        <v>1373864.31</v>
      </c>
    </row>
    <row r="140" spans="1:6" x14ac:dyDescent="0.2">
      <c r="A140" s="27">
        <v>3812</v>
      </c>
      <c r="B140" s="27" t="s">
        <v>408</v>
      </c>
      <c r="C140" s="33">
        <v>16237231.524257019</v>
      </c>
      <c r="E140" s="27" t="s">
        <v>555</v>
      </c>
      <c r="F140" s="33">
        <v>1258164.5024000001</v>
      </c>
    </row>
    <row r="141" spans="1:6" x14ac:dyDescent="0.2">
      <c r="A141" s="27">
        <v>1525</v>
      </c>
      <c r="B141" s="27" t="s">
        <v>215</v>
      </c>
      <c r="C141" s="33">
        <v>16142155.194999998</v>
      </c>
      <c r="E141" s="27" t="s">
        <v>556</v>
      </c>
      <c r="F141" s="33">
        <v>1208508</v>
      </c>
    </row>
    <row r="142" spans="1:6" x14ac:dyDescent="0.2">
      <c r="A142" s="27">
        <v>3429</v>
      </c>
      <c r="B142" s="27" t="s">
        <v>409</v>
      </c>
      <c r="C142" s="33">
        <v>15791684.088412305</v>
      </c>
      <c r="E142" s="27" t="s">
        <v>557</v>
      </c>
      <c r="F142" s="33">
        <v>1186875.5360000001</v>
      </c>
    </row>
    <row r="143" spans="1:6" x14ac:dyDescent="0.2">
      <c r="A143" s="27">
        <v>4635</v>
      </c>
      <c r="B143" s="27" t="s">
        <v>217</v>
      </c>
      <c r="C143" s="33">
        <v>15636255.514778832</v>
      </c>
      <c r="E143" s="27" t="s">
        <v>558</v>
      </c>
      <c r="F143" s="33">
        <v>1056860.1680000001</v>
      </c>
    </row>
    <row r="144" spans="1:6" x14ac:dyDescent="0.2">
      <c r="A144" s="27">
        <v>3401</v>
      </c>
      <c r="B144" s="27" t="s">
        <v>331</v>
      </c>
      <c r="C144" s="33">
        <v>15511327.38281293</v>
      </c>
      <c r="E144" s="27" t="s">
        <v>559</v>
      </c>
      <c r="F144" s="33">
        <v>1007945</v>
      </c>
    </row>
    <row r="145" spans="1:6" x14ac:dyDescent="0.2">
      <c r="A145" s="27">
        <v>3001</v>
      </c>
      <c r="B145" s="27" t="s">
        <v>123</v>
      </c>
      <c r="C145" s="33">
        <v>13608686.301459074</v>
      </c>
      <c r="E145" s="27" t="s">
        <v>560</v>
      </c>
      <c r="F145" s="33">
        <v>912450</v>
      </c>
    </row>
    <row r="146" spans="1:6" x14ac:dyDescent="0.2">
      <c r="A146" s="27">
        <v>3453</v>
      </c>
      <c r="B146" s="27" t="s">
        <v>235</v>
      </c>
      <c r="C146" s="33">
        <v>13169737.227750644</v>
      </c>
      <c r="E146" s="27" t="s">
        <v>561</v>
      </c>
      <c r="F146" s="33">
        <v>911499.2</v>
      </c>
    </row>
    <row r="147" spans="1:6" x14ac:dyDescent="0.2">
      <c r="A147" s="27">
        <v>5027</v>
      </c>
      <c r="B147" s="27" t="s">
        <v>165</v>
      </c>
      <c r="C147" s="33">
        <v>13002524.903903231</v>
      </c>
      <c r="E147" s="27" t="s">
        <v>562</v>
      </c>
      <c r="F147" s="33">
        <v>817335.42500000005</v>
      </c>
    </row>
    <row r="148" spans="1:6" x14ac:dyDescent="0.2">
      <c r="A148" s="27">
        <v>1822</v>
      </c>
      <c r="B148" s="27" t="s">
        <v>224</v>
      </c>
      <c r="C148" s="33">
        <v>12316791.007733863</v>
      </c>
      <c r="E148" s="27" t="s">
        <v>563</v>
      </c>
      <c r="F148" s="33">
        <v>813261.24600000004</v>
      </c>
    </row>
    <row r="149" spans="1:6" x14ac:dyDescent="0.2">
      <c r="A149" s="27">
        <v>4630</v>
      </c>
      <c r="B149" s="27" t="s">
        <v>367</v>
      </c>
      <c r="C149" s="33">
        <v>11632487.987396624</v>
      </c>
      <c r="E149" s="27" t="s">
        <v>564</v>
      </c>
      <c r="F149" s="33">
        <v>788351.08799999999</v>
      </c>
    </row>
    <row r="150" spans="1:6" x14ac:dyDescent="0.2">
      <c r="A150" s="27">
        <v>5006</v>
      </c>
      <c r="B150" s="27" t="s">
        <v>151</v>
      </c>
      <c r="C150" s="33">
        <v>11340136.3585</v>
      </c>
      <c r="E150" s="27" t="s">
        <v>565</v>
      </c>
      <c r="F150" s="33">
        <v>734926.48800000001</v>
      </c>
    </row>
    <row r="151" spans="1:6" x14ac:dyDescent="0.2">
      <c r="A151" s="27">
        <v>3421</v>
      </c>
      <c r="B151" s="27" t="s">
        <v>230</v>
      </c>
      <c r="C151" s="33">
        <v>10750010.334664851</v>
      </c>
      <c r="E151" s="27" t="s">
        <v>566</v>
      </c>
      <c r="F151" s="33">
        <v>643349</v>
      </c>
    </row>
    <row r="152" spans="1:6" x14ac:dyDescent="0.2">
      <c r="A152" s="27">
        <v>4216</v>
      </c>
      <c r="B152" s="27" t="s">
        <v>125</v>
      </c>
      <c r="C152" s="33">
        <v>10597443.22581723</v>
      </c>
      <c r="E152" s="27" t="s">
        <v>567</v>
      </c>
      <c r="F152" s="33">
        <v>622554.81400000001</v>
      </c>
    </row>
    <row r="153" spans="1:6" x14ac:dyDescent="0.2">
      <c r="A153" s="27">
        <v>3039</v>
      </c>
      <c r="B153" s="27" t="s">
        <v>314</v>
      </c>
      <c r="C153" s="33">
        <v>10132151.17643497</v>
      </c>
      <c r="E153" s="27" t="s">
        <v>568</v>
      </c>
      <c r="F153" s="33">
        <v>621036</v>
      </c>
    </row>
    <row r="154" spans="1:6" x14ac:dyDescent="0.2">
      <c r="A154" s="27">
        <v>5053</v>
      </c>
      <c r="B154" s="27" t="s">
        <v>233</v>
      </c>
      <c r="C154" s="33">
        <v>9869242.4855000004</v>
      </c>
      <c r="E154" s="27" t="s">
        <v>569</v>
      </c>
      <c r="F154" s="33">
        <v>590520</v>
      </c>
    </row>
    <row r="155" spans="1:6" x14ac:dyDescent="0.2">
      <c r="A155" s="27">
        <v>4651</v>
      </c>
      <c r="B155" s="27" t="s">
        <v>291</v>
      </c>
      <c r="C155" s="33">
        <v>9737206.0540011786</v>
      </c>
      <c r="E155" s="27" t="s">
        <v>570</v>
      </c>
      <c r="F155" s="33">
        <v>578963.06649999996</v>
      </c>
    </row>
    <row r="156" spans="1:6" x14ac:dyDescent="0.2">
      <c r="A156" s="27">
        <v>1853</v>
      </c>
      <c r="B156" s="27" t="s">
        <v>263</v>
      </c>
      <c r="C156" s="33">
        <v>9622982.7632964738</v>
      </c>
      <c r="E156" s="27" t="s">
        <v>571</v>
      </c>
      <c r="F156" s="33">
        <v>564769.32799999998</v>
      </c>
    </row>
    <row r="157" spans="1:6" x14ac:dyDescent="0.2">
      <c r="A157" s="27">
        <v>5055</v>
      </c>
      <c r="B157" s="27" t="s">
        <v>129</v>
      </c>
      <c r="C157" s="33">
        <v>9023528.682</v>
      </c>
      <c r="E157" s="27" t="s">
        <v>572</v>
      </c>
      <c r="F157" s="33">
        <v>529174.62800000003</v>
      </c>
    </row>
    <row r="158" spans="1:6" x14ac:dyDescent="0.2">
      <c r="A158" s="27">
        <v>3419</v>
      </c>
      <c r="B158" s="27" t="s">
        <v>338</v>
      </c>
      <c r="C158" s="33">
        <v>9001646.3656107113</v>
      </c>
      <c r="E158" s="27" t="s">
        <v>573</v>
      </c>
      <c r="F158" s="33">
        <v>526767.08400000003</v>
      </c>
    </row>
    <row r="159" spans="1:6" x14ac:dyDescent="0.2">
      <c r="A159" s="27">
        <v>1577</v>
      </c>
      <c r="B159" s="27" t="s">
        <v>173</v>
      </c>
      <c r="C159" s="33">
        <v>8952654.7774999999</v>
      </c>
      <c r="E159" s="27" t="s">
        <v>574</v>
      </c>
      <c r="F159" s="33">
        <v>485217.05200000003</v>
      </c>
    </row>
    <row r="160" spans="1:6" x14ac:dyDescent="0.2">
      <c r="A160" s="27">
        <v>1111</v>
      </c>
      <c r="B160" s="27" t="s">
        <v>244</v>
      </c>
      <c r="C160" s="33">
        <v>8858371.2246711552</v>
      </c>
      <c r="E160" s="27" t="s">
        <v>575</v>
      </c>
      <c r="F160" s="33">
        <v>404633.962</v>
      </c>
    </row>
    <row r="161" spans="1:6" x14ac:dyDescent="0.2">
      <c r="A161" s="27">
        <v>4205</v>
      </c>
      <c r="B161" s="27" t="s">
        <v>65</v>
      </c>
      <c r="C161" s="33">
        <v>8806950.2949999999</v>
      </c>
      <c r="E161" s="27" t="s">
        <v>576</v>
      </c>
      <c r="F161" s="33">
        <v>379206.652</v>
      </c>
    </row>
    <row r="162" spans="1:6" x14ac:dyDescent="0.2">
      <c r="A162" s="27">
        <v>3441</v>
      </c>
      <c r="B162" s="27" t="s">
        <v>354</v>
      </c>
      <c r="C162" s="33">
        <v>8667784.1955456696</v>
      </c>
      <c r="E162" s="27" t="s">
        <v>577</v>
      </c>
      <c r="F162" s="33">
        <v>309897.60000000003</v>
      </c>
    </row>
    <row r="163" spans="1:6" x14ac:dyDescent="0.2">
      <c r="A163" s="27">
        <v>1870</v>
      </c>
      <c r="B163" s="27" t="s">
        <v>372</v>
      </c>
      <c r="C163" s="33">
        <v>7547645.4517999999</v>
      </c>
      <c r="E163" s="27" t="s">
        <v>578</v>
      </c>
      <c r="F163" s="33">
        <v>297765.16000000003</v>
      </c>
    </row>
    <row r="164" spans="1:6" x14ac:dyDescent="0.2">
      <c r="A164" s="27">
        <v>1848</v>
      </c>
      <c r="B164" s="27" t="s">
        <v>193</v>
      </c>
      <c r="C164" s="33">
        <v>7226571.237864743</v>
      </c>
      <c r="E164" s="27" t="s">
        <v>579</v>
      </c>
      <c r="F164" s="33">
        <v>274173.60800000001</v>
      </c>
    </row>
    <row r="165" spans="1:6" x14ac:dyDescent="0.2">
      <c r="A165" s="27">
        <v>4637</v>
      </c>
      <c r="B165" s="27" t="s">
        <v>221</v>
      </c>
      <c r="C165" s="33">
        <v>7106445.8109799391</v>
      </c>
      <c r="E165" s="27" t="s">
        <v>580</v>
      </c>
      <c r="F165" s="33">
        <v>269899</v>
      </c>
    </row>
    <row r="166" spans="1:6" x14ac:dyDescent="0.2">
      <c r="A166" s="27">
        <v>1506</v>
      </c>
      <c r="B166" s="27" t="s">
        <v>111</v>
      </c>
      <c r="C166" s="33">
        <v>6461727.4151999997</v>
      </c>
      <c r="E166" s="27" t="s">
        <v>581</v>
      </c>
      <c r="F166" s="33">
        <v>242781</v>
      </c>
    </row>
    <row r="167" spans="1:6" x14ac:dyDescent="0.2">
      <c r="A167" s="27">
        <v>5414</v>
      </c>
      <c r="B167" s="27" t="s">
        <v>316</v>
      </c>
      <c r="C167" s="33">
        <v>6277581.1085269367</v>
      </c>
      <c r="E167" s="27" t="s">
        <v>582</v>
      </c>
      <c r="F167" s="33">
        <v>184066.82699999999</v>
      </c>
    </row>
    <row r="168" spans="1:6" x14ac:dyDescent="0.2">
      <c r="A168" s="27">
        <v>3432</v>
      </c>
      <c r="B168" s="27" t="s">
        <v>150</v>
      </c>
      <c r="C168" s="33">
        <v>5768559.8741562366</v>
      </c>
      <c r="E168" s="27" t="s">
        <v>583</v>
      </c>
      <c r="F168" s="33">
        <v>168995.36499999999</v>
      </c>
    </row>
    <row r="169" spans="1:6" x14ac:dyDescent="0.2">
      <c r="A169" s="27">
        <v>1112</v>
      </c>
      <c r="B169" s="27" t="s">
        <v>160</v>
      </c>
      <c r="C169" s="33">
        <v>5706910.813000001</v>
      </c>
      <c r="E169" s="27" t="s">
        <v>584</v>
      </c>
      <c r="F169" s="33">
        <v>145600.16500000001</v>
      </c>
    </row>
    <row r="170" spans="1:6" x14ac:dyDescent="0.2">
      <c r="A170" s="27">
        <v>4645</v>
      </c>
      <c r="B170" s="27" t="s">
        <v>267</v>
      </c>
      <c r="C170" s="33">
        <v>5624292</v>
      </c>
      <c r="E170" s="27" t="s">
        <v>585</v>
      </c>
      <c r="F170" s="33">
        <v>123250.62</v>
      </c>
    </row>
    <row r="171" spans="1:6" x14ac:dyDescent="0.2">
      <c r="A171" s="27">
        <v>3815</v>
      </c>
      <c r="B171" s="27" t="s">
        <v>349</v>
      </c>
      <c r="C171" s="33">
        <v>4602936.4516063156</v>
      </c>
      <c r="E171" s="27" t="s">
        <v>586</v>
      </c>
      <c r="F171" s="33">
        <v>93607.889200000005</v>
      </c>
    </row>
    <row r="172" spans="1:6" x14ac:dyDescent="0.2">
      <c r="A172" s="27">
        <v>3411</v>
      </c>
      <c r="B172" s="27" t="s">
        <v>83</v>
      </c>
      <c r="C172" s="33">
        <v>4313661.2323623011</v>
      </c>
      <c r="E172" s="27" t="s">
        <v>587</v>
      </c>
      <c r="F172" s="33">
        <v>47774.289000000004</v>
      </c>
    </row>
    <row r="173" spans="1:6" x14ac:dyDescent="0.2">
      <c r="A173" s="27">
        <v>4646</v>
      </c>
      <c r="B173" s="27" t="s">
        <v>197</v>
      </c>
      <c r="C173" s="33">
        <v>4312889.9950000001</v>
      </c>
      <c r="E173" s="27" t="s">
        <v>588</v>
      </c>
      <c r="F173" s="33">
        <v>38091.955000000002</v>
      </c>
    </row>
    <row r="174" spans="1:6" x14ac:dyDescent="0.2">
      <c r="A174" s="27">
        <v>4614</v>
      </c>
      <c r="B174" s="27" t="s">
        <v>410</v>
      </c>
      <c r="C174" s="33">
        <v>4290420.9726331616</v>
      </c>
      <c r="E174" s="27" t="s">
        <v>589</v>
      </c>
      <c r="F174" s="33">
        <v>18438.222000000002</v>
      </c>
    </row>
    <row r="175" spans="1:6" x14ac:dyDescent="0.2">
      <c r="A175" s="27">
        <v>1114</v>
      </c>
      <c r="B175" s="27" t="s">
        <v>177</v>
      </c>
      <c r="C175" s="33">
        <v>4267479</v>
      </c>
      <c r="E175" s="27" t="s">
        <v>590</v>
      </c>
      <c r="F175" s="33">
        <v>985.04639999999995</v>
      </c>
    </row>
    <row r="176" spans="1:6" x14ac:dyDescent="0.2">
      <c r="A176" s="27">
        <v>3439</v>
      </c>
      <c r="B176" s="27" t="s">
        <v>115</v>
      </c>
      <c r="C176" s="33">
        <v>4019010.4482002924</v>
      </c>
      <c r="E176" s="27" t="s">
        <v>591</v>
      </c>
      <c r="F176" s="33">
        <v>0</v>
      </c>
    </row>
    <row r="177" spans="1:6" x14ac:dyDescent="0.2">
      <c r="A177" s="27">
        <v>5428</v>
      </c>
      <c r="B177" s="27" t="s">
        <v>261</v>
      </c>
      <c r="C177" s="33">
        <v>4013574.0634182543</v>
      </c>
      <c r="E177" s="27" t="s">
        <v>592</v>
      </c>
      <c r="F177" s="33">
        <v>0</v>
      </c>
    </row>
    <row r="178" spans="1:6" x14ac:dyDescent="0.2">
      <c r="A178" s="27">
        <v>3423</v>
      </c>
      <c r="B178" s="27" t="s">
        <v>287</v>
      </c>
      <c r="C178" s="33">
        <v>3506429.966</v>
      </c>
      <c r="E178" s="27" t="s">
        <v>593</v>
      </c>
      <c r="F178" s="33">
        <v>0</v>
      </c>
    </row>
    <row r="179" spans="1:6" x14ac:dyDescent="0.2">
      <c r="A179" s="27">
        <v>1866</v>
      </c>
      <c r="B179" s="27" t="s">
        <v>190</v>
      </c>
      <c r="C179" s="33">
        <v>3452896.0328136575</v>
      </c>
      <c r="E179" s="27" t="s">
        <v>594</v>
      </c>
      <c r="F179" s="33">
        <v>0</v>
      </c>
    </row>
    <row r="180" spans="1:6" x14ac:dyDescent="0.2">
      <c r="A180" s="27">
        <v>5402</v>
      </c>
      <c r="B180" s="27" t="s">
        <v>257</v>
      </c>
      <c r="C180" s="33">
        <v>3364512.7928550653</v>
      </c>
      <c r="E180" s="27" t="s">
        <v>595</v>
      </c>
      <c r="F180" s="33">
        <v>0</v>
      </c>
    </row>
    <row r="181" spans="1:6" x14ac:dyDescent="0.2">
      <c r="A181" s="27">
        <v>5058</v>
      </c>
      <c r="B181" s="27" t="s">
        <v>149</v>
      </c>
      <c r="C181" s="33">
        <v>3137792</v>
      </c>
      <c r="E181" s="27" t="s">
        <v>596</v>
      </c>
      <c r="F181" s="33">
        <v>0</v>
      </c>
    </row>
    <row r="182" spans="1:6" x14ac:dyDescent="0.2">
      <c r="A182" s="27">
        <v>4601</v>
      </c>
      <c r="B182" s="27" t="s">
        <v>54</v>
      </c>
      <c r="C182" s="33">
        <v>3126761.9449981223</v>
      </c>
      <c r="E182" s="27" t="s">
        <v>597</v>
      </c>
      <c r="F182" s="33">
        <v>0</v>
      </c>
    </row>
    <row r="183" spans="1:6" x14ac:dyDescent="0.2">
      <c r="A183" s="27">
        <v>1146</v>
      </c>
      <c r="B183" s="27" t="s">
        <v>89</v>
      </c>
      <c r="C183" s="33">
        <v>3113371.1676882394</v>
      </c>
      <c r="E183" s="27" t="s">
        <v>598</v>
      </c>
      <c r="F183" s="33">
        <v>0</v>
      </c>
    </row>
    <row r="184" spans="1:6" x14ac:dyDescent="0.2">
      <c r="A184" s="27">
        <v>3817</v>
      </c>
      <c r="B184" s="27" t="s">
        <v>142</v>
      </c>
      <c r="C184" s="33">
        <v>3006218.8401500001</v>
      </c>
      <c r="E184" s="27" t="s">
        <v>599</v>
      </c>
      <c r="F184" s="33">
        <v>0</v>
      </c>
    </row>
    <row r="185" spans="1:6" x14ac:dyDescent="0.2">
      <c r="A185" s="27">
        <v>3013</v>
      </c>
      <c r="B185" s="27" t="s">
        <v>237</v>
      </c>
      <c r="C185" s="33">
        <v>2692160.3901912812</v>
      </c>
      <c r="E185" s="27" t="s">
        <v>600</v>
      </c>
      <c r="F185" s="33">
        <v>0</v>
      </c>
    </row>
    <row r="186" spans="1:6" x14ac:dyDescent="0.2">
      <c r="A186" s="27">
        <v>5424</v>
      </c>
      <c r="B186" s="27" t="s">
        <v>363</v>
      </c>
      <c r="C186" s="33">
        <v>2624189.8947249027</v>
      </c>
      <c r="E186" s="27" t="s">
        <v>601</v>
      </c>
      <c r="F186" s="33">
        <v>0</v>
      </c>
    </row>
    <row r="187" spans="1:6" x14ac:dyDescent="0.2">
      <c r="A187" s="27">
        <v>5435</v>
      </c>
      <c r="B187" s="27" t="s">
        <v>389</v>
      </c>
      <c r="C187" s="33">
        <v>2490654.3622649703</v>
      </c>
      <c r="E187" s="27" t="s">
        <v>602</v>
      </c>
      <c r="F187" s="33">
        <v>0</v>
      </c>
    </row>
    <row r="188" spans="1:6" x14ac:dyDescent="0.2">
      <c r="A188" s="27">
        <v>3046</v>
      </c>
      <c r="B188" s="27" t="s">
        <v>266</v>
      </c>
      <c r="C188" s="33">
        <v>2460398.8140000002</v>
      </c>
      <c r="E188" s="27" t="s">
        <v>603</v>
      </c>
      <c r="F188" s="33">
        <v>0</v>
      </c>
    </row>
    <row r="189" spans="1:6" x14ac:dyDescent="0.2">
      <c r="A189" s="27">
        <v>4225</v>
      </c>
      <c r="B189" s="27" t="s">
        <v>84</v>
      </c>
      <c r="C189" s="33">
        <v>2367742.4750000001</v>
      </c>
      <c r="E189" s="27" t="s">
        <v>604</v>
      </c>
      <c r="F189" s="33">
        <v>0</v>
      </c>
    </row>
    <row r="190" spans="1:6" x14ac:dyDescent="0.2">
      <c r="A190" s="27">
        <v>5442</v>
      </c>
      <c r="B190" s="27" t="s">
        <v>219</v>
      </c>
      <c r="C190" s="33">
        <v>2343105.0043435949</v>
      </c>
      <c r="E190" s="27" t="s">
        <v>605</v>
      </c>
      <c r="F190" s="33">
        <v>0</v>
      </c>
    </row>
    <row r="191" spans="1:6" x14ac:dyDescent="0.2">
      <c r="A191" s="27">
        <v>5026</v>
      </c>
      <c r="B191" s="27" t="s">
        <v>231</v>
      </c>
      <c r="C191" s="33">
        <v>2198674.0910250596</v>
      </c>
      <c r="E191" s="27" t="s">
        <v>606</v>
      </c>
      <c r="F191" s="33">
        <v>0</v>
      </c>
    </row>
    <row r="192" spans="1:6" x14ac:dyDescent="0.2">
      <c r="A192" s="27">
        <v>1560</v>
      </c>
      <c r="B192" s="27" t="s">
        <v>304</v>
      </c>
      <c r="C192" s="33">
        <v>2075700.72004517</v>
      </c>
      <c r="E192" s="27" t="s">
        <v>607</v>
      </c>
      <c r="F192" s="33">
        <v>0</v>
      </c>
    </row>
    <row r="193" spans="1:6" x14ac:dyDescent="0.2">
      <c r="A193" s="27">
        <v>3045</v>
      </c>
      <c r="B193" s="27" t="s">
        <v>199</v>
      </c>
      <c r="C193" s="33">
        <v>2000492.6780000001</v>
      </c>
      <c r="E193" s="27" t="s">
        <v>608</v>
      </c>
      <c r="F193" s="33">
        <v>0</v>
      </c>
    </row>
    <row r="194" spans="1:6" x14ac:dyDescent="0.2">
      <c r="A194" s="27">
        <v>3407</v>
      </c>
      <c r="B194" s="27" t="s">
        <v>176</v>
      </c>
      <c r="C194" s="33">
        <v>1963745.7199049313</v>
      </c>
      <c r="E194" s="27" t="s">
        <v>609</v>
      </c>
      <c r="F194" s="33">
        <v>0</v>
      </c>
    </row>
    <row r="195" spans="1:6" x14ac:dyDescent="0.2">
      <c r="A195" s="27">
        <v>3431</v>
      </c>
      <c r="B195" s="27" t="s">
        <v>152</v>
      </c>
      <c r="C195" s="33">
        <v>1892365.1830579443</v>
      </c>
      <c r="E195" s="27" t="s">
        <v>610</v>
      </c>
      <c r="F195" s="33">
        <v>0</v>
      </c>
    </row>
    <row r="196" spans="1:6" x14ac:dyDescent="0.2">
      <c r="A196" s="27">
        <v>3425</v>
      </c>
      <c r="B196" s="27" t="s">
        <v>220</v>
      </c>
      <c r="C196" s="33">
        <v>1828085.2746345785</v>
      </c>
      <c r="E196" s="27" t="s">
        <v>611</v>
      </c>
      <c r="F196" s="33">
        <v>0</v>
      </c>
    </row>
    <row r="197" spans="1:6" x14ac:dyDescent="0.2">
      <c r="A197" s="27">
        <v>3430</v>
      </c>
      <c r="B197" s="27" t="s">
        <v>366</v>
      </c>
      <c r="C197" s="33">
        <v>1698173.4288170256</v>
      </c>
      <c r="E197" s="27" t="s">
        <v>612</v>
      </c>
      <c r="F197" s="33">
        <v>0</v>
      </c>
    </row>
    <row r="198" spans="1:6" x14ac:dyDescent="0.2">
      <c r="A198" s="27">
        <v>1535</v>
      </c>
      <c r="B198" s="27" t="s">
        <v>379</v>
      </c>
      <c r="C198" s="33">
        <v>1698037.3578022295</v>
      </c>
      <c r="E198" s="27" t="s">
        <v>613</v>
      </c>
      <c r="F198" s="33">
        <v>0</v>
      </c>
    </row>
    <row r="199" spans="1:6" x14ac:dyDescent="0.2">
      <c r="A199" s="27">
        <v>5049</v>
      </c>
      <c r="B199" s="27" t="s">
        <v>309</v>
      </c>
      <c r="C199" s="33">
        <v>1614599.8772782909</v>
      </c>
      <c r="E199" s="27" t="s">
        <v>614</v>
      </c>
      <c r="F199" s="33">
        <v>0</v>
      </c>
    </row>
    <row r="200" spans="1:6" x14ac:dyDescent="0.2">
      <c r="A200" s="27">
        <v>5054</v>
      </c>
      <c r="B200" s="27" t="s">
        <v>108</v>
      </c>
      <c r="C200" s="33">
        <v>1571896.223</v>
      </c>
      <c r="E200" s="27" t="s">
        <v>615</v>
      </c>
      <c r="F200" s="33">
        <v>0</v>
      </c>
    </row>
    <row r="201" spans="1:6" x14ac:dyDescent="0.2">
      <c r="A201" s="27">
        <v>5421</v>
      </c>
      <c r="B201" s="27" t="s">
        <v>347</v>
      </c>
      <c r="C201" s="33">
        <v>1354158</v>
      </c>
      <c r="E201" s="27" t="s">
        <v>616</v>
      </c>
      <c r="F201" s="33">
        <v>0</v>
      </c>
    </row>
    <row r="202" spans="1:6" x14ac:dyDescent="0.2">
      <c r="A202" s="27">
        <v>1859</v>
      </c>
      <c r="B202" s="27" t="s">
        <v>352</v>
      </c>
      <c r="C202" s="33">
        <v>1304936.7510179172</v>
      </c>
      <c r="E202" s="27" t="s">
        <v>617</v>
      </c>
      <c r="F202" s="33">
        <v>0</v>
      </c>
    </row>
    <row r="203" spans="1:6" x14ac:dyDescent="0.2">
      <c r="A203" s="27">
        <v>5436</v>
      </c>
      <c r="B203" s="27" t="s">
        <v>390</v>
      </c>
      <c r="C203" s="33">
        <v>1241585.7824344037</v>
      </c>
      <c r="E203" s="27" t="s">
        <v>618</v>
      </c>
      <c r="F203" s="33">
        <v>0</v>
      </c>
    </row>
    <row r="204" spans="1:6" x14ac:dyDescent="0.2">
      <c r="A204" s="27">
        <v>3016</v>
      </c>
      <c r="B204" s="27" t="s">
        <v>200</v>
      </c>
      <c r="C204" s="33">
        <v>1161380.8613266672</v>
      </c>
      <c r="E204" s="27" t="s">
        <v>619</v>
      </c>
      <c r="F204" s="33">
        <v>0</v>
      </c>
    </row>
    <row r="205" spans="1:6" x14ac:dyDescent="0.2">
      <c r="A205" s="27">
        <v>5440</v>
      </c>
      <c r="B205" s="27" t="s">
        <v>411</v>
      </c>
      <c r="C205" s="33">
        <v>1154820.0299491214</v>
      </c>
      <c r="E205" s="27" t="s">
        <v>620</v>
      </c>
      <c r="F205" s="33">
        <v>0</v>
      </c>
    </row>
    <row r="206" spans="1:6" x14ac:dyDescent="0.2">
      <c r="A206" s="27">
        <v>5037</v>
      </c>
      <c r="B206" s="27" t="s">
        <v>174</v>
      </c>
      <c r="C206" s="33">
        <v>1039976.8877139111</v>
      </c>
      <c r="E206" s="27" t="s">
        <v>621</v>
      </c>
      <c r="F206" s="33">
        <v>0</v>
      </c>
    </row>
    <row r="207" spans="1:6" x14ac:dyDescent="0.2">
      <c r="A207" s="27">
        <v>3053</v>
      </c>
      <c r="B207" s="27" t="s">
        <v>299</v>
      </c>
      <c r="C207" s="33">
        <v>1002466.9868</v>
      </c>
      <c r="E207" s="27" t="s">
        <v>622</v>
      </c>
      <c r="F207" s="33">
        <v>0</v>
      </c>
    </row>
    <row r="208" spans="1:6" x14ac:dyDescent="0.2">
      <c r="A208" s="27">
        <v>4615</v>
      </c>
      <c r="B208" s="27" t="s">
        <v>327</v>
      </c>
      <c r="C208" s="33">
        <v>919521.82857412635</v>
      </c>
      <c r="E208" s="27" t="s">
        <v>623</v>
      </c>
      <c r="F208" s="33">
        <v>0</v>
      </c>
    </row>
    <row r="209" spans="1:6" x14ac:dyDescent="0.2">
      <c r="A209" s="27">
        <v>1557</v>
      </c>
      <c r="B209" s="27" t="s">
        <v>356</v>
      </c>
      <c r="C209" s="33">
        <v>893333.48730597575</v>
      </c>
      <c r="E209" s="27" t="s">
        <v>624</v>
      </c>
      <c r="F209" s="33">
        <v>0</v>
      </c>
    </row>
    <row r="210" spans="1:6" x14ac:dyDescent="0.2">
      <c r="A210" s="27">
        <v>1874</v>
      </c>
      <c r="B210" s="27" t="s">
        <v>364</v>
      </c>
      <c r="C210" s="33">
        <v>798340.91751407878</v>
      </c>
      <c r="E210" s="27" t="s">
        <v>625</v>
      </c>
      <c r="F210" s="33">
        <v>0</v>
      </c>
    </row>
    <row r="211" spans="1:6" x14ac:dyDescent="0.2">
      <c r="A211" s="27">
        <v>1865</v>
      </c>
      <c r="B211" s="27" t="s">
        <v>382</v>
      </c>
      <c r="C211" s="33">
        <v>768731.5</v>
      </c>
      <c r="E211" s="27" t="s">
        <v>626</v>
      </c>
      <c r="F211" s="33">
        <v>0</v>
      </c>
    </row>
    <row r="212" spans="1:6" x14ac:dyDescent="0.2">
      <c r="A212" s="27">
        <v>3443</v>
      </c>
      <c r="B212" s="27" t="s">
        <v>412</v>
      </c>
      <c r="C212" s="33">
        <v>752652.37868830736</v>
      </c>
      <c r="E212" s="27" t="s">
        <v>627</v>
      </c>
      <c r="F212" s="33">
        <v>0</v>
      </c>
    </row>
    <row r="213" spans="1:6" x14ac:dyDescent="0.2">
      <c r="A213" s="27">
        <v>5417</v>
      </c>
      <c r="B213" s="27" t="s">
        <v>370</v>
      </c>
      <c r="C213" s="33">
        <v>732829.70974021382</v>
      </c>
      <c r="E213" s="27" t="s">
        <v>628</v>
      </c>
      <c r="F213" s="33">
        <v>0</v>
      </c>
    </row>
    <row r="214" spans="1:6" x14ac:dyDescent="0.2">
      <c r="A214" s="27">
        <v>1576</v>
      </c>
      <c r="B214" s="27" t="s">
        <v>270</v>
      </c>
      <c r="C214" s="33">
        <v>688892.35429010645</v>
      </c>
      <c r="E214" s="27" t="s">
        <v>629</v>
      </c>
      <c r="F214" s="33">
        <v>0</v>
      </c>
    </row>
    <row r="215" spans="1:6" x14ac:dyDescent="0.2">
      <c r="A215" s="27">
        <v>3446</v>
      </c>
      <c r="B215" s="27" t="s">
        <v>222</v>
      </c>
      <c r="C215" s="33">
        <v>653416.15557556588</v>
      </c>
      <c r="E215" s="27" t="s">
        <v>630</v>
      </c>
      <c r="F215" s="33">
        <v>0</v>
      </c>
    </row>
    <row r="216" spans="1:6" x14ac:dyDescent="0.2">
      <c r="A216" s="27">
        <v>3418</v>
      </c>
      <c r="B216" s="27" t="s">
        <v>334</v>
      </c>
      <c r="C216" s="33">
        <v>650643.01944103732</v>
      </c>
      <c r="E216" s="27" t="s">
        <v>631</v>
      </c>
      <c r="F216" s="33">
        <v>0</v>
      </c>
    </row>
    <row r="217" spans="1:6" x14ac:dyDescent="0.2">
      <c r="A217" s="27">
        <v>1871</v>
      </c>
      <c r="B217" s="27" t="s">
        <v>213</v>
      </c>
      <c r="C217" s="33">
        <v>559572.93844302394</v>
      </c>
      <c r="E217" s="27" t="s">
        <v>632</v>
      </c>
      <c r="F217" s="33">
        <v>0</v>
      </c>
    </row>
    <row r="218" spans="1:6" x14ac:dyDescent="0.2">
      <c r="A218" s="27">
        <v>4201</v>
      </c>
      <c r="B218" s="27" t="s">
        <v>127</v>
      </c>
      <c r="C218" s="33">
        <v>424543.3572042564</v>
      </c>
      <c r="E218" s="27" t="s">
        <v>633</v>
      </c>
      <c r="F218" s="33">
        <v>0</v>
      </c>
    </row>
    <row r="219" spans="1:6" x14ac:dyDescent="0.2">
      <c r="A219" s="27">
        <v>5029</v>
      </c>
      <c r="B219" s="27" t="s">
        <v>203</v>
      </c>
      <c r="C219" s="33">
        <v>407026.92266394896</v>
      </c>
      <c r="E219" s="27" t="s">
        <v>634</v>
      </c>
      <c r="F219" s="33">
        <v>0</v>
      </c>
    </row>
    <row r="220" spans="1:6" x14ac:dyDescent="0.2">
      <c r="A220" s="27">
        <v>5047</v>
      </c>
      <c r="B220" s="27" t="s">
        <v>269</v>
      </c>
      <c r="C220" s="33">
        <v>398259.84343414498</v>
      </c>
      <c r="E220" s="27" t="s">
        <v>635</v>
      </c>
      <c r="F220" s="33">
        <v>0</v>
      </c>
    </row>
    <row r="221" spans="1:6" x14ac:dyDescent="0.2">
      <c r="A221" s="27">
        <v>5430</v>
      </c>
      <c r="B221" s="27" t="s">
        <v>413</v>
      </c>
      <c r="C221" s="33">
        <v>396240.46672397247</v>
      </c>
      <c r="E221" s="27" t="s">
        <v>636</v>
      </c>
      <c r="F221" s="33">
        <v>0</v>
      </c>
    </row>
    <row r="222" spans="1:6" x14ac:dyDescent="0.2">
      <c r="A222" s="27">
        <v>1860</v>
      </c>
      <c r="B222" s="27" t="s">
        <v>380</v>
      </c>
      <c r="C222" s="33">
        <v>353916.67349815881</v>
      </c>
      <c r="E222" s="27" t="s">
        <v>637</v>
      </c>
      <c r="F222" s="33">
        <v>0</v>
      </c>
    </row>
    <row r="223" spans="1:6" x14ac:dyDescent="0.2">
      <c r="A223" s="27">
        <v>4616</v>
      </c>
      <c r="B223" s="27" t="s">
        <v>332</v>
      </c>
      <c r="C223" s="33">
        <v>350301.66437570727</v>
      </c>
      <c r="E223" s="27" t="s">
        <v>638</v>
      </c>
      <c r="F223" s="33">
        <v>0</v>
      </c>
    </row>
    <row r="224" spans="1:6" x14ac:dyDescent="0.2">
      <c r="A224" s="27">
        <v>5413</v>
      </c>
      <c r="B224" s="27" t="s">
        <v>317</v>
      </c>
      <c r="C224" s="33">
        <v>341797.29466140625</v>
      </c>
      <c r="E224" s="27" t="s">
        <v>639</v>
      </c>
      <c r="F224" s="33">
        <v>0</v>
      </c>
    </row>
    <row r="225" spans="1:6" x14ac:dyDescent="0.2">
      <c r="A225" s="27">
        <v>5038</v>
      </c>
      <c r="B225" s="27" t="s">
        <v>192</v>
      </c>
      <c r="C225" s="33">
        <v>324892.43818451796</v>
      </c>
      <c r="E225" s="27" t="s">
        <v>640</v>
      </c>
      <c r="F225" s="33">
        <v>0</v>
      </c>
    </row>
    <row r="226" spans="1:6" x14ac:dyDescent="0.2">
      <c r="A226" s="27">
        <v>1507</v>
      </c>
      <c r="B226" s="27" t="s">
        <v>67</v>
      </c>
      <c r="C226" s="33">
        <v>206650</v>
      </c>
      <c r="E226" s="27" t="s">
        <v>641</v>
      </c>
      <c r="F226" s="33">
        <v>0</v>
      </c>
    </row>
    <row r="227" spans="1:6" x14ac:dyDescent="0.2">
      <c r="A227" s="27">
        <v>301</v>
      </c>
      <c r="B227" s="27" t="s">
        <v>53</v>
      </c>
      <c r="C227" s="33">
        <v>184824.43930243698</v>
      </c>
      <c r="E227" s="27" t="s">
        <v>642</v>
      </c>
      <c r="F227" s="33">
        <v>0</v>
      </c>
    </row>
    <row r="228" spans="1:6" x14ac:dyDescent="0.2">
      <c r="A228" s="27">
        <v>5046</v>
      </c>
      <c r="B228" s="27" t="s">
        <v>307</v>
      </c>
      <c r="C228" s="33">
        <v>166987.05383367414</v>
      </c>
      <c r="E228" s="27" t="s">
        <v>643</v>
      </c>
      <c r="F228" s="33">
        <v>0</v>
      </c>
    </row>
    <row r="229" spans="1:6" x14ac:dyDescent="0.2">
      <c r="A229" s="27">
        <v>1834</v>
      </c>
      <c r="B229" s="27" t="s">
        <v>226</v>
      </c>
      <c r="C229" s="33">
        <v>166975.26015137276</v>
      </c>
      <c r="E229" s="27" t="s">
        <v>644</v>
      </c>
      <c r="F229" s="33">
        <v>0</v>
      </c>
    </row>
    <row r="230" spans="1:6" x14ac:dyDescent="0.2">
      <c r="A230" s="27">
        <v>4211</v>
      </c>
      <c r="B230" s="27" t="s">
        <v>172</v>
      </c>
      <c r="C230" s="33">
        <v>142282.32291812391</v>
      </c>
      <c r="E230" s="27" t="s">
        <v>645</v>
      </c>
      <c r="F230" s="33">
        <v>0</v>
      </c>
    </row>
    <row r="231" spans="1:6" x14ac:dyDescent="0.2">
      <c r="A231" s="27">
        <v>3012</v>
      </c>
      <c r="B231" s="27" t="s">
        <v>240</v>
      </c>
      <c r="C231" s="33">
        <v>118126.65834656554</v>
      </c>
      <c r="E231" s="27" t="s">
        <v>646</v>
      </c>
      <c r="F231" s="33">
        <v>0</v>
      </c>
    </row>
    <row r="232" spans="1:6" x14ac:dyDescent="0.2">
      <c r="A232" s="27">
        <v>3031</v>
      </c>
      <c r="B232" s="27" t="s">
        <v>414</v>
      </c>
      <c r="C232" s="33">
        <v>99332.301412317014</v>
      </c>
      <c r="E232" s="27" t="s">
        <v>647</v>
      </c>
      <c r="F232" s="33">
        <v>0</v>
      </c>
    </row>
    <row r="233" spans="1:6" x14ac:dyDescent="0.2">
      <c r="A233" s="27">
        <v>3414</v>
      </c>
      <c r="B233" s="27" t="s">
        <v>306</v>
      </c>
      <c r="C233" s="33">
        <v>62740.839969581139</v>
      </c>
      <c r="E233" s="27" t="s">
        <v>648</v>
      </c>
      <c r="F233" s="33">
        <v>0</v>
      </c>
    </row>
    <row r="234" spans="1:6" x14ac:dyDescent="0.2">
      <c r="A234" s="27">
        <v>5020</v>
      </c>
      <c r="B234" s="27" t="s">
        <v>258</v>
      </c>
      <c r="C234" s="33">
        <v>26773.30333321706</v>
      </c>
      <c r="E234" s="27" t="s">
        <v>649</v>
      </c>
      <c r="F234" s="33">
        <v>0</v>
      </c>
    </row>
    <row r="235" spans="1:6" x14ac:dyDescent="0.2">
      <c r="A235" s="27">
        <v>5432</v>
      </c>
      <c r="B235" s="27" t="s">
        <v>297</v>
      </c>
      <c r="C235" s="33">
        <v>20019.63609689827</v>
      </c>
      <c r="E235" s="27" t="s">
        <v>650</v>
      </c>
      <c r="F235" s="33">
        <v>0</v>
      </c>
    </row>
    <row r="236" spans="1:6" x14ac:dyDescent="0.2">
      <c r="A236" s="27">
        <v>1828</v>
      </c>
      <c r="B236" s="27" t="s">
        <v>205</v>
      </c>
      <c r="C236" s="33">
        <v>9632.3692010851391</v>
      </c>
      <c r="E236" s="27" t="s">
        <v>651</v>
      </c>
      <c r="F236" s="33">
        <v>0</v>
      </c>
    </row>
    <row r="237" spans="1:6" x14ac:dyDescent="0.2">
      <c r="A237" s="27">
        <v>5007</v>
      </c>
      <c r="B237" s="27" t="s">
        <v>182</v>
      </c>
      <c r="C237" s="33">
        <v>4360.8864000000003</v>
      </c>
      <c r="E237" s="27" t="s">
        <v>652</v>
      </c>
      <c r="F237" s="33">
        <v>0</v>
      </c>
    </row>
    <row r="238" spans="1:6" x14ac:dyDescent="0.2">
      <c r="A238" s="27">
        <v>1103</v>
      </c>
      <c r="B238" s="27" t="s">
        <v>55</v>
      </c>
      <c r="C238" s="33">
        <v>0</v>
      </c>
      <c r="E238" s="27" t="s">
        <v>653</v>
      </c>
      <c r="F238" s="33">
        <v>0</v>
      </c>
    </row>
    <row r="239" spans="1:6" x14ac:dyDescent="0.2">
      <c r="A239" s="27">
        <v>1119</v>
      </c>
      <c r="B239" s="27" t="s">
        <v>80</v>
      </c>
      <c r="C239" s="33">
        <v>0</v>
      </c>
      <c r="E239" s="27" t="s">
        <v>654</v>
      </c>
      <c r="F239" s="33">
        <v>0</v>
      </c>
    </row>
    <row r="240" spans="1:6" x14ac:dyDescent="0.2">
      <c r="A240" s="27">
        <v>1124</v>
      </c>
      <c r="B240" s="27" t="s">
        <v>62</v>
      </c>
      <c r="C240" s="33">
        <v>0</v>
      </c>
      <c r="E240" s="27" t="s">
        <v>655</v>
      </c>
      <c r="F240" s="33">
        <v>0</v>
      </c>
    </row>
    <row r="241" spans="1:6" x14ac:dyDescent="0.2">
      <c r="A241" s="27">
        <v>1511</v>
      </c>
      <c r="B241" s="27" t="s">
        <v>229</v>
      </c>
      <c r="C241" s="33">
        <v>0</v>
      </c>
      <c r="E241" s="27" t="s">
        <v>656</v>
      </c>
      <c r="F241" s="33">
        <v>0</v>
      </c>
    </row>
    <row r="242" spans="1:6" x14ac:dyDescent="0.2">
      <c r="A242" s="27">
        <v>1514</v>
      </c>
      <c r="B242" s="27" t="s">
        <v>315</v>
      </c>
      <c r="C242" s="33">
        <v>0</v>
      </c>
      <c r="E242" s="27" t="s">
        <v>657</v>
      </c>
      <c r="F242" s="33">
        <v>0</v>
      </c>
    </row>
    <row r="243" spans="1:6" x14ac:dyDescent="0.2">
      <c r="A243" s="27">
        <v>1515</v>
      </c>
      <c r="B243" s="27" t="s">
        <v>138</v>
      </c>
      <c r="C243" s="33">
        <v>0</v>
      </c>
      <c r="E243" s="27" t="s">
        <v>658</v>
      </c>
      <c r="F243" s="33">
        <v>0</v>
      </c>
    </row>
    <row r="244" spans="1:6" x14ac:dyDescent="0.2">
      <c r="A244" s="27">
        <v>1516</v>
      </c>
      <c r="B244" s="27" t="s">
        <v>282</v>
      </c>
      <c r="C244" s="33">
        <v>0</v>
      </c>
      <c r="E244" s="27" t="s">
        <v>659</v>
      </c>
      <c r="F244" s="33">
        <v>0</v>
      </c>
    </row>
    <row r="245" spans="1:6" x14ac:dyDescent="0.2">
      <c r="A245" s="27">
        <v>1517</v>
      </c>
      <c r="B245" s="27" t="s">
        <v>225</v>
      </c>
      <c r="C245" s="33">
        <v>0</v>
      </c>
      <c r="E245" s="27" t="s">
        <v>660</v>
      </c>
      <c r="F245" s="33">
        <v>0</v>
      </c>
    </row>
    <row r="246" spans="1:6" x14ac:dyDescent="0.2">
      <c r="A246" s="27">
        <v>1528</v>
      </c>
      <c r="B246" s="27" t="s">
        <v>141</v>
      </c>
      <c r="C246" s="33">
        <v>0</v>
      </c>
      <c r="E246" s="27" t="s">
        <v>661</v>
      </c>
      <c r="F246" s="33">
        <v>0</v>
      </c>
    </row>
    <row r="247" spans="1:6" x14ac:dyDescent="0.2">
      <c r="A247" s="27">
        <v>1531</v>
      </c>
      <c r="B247" s="27" t="s">
        <v>374</v>
      </c>
      <c r="C247" s="33">
        <v>0</v>
      </c>
      <c r="E247" s="27" t="s">
        <v>662</v>
      </c>
      <c r="F247" s="33">
        <v>0</v>
      </c>
    </row>
    <row r="248" spans="1:6" x14ac:dyDescent="0.2">
      <c r="A248" s="27">
        <v>1579</v>
      </c>
      <c r="B248" s="27" t="s">
        <v>351</v>
      </c>
      <c r="C248" s="33">
        <v>0</v>
      </c>
      <c r="E248" s="27" t="s">
        <v>663</v>
      </c>
      <c r="F248" s="33">
        <v>0</v>
      </c>
    </row>
    <row r="249" spans="1:6" x14ac:dyDescent="0.2">
      <c r="A249" s="27">
        <v>3002</v>
      </c>
      <c r="B249" s="27" t="s">
        <v>120</v>
      </c>
      <c r="C249" s="33">
        <v>0</v>
      </c>
      <c r="E249" s="27" t="s">
        <v>664</v>
      </c>
      <c r="F249" s="33">
        <v>0</v>
      </c>
    </row>
    <row r="250" spans="1:6" x14ac:dyDescent="0.2">
      <c r="A250" s="27">
        <v>3005</v>
      </c>
      <c r="B250" s="27" t="s">
        <v>57</v>
      </c>
      <c r="C250" s="33">
        <v>0</v>
      </c>
      <c r="E250" s="27" t="s">
        <v>665</v>
      </c>
      <c r="F250" s="33">
        <v>0</v>
      </c>
    </row>
    <row r="251" spans="1:6" x14ac:dyDescent="0.2">
      <c r="A251" s="27">
        <v>3024</v>
      </c>
      <c r="B251" s="27" t="s">
        <v>415</v>
      </c>
      <c r="C251" s="33">
        <v>0</v>
      </c>
      <c r="E251" s="27" t="s">
        <v>666</v>
      </c>
      <c r="F251" s="33">
        <v>0</v>
      </c>
    </row>
    <row r="252" spans="1:6" x14ac:dyDescent="0.2">
      <c r="A252" s="27">
        <v>3026</v>
      </c>
      <c r="B252" s="27" t="s">
        <v>241</v>
      </c>
      <c r="C252" s="33">
        <v>0</v>
      </c>
      <c r="E252" s="27" t="s">
        <v>667</v>
      </c>
      <c r="F252" s="33">
        <v>0</v>
      </c>
    </row>
    <row r="253" spans="1:6" x14ac:dyDescent="0.2">
      <c r="A253" s="27">
        <v>3028</v>
      </c>
      <c r="B253" s="27" t="s">
        <v>416</v>
      </c>
      <c r="C253" s="33">
        <v>0</v>
      </c>
      <c r="E253" s="27" t="s">
        <v>668</v>
      </c>
      <c r="F253" s="33">
        <v>0</v>
      </c>
    </row>
    <row r="254" spans="1:6" x14ac:dyDescent="0.2">
      <c r="A254" s="27">
        <v>3030</v>
      </c>
      <c r="B254" s="27" t="s">
        <v>417</v>
      </c>
      <c r="C254" s="33">
        <v>0</v>
      </c>
      <c r="E254" s="27" t="s">
        <v>669</v>
      </c>
      <c r="F254" s="33">
        <v>0</v>
      </c>
    </row>
    <row r="255" spans="1:6" x14ac:dyDescent="0.2">
      <c r="A255" s="27">
        <v>3032</v>
      </c>
      <c r="B255" s="27" t="s">
        <v>357</v>
      </c>
      <c r="C255" s="33">
        <v>0</v>
      </c>
      <c r="E255" s="27" t="s">
        <v>670</v>
      </c>
      <c r="F255" s="33">
        <v>0</v>
      </c>
    </row>
    <row r="256" spans="1:6" x14ac:dyDescent="0.2">
      <c r="A256" s="27">
        <v>3035</v>
      </c>
      <c r="B256" s="27" t="s">
        <v>418</v>
      </c>
      <c r="C256" s="33">
        <v>0</v>
      </c>
      <c r="E256" s="27" t="s">
        <v>671</v>
      </c>
      <c r="F256" s="33">
        <v>0</v>
      </c>
    </row>
    <row r="257" spans="1:6" x14ac:dyDescent="0.2">
      <c r="A257" s="27">
        <v>3038</v>
      </c>
      <c r="B257" s="27" t="s">
        <v>157</v>
      </c>
      <c r="C257" s="33">
        <v>0</v>
      </c>
      <c r="E257" s="27" t="s">
        <v>672</v>
      </c>
      <c r="F257" s="33">
        <v>0</v>
      </c>
    </row>
    <row r="258" spans="1:6" x14ac:dyDescent="0.2">
      <c r="A258" s="27">
        <v>3048</v>
      </c>
      <c r="B258" s="27" t="s">
        <v>99</v>
      </c>
      <c r="C258" s="33">
        <v>0</v>
      </c>
      <c r="E258" s="27" t="s">
        <v>673</v>
      </c>
      <c r="F258" s="33">
        <v>0</v>
      </c>
    </row>
    <row r="259" spans="1:6" x14ac:dyDescent="0.2">
      <c r="A259" s="27">
        <v>3049</v>
      </c>
      <c r="B259" s="27" t="s">
        <v>70</v>
      </c>
      <c r="C259" s="33">
        <v>0</v>
      </c>
      <c r="E259" s="27" t="s">
        <v>674</v>
      </c>
      <c r="F259" s="33">
        <v>0</v>
      </c>
    </row>
    <row r="260" spans="1:6" x14ac:dyDescent="0.2">
      <c r="A260" s="27">
        <v>3415</v>
      </c>
      <c r="B260" s="27" t="s">
        <v>337</v>
      </c>
      <c r="C260" s="33">
        <v>0</v>
      </c>
      <c r="E260" s="27" t="s">
        <v>675</v>
      </c>
      <c r="F260" s="33">
        <v>0</v>
      </c>
    </row>
    <row r="261" spans="1:6" x14ac:dyDescent="0.2">
      <c r="A261" s="27">
        <v>3447</v>
      </c>
      <c r="B261" s="27" t="s">
        <v>419</v>
      </c>
      <c r="C261" s="33">
        <v>0</v>
      </c>
      <c r="E261" s="27" t="s">
        <v>676</v>
      </c>
      <c r="F261" s="33">
        <v>0</v>
      </c>
    </row>
    <row r="262" spans="1:6" x14ac:dyDescent="0.2">
      <c r="A262" s="27">
        <v>3802</v>
      </c>
      <c r="B262" s="27" t="s">
        <v>324</v>
      </c>
      <c r="C262" s="33">
        <v>0</v>
      </c>
      <c r="E262" s="27" t="s">
        <v>677</v>
      </c>
      <c r="F262" s="33">
        <v>0</v>
      </c>
    </row>
    <row r="263" spans="1:6" x14ac:dyDescent="0.2">
      <c r="A263" s="27">
        <v>3805</v>
      </c>
      <c r="B263" s="27" t="s">
        <v>420</v>
      </c>
      <c r="C263" s="33">
        <v>0</v>
      </c>
      <c r="E263" s="27" t="s">
        <v>678</v>
      </c>
      <c r="F263" s="33">
        <v>0</v>
      </c>
    </row>
    <row r="264" spans="1:6" x14ac:dyDescent="0.2">
      <c r="A264" s="27">
        <v>4203</v>
      </c>
      <c r="B264" s="27" t="s">
        <v>64</v>
      </c>
      <c r="C264" s="33">
        <v>0</v>
      </c>
      <c r="E264" s="27" t="s">
        <v>679</v>
      </c>
      <c r="F264" s="33">
        <v>0</v>
      </c>
    </row>
    <row r="265" spans="1:6" x14ac:dyDescent="0.2">
      <c r="A265" s="27">
        <v>4204</v>
      </c>
      <c r="B265" s="27" t="s">
        <v>61</v>
      </c>
      <c r="C265" s="33">
        <v>0</v>
      </c>
      <c r="E265" s="27" t="s">
        <v>680</v>
      </c>
      <c r="F265" s="33">
        <v>0</v>
      </c>
    </row>
    <row r="266" spans="1:6" x14ac:dyDescent="0.2">
      <c r="A266" s="27">
        <v>4213</v>
      </c>
      <c r="B266" s="27" t="s">
        <v>137</v>
      </c>
      <c r="C266" s="33">
        <v>0</v>
      </c>
      <c r="E266" s="27" t="s">
        <v>681</v>
      </c>
      <c r="F266" s="33">
        <v>0</v>
      </c>
    </row>
    <row r="267" spans="1:6" x14ac:dyDescent="0.2">
      <c r="A267" s="27">
        <v>4226</v>
      </c>
      <c r="B267" s="27" t="s">
        <v>119</v>
      </c>
      <c r="C267" s="33">
        <v>0</v>
      </c>
      <c r="E267" s="27" t="s">
        <v>682</v>
      </c>
      <c r="F267" s="33">
        <v>0</v>
      </c>
    </row>
    <row r="268" spans="1:6" x14ac:dyDescent="0.2">
      <c r="A268" s="27">
        <v>4624</v>
      </c>
      <c r="B268" s="27" t="s">
        <v>353</v>
      </c>
      <c r="C268" s="33">
        <v>0</v>
      </c>
      <c r="E268" s="27" t="s">
        <v>683</v>
      </c>
      <c r="F268" s="33">
        <v>0</v>
      </c>
    </row>
    <row r="269" spans="1:6" x14ac:dyDescent="0.2">
      <c r="A269" s="27">
        <v>4631</v>
      </c>
      <c r="B269" s="27" t="s">
        <v>71</v>
      </c>
      <c r="C269" s="33">
        <v>0</v>
      </c>
      <c r="E269" s="27" t="s">
        <v>684</v>
      </c>
      <c r="F269" s="33">
        <v>0</v>
      </c>
    </row>
    <row r="270" spans="1:6" x14ac:dyDescent="0.2">
      <c r="A270" s="27">
        <v>4649</v>
      </c>
      <c r="B270" s="27" t="s">
        <v>265</v>
      </c>
      <c r="C270" s="33">
        <v>0</v>
      </c>
      <c r="E270" s="27" t="s">
        <v>685</v>
      </c>
      <c r="F270" s="33">
        <v>0</v>
      </c>
    </row>
    <row r="271" spans="1:6" x14ac:dyDescent="0.2">
      <c r="A271" s="27">
        <v>5035</v>
      </c>
      <c r="B271" s="27" t="s">
        <v>167</v>
      </c>
      <c r="C271" s="33">
        <v>0</v>
      </c>
      <c r="E271" s="27" t="s">
        <v>686</v>
      </c>
      <c r="F271" s="33">
        <v>0</v>
      </c>
    </row>
    <row r="272" spans="1:6" x14ac:dyDescent="0.2">
      <c r="A272" s="27">
        <v>5057</v>
      </c>
      <c r="B272" s="27" t="s">
        <v>109</v>
      </c>
      <c r="C272" s="33">
        <v>0</v>
      </c>
      <c r="E272" s="27" t="s">
        <v>687</v>
      </c>
      <c r="F272" s="33">
        <v>0</v>
      </c>
    </row>
    <row r="273" spans="1:6" x14ac:dyDescent="0.2">
      <c r="A273" s="27">
        <v>5060</v>
      </c>
      <c r="B273" s="27" t="s">
        <v>212</v>
      </c>
      <c r="C273" s="33">
        <v>0</v>
      </c>
      <c r="E273" s="27" t="s">
        <v>688</v>
      </c>
      <c r="F273" s="33">
        <v>0</v>
      </c>
    </row>
    <row r="274" spans="1:6" x14ac:dyDescent="0.2">
      <c r="A274" s="27">
        <v>5406</v>
      </c>
      <c r="B274" s="27" t="s">
        <v>202</v>
      </c>
      <c r="C274" s="33">
        <v>0</v>
      </c>
      <c r="E274" s="27" t="s">
        <v>689</v>
      </c>
      <c r="F274" s="33">
        <v>0</v>
      </c>
    </row>
    <row r="275" spans="1:6" x14ac:dyDescent="0.2">
      <c r="A275" s="27">
        <v>5412</v>
      </c>
      <c r="B275" s="27" t="s">
        <v>308</v>
      </c>
      <c r="C275" s="33">
        <v>0</v>
      </c>
      <c r="E275" s="27" t="s">
        <v>690</v>
      </c>
      <c r="F275" s="33">
        <v>0</v>
      </c>
    </row>
    <row r="276" spans="1:6" x14ac:dyDescent="0.2">
      <c r="A276" s="27">
        <v>5419</v>
      </c>
      <c r="B276" s="27" t="s">
        <v>376</v>
      </c>
      <c r="C276" s="33">
        <v>0</v>
      </c>
      <c r="E276" s="27" t="s">
        <v>691</v>
      </c>
      <c r="F276" s="33">
        <v>0</v>
      </c>
    </row>
    <row r="277" spans="1:6" x14ac:dyDescent="0.2">
      <c r="A277" s="27">
        <v>5420</v>
      </c>
      <c r="B277" s="27" t="s">
        <v>350</v>
      </c>
      <c r="C277" s="33">
        <v>0</v>
      </c>
      <c r="E277" s="27" t="s">
        <v>692</v>
      </c>
      <c r="F277" s="33">
        <v>0</v>
      </c>
    </row>
    <row r="278" spans="1:6" x14ac:dyDescent="0.2">
      <c r="A278" s="27">
        <v>5433</v>
      </c>
      <c r="B278" s="27" t="s">
        <v>312</v>
      </c>
      <c r="C278" s="33">
        <v>0</v>
      </c>
      <c r="E278" s="27" t="s">
        <v>693</v>
      </c>
      <c r="F278" s="33">
        <v>0</v>
      </c>
    </row>
    <row r="279" spans="1:6" x14ac:dyDescent="0.2">
      <c r="A279" s="27">
        <v>5434</v>
      </c>
      <c r="B279" s="27" t="s">
        <v>388</v>
      </c>
      <c r="C279" s="33">
        <v>0</v>
      </c>
      <c r="E279" s="27" t="s">
        <v>694</v>
      </c>
      <c r="F279" s="33">
        <v>0</v>
      </c>
    </row>
    <row r="280" spans="1:6" x14ac:dyDescent="0.2">
      <c r="A280" s="27">
        <v>5021</v>
      </c>
      <c r="B280" s="27" t="s">
        <v>161</v>
      </c>
      <c r="C280" s="33">
        <v>-4019010.4482002924</v>
      </c>
      <c r="E280" s="27" t="s">
        <v>695</v>
      </c>
      <c r="F280" s="33">
        <v>0</v>
      </c>
    </row>
    <row r="281" spans="1:6" x14ac:dyDescent="0.2">
      <c r="A281" s="40" t="s">
        <v>11</v>
      </c>
      <c r="B281" s="40"/>
      <c r="C281" s="42">
        <f>SUBTOTAL(109,Table12[Eiendomsskatt])</f>
        <v>25657071062.115139</v>
      </c>
    </row>
  </sheetData>
  <pageMargins left="0.7" right="0.7" top="0.75" bottom="0.75" header="0.3" footer="0.3"/>
  <pageSetup paperSize="9" orientation="portrait" verticalDpi="0" r:id="rId1"/>
  <legacy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70EE-6727-4034-B871-B3057F883332}">
  <sheetPr>
    <tabColor theme="6"/>
  </sheetPr>
  <dimension ref="A1:B21"/>
  <sheetViews>
    <sheetView showGridLines="0" zoomScaleNormal="100" workbookViewId="0">
      <selection activeCell="A4" sqref="A4:B4"/>
    </sheetView>
  </sheetViews>
  <sheetFormatPr baseColWidth="10" defaultColWidth="9.140625" defaultRowHeight="12.75" x14ac:dyDescent="0.2"/>
  <cols>
    <col min="1" max="1" width="9.140625" style="27"/>
    <col min="2" max="2" width="14.5703125" style="27" customWidth="1"/>
    <col min="3" max="4" width="9.140625" style="27"/>
    <col min="5" max="5" width="13" style="27" customWidth="1"/>
    <col min="6" max="6" width="15" style="27" customWidth="1"/>
    <col min="7" max="7" width="12" style="27" customWidth="1"/>
    <col min="8" max="16384" width="9.140625" style="27"/>
  </cols>
  <sheetData>
    <row r="1" spans="1:2" ht="21" x14ac:dyDescent="0.35">
      <c r="A1" s="35" t="s">
        <v>698</v>
      </c>
    </row>
    <row r="2" spans="1:2" x14ac:dyDescent="0.2">
      <c r="A2" s="27" t="s">
        <v>711</v>
      </c>
    </row>
    <row r="4" spans="1:2" x14ac:dyDescent="0.2">
      <c r="A4" s="46" t="s">
        <v>20</v>
      </c>
      <c r="B4" s="46" t="s">
        <v>37</v>
      </c>
    </row>
    <row r="5" spans="1:2" x14ac:dyDescent="0.2">
      <c r="A5" s="27">
        <v>2008</v>
      </c>
      <c r="B5" s="41">
        <v>13.349</v>
      </c>
    </row>
    <row r="6" spans="1:2" x14ac:dyDescent="0.2">
      <c r="A6" s="27">
        <v>2009</v>
      </c>
      <c r="B6" s="41">
        <v>13.349</v>
      </c>
    </row>
    <row r="7" spans="1:2" x14ac:dyDescent="0.2">
      <c r="A7" s="27">
        <v>2010</v>
      </c>
      <c r="B7" s="41">
        <v>13.349</v>
      </c>
    </row>
    <row r="8" spans="1:2" x14ac:dyDescent="0.2">
      <c r="A8" s="27">
        <v>2011</v>
      </c>
      <c r="B8" s="41">
        <v>13.510000000000002</v>
      </c>
    </row>
    <row r="9" spans="1:2" x14ac:dyDescent="0.2">
      <c r="A9" s="27">
        <v>2012</v>
      </c>
      <c r="B9" s="41">
        <v>13.510000000000002</v>
      </c>
    </row>
    <row r="10" spans="1:2" x14ac:dyDescent="0.2">
      <c r="A10" s="27">
        <v>2013</v>
      </c>
      <c r="B10" s="41">
        <v>14.326000000000002</v>
      </c>
    </row>
    <row r="11" spans="1:2" x14ac:dyDescent="0.2">
      <c r="A11" s="27">
        <v>2014</v>
      </c>
      <c r="B11" s="41">
        <v>32.889000000000003</v>
      </c>
    </row>
    <row r="12" spans="1:2" x14ac:dyDescent="0.2">
      <c r="A12" s="27">
        <v>2015</v>
      </c>
      <c r="B12" s="41">
        <v>32.889000000000003</v>
      </c>
    </row>
    <row r="13" spans="1:2" x14ac:dyDescent="0.2">
      <c r="A13" s="27">
        <v>2016</v>
      </c>
      <c r="B13" s="41">
        <v>35.589000000000006</v>
      </c>
    </row>
    <row r="14" spans="1:2" x14ac:dyDescent="0.2">
      <c r="A14" s="27">
        <v>2017</v>
      </c>
      <c r="B14" s="41">
        <v>36.039000000000001</v>
      </c>
    </row>
    <row r="15" spans="1:2" x14ac:dyDescent="0.2">
      <c r="A15" s="27">
        <v>2018</v>
      </c>
      <c r="B15" s="41">
        <v>36.039000000000001</v>
      </c>
    </row>
    <row r="16" spans="1:2" x14ac:dyDescent="0.2">
      <c r="A16" s="27">
        <v>2019</v>
      </c>
      <c r="B16" s="41">
        <v>57.163000000000004</v>
      </c>
    </row>
    <row r="17" spans="1:2" x14ac:dyDescent="0.2">
      <c r="A17" s="27">
        <v>2020</v>
      </c>
      <c r="B17" s="41">
        <v>103.81520000000003</v>
      </c>
    </row>
    <row r="18" spans="1:2" x14ac:dyDescent="0.2">
      <c r="A18" s="27">
        <v>2021</v>
      </c>
      <c r="B18" s="41">
        <v>179.86830000000003</v>
      </c>
    </row>
    <row r="19" spans="1:2" x14ac:dyDescent="0.2">
      <c r="A19" s="27">
        <v>2022</v>
      </c>
      <c r="B19" s="41">
        <v>249.55155000000002</v>
      </c>
    </row>
    <row r="20" spans="1:2" x14ac:dyDescent="0.2">
      <c r="A20" s="40">
        <v>2023</v>
      </c>
      <c r="B20" s="41">
        <v>330.32652499999995</v>
      </c>
    </row>
    <row r="21" spans="1:2" x14ac:dyDescent="0.2">
      <c r="A21" s="27">
        <v>2024</v>
      </c>
      <c r="B21" s="41">
        <v>330.32652499999995</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648174-b0e0-4f4f-8262-16c70acd8679">
      <Terms xmlns="http://schemas.microsoft.com/office/infopath/2007/PartnerControls"/>
    </lcf76f155ced4ddcb4097134ff3c332f>
    <TaxCatchAll xmlns="02f326d6-3c7d-4bea-b609-04bc8ea9480d" xsi:nil="true"/>
    <Notater xmlns="f0648174-b0e0-4f4f-8262-16c70acd86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E34524B0057742B386EE713AC2A55E" ma:contentTypeVersion="13" ma:contentTypeDescription="Create a new document." ma:contentTypeScope="" ma:versionID="aae39f17da14d97f9a172b0772a74545">
  <xsd:schema xmlns:xsd="http://www.w3.org/2001/XMLSchema" xmlns:xs="http://www.w3.org/2001/XMLSchema" xmlns:p="http://schemas.microsoft.com/office/2006/metadata/properties" xmlns:ns2="f0648174-b0e0-4f4f-8262-16c70acd8679" xmlns:ns3="02f326d6-3c7d-4bea-b609-04bc8ea9480d" targetNamespace="http://schemas.microsoft.com/office/2006/metadata/properties" ma:root="true" ma:fieldsID="a0002f68c526c21e1af712a60323591d" ns2:_="" ns3:_="">
    <xsd:import namespace="f0648174-b0e0-4f4f-8262-16c70acd8679"/>
    <xsd:import namespace="02f326d6-3c7d-4bea-b609-04bc8ea948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Nota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48174-b0e0-4f4f-8262-16c70acd8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087fba4-848f-47c8-9f9f-8b84a228a9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otater" ma:index="20" nillable="true" ma:displayName="Notater" ma:format="Dropdown" ma:internalName="Nota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326d6-3c7d-4bea-b609-04bc8ea9480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c75770e-d582-4e5d-b31d-6236578d4a4e}" ma:internalName="TaxCatchAll" ma:showField="CatchAllData" ma:web="02f326d6-3c7d-4bea-b609-04bc8ea948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2C1ED-1AFF-4D0D-8E58-22DD20F33FA5}">
  <ds:schemaRefs>
    <ds:schemaRef ds:uri="http://purl.org/dc/elements/1.1/"/>
    <ds:schemaRef ds:uri="http://schemas.openxmlformats.org/package/2006/metadata/core-properties"/>
    <ds:schemaRef ds:uri="http://schemas.microsoft.com/office/infopath/2007/PartnerControls"/>
    <ds:schemaRef ds:uri="f0648174-b0e0-4f4f-8262-16c70acd8679"/>
    <ds:schemaRef ds:uri="http://purl.org/dc/terms/"/>
    <ds:schemaRef ds:uri="http://schemas.microsoft.com/office/2006/metadata/properties"/>
    <ds:schemaRef ds:uri="http://schemas.microsoft.com/office/2006/documentManagement/types"/>
    <ds:schemaRef ds:uri="02f326d6-3c7d-4bea-b609-04bc8ea9480d"/>
    <ds:schemaRef ds:uri="http://www.w3.org/XML/1998/namespace"/>
    <ds:schemaRef ds:uri="http://purl.org/dc/dcmitype/"/>
  </ds:schemaRefs>
</ds:datastoreItem>
</file>

<file path=customXml/itemProps2.xml><?xml version="1.0" encoding="utf-8"?>
<ds:datastoreItem xmlns:ds="http://schemas.openxmlformats.org/officeDocument/2006/customXml" ds:itemID="{F631CBFD-C371-4850-A1EA-CAA0578D2ACE}">
  <ds:schemaRefs>
    <ds:schemaRef ds:uri="http://schemas.microsoft.com/sharepoint/v3/contenttype/forms"/>
  </ds:schemaRefs>
</ds:datastoreItem>
</file>

<file path=customXml/itemProps3.xml><?xml version="1.0" encoding="utf-8"?>
<ds:datastoreItem xmlns:ds="http://schemas.openxmlformats.org/officeDocument/2006/customXml" ds:itemID="{6424DCAC-8359-443F-919D-509D093FD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48174-b0e0-4f4f-8262-16c70acd8679"/>
    <ds:schemaRef ds:uri="02f326d6-3c7d-4bea-b609-04bc8ea948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1</vt:i4>
      </vt:variant>
    </vt:vector>
  </HeadingPairs>
  <TitlesOfParts>
    <vt:vector size="34" baseType="lpstr">
      <vt:lpstr>ReadMe</vt:lpstr>
      <vt:lpstr>Figur 1</vt:lpstr>
      <vt:lpstr>Figur 2</vt:lpstr>
      <vt:lpstr>Figur 6</vt:lpstr>
      <vt:lpstr>Figur 7 og 8</vt:lpstr>
      <vt:lpstr>Figur 9 og 10</vt:lpstr>
      <vt:lpstr>Figur 13</vt:lpstr>
      <vt:lpstr>Figur 14</vt:lpstr>
      <vt:lpstr>Figur 15</vt:lpstr>
      <vt:lpstr>Figur 16</vt:lpstr>
      <vt:lpstr>Figur 18</vt:lpstr>
      <vt:lpstr>Figur 20 og 21</vt:lpstr>
      <vt:lpstr>Figur 22</vt:lpstr>
      <vt:lpstr>Figur 23</vt:lpstr>
      <vt:lpstr>Figur 25</vt:lpstr>
      <vt:lpstr>Figur 26</vt:lpstr>
      <vt:lpstr>Figur 28</vt:lpstr>
      <vt:lpstr>Figur 29, 30 og 31</vt:lpstr>
      <vt:lpstr>Figur 32</vt:lpstr>
      <vt:lpstr>Figur 33 og 34</vt:lpstr>
      <vt:lpstr>Figur 35</vt:lpstr>
      <vt:lpstr>Figur 36</vt:lpstr>
      <vt:lpstr>Figur 37</vt:lpstr>
      <vt:lpstr>Figur 39-42</vt:lpstr>
      <vt:lpstr>Figur 43, 47-50, 53</vt:lpstr>
      <vt:lpstr>Figur 44-46</vt:lpstr>
      <vt:lpstr>Figur 51 og 52</vt:lpstr>
      <vt:lpstr>Figur 54 og 55</vt:lpstr>
      <vt:lpstr>Figur 56 og 57</vt:lpstr>
      <vt:lpstr>Figur 58</vt:lpstr>
      <vt:lpstr>Inntekter per kommune 2020</vt:lpstr>
      <vt:lpstr>Inntekter per kommune 2021</vt:lpstr>
      <vt:lpstr>Inntekter per kommune 2022</vt:lpstr>
      <vt:lpstr>'Figur 43, 47-50, 53'!_Ref153278537</vt:lpstr>
    </vt:vector>
  </TitlesOfParts>
  <Manager/>
  <Company>THEMA Consulting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excel chart</dc:title>
  <dc:subject/>
  <dc:creator>Linnea Bjørnstad | THEMA</dc:creator>
  <cp:keywords/>
  <dc:description/>
  <cp:lastModifiedBy>Reiersen Tormod</cp:lastModifiedBy>
  <cp:revision/>
  <dcterms:created xsi:type="dcterms:W3CDTF">2013-09-27T14:47:22Z</dcterms:created>
  <dcterms:modified xsi:type="dcterms:W3CDTF">2024-01-31T07:29:10Z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0x01010017E34524B0057742B386EE713AC2A55E</vt:lpwstr>
  </property>
  <property fmtid="{D5CDD505-2E9C-101B-9397-08002B2CF9AE}" pid="3" name="MediaServiceImageTags">
    <vt:lpwstr/>
  </property>
  <property fmtid="{D5CDD505-2E9C-101B-9397-08002B2CF9AE}" pid="4" name="MSIP_Label_b7a0defb-d95a-4801-9cac-afdefc91cdbd_Enabled">
    <vt:lpwstr>true</vt:lpwstr>
  </property>
  <property fmtid="{D5CDD505-2E9C-101B-9397-08002B2CF9AE}" pid="5" name="MSIP_Label_b7a0defb-d95a-4801-9cac-afdefc91cdbd_SetDate">
    <vt:lpwstr>2024-01-31T07:28:54Z</vt:lpwstr>
  </property>
  <property fmtid="{D5CDD505-2E9C-101B-9397-08002B2CF9AE}" pid="6" name="MSIP_Label_b7a0defb-d95a-4801-9cac-afdefc91cdbd_Method">
    <vt:lpwstr>Standard</vt:lpwstr>
  </property>
  <property fmtid="{D5CDD505-2E9C-101B-9397-08002B2CF9AE}" pid="7" name="MSIP_Label_b7a0defb-d95a-4801-9cac-afdefc91cdbd_Name">
    <vt:lpwstr>Intern (KDD)</vt:lpwstr>
  </property>
  <property fmtid="{D5CDD505-2E9C-101B-9397-08002B2CF9AE}" pid="8" name="MSIP_Label_b7a0defb-d95a-4801-9cac-afdefc91cdbd_SiteId">
    <vt:lpwstr>f696e186-1c3b-44cd-bf76-5ace0e7007bd</vt:lpwstr>
  </property>
  <property fmtid="{D5CDD505-2E9C-101B-9397-08002B2CF9AE}" pid="9" name="MSIP_Label_b7a0defb-d95a-4801-9cac-afdefc91cdbd_ActionId">
    <vt:lpwstr>e34f98ae-62ff-4900-9731-d595c5db46b0</vt:lpwstr>
  </property>
  <property fmtid="{D5CDD505-2E9C-101B-9397-08002B2CF9AE}" pid="10" name="MSIP_Label_b7a0defb-d95a-4801-9cac-afdefc91cdbd_ContentBits">
    <vt:lpwstr>0</vt:lpwstr>
  </property>
</Properties>
</file>