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.felles.dep.no/sites/c83412/NB27/Tallene bak figurene/"/>
    </mc:Choice>
  </mc:AlternateContent>
  <xr:revisionPtr revIDLastSave="0" documentId="13_ncr:20000001_{87D9A319-F8B3-4622-B80A-231D2D81EEE0}" xr6:coauthVersionLast="47" xr6:coauthVersionMax="47" xr10:uidLastSave="{00000000-0000-0000-0000-000000000000}"/>
  <bookViews>
    <workbookView xWindow="28740" yWindow="1860" windowWidth="19035" windowHeight="11235" firstSheet="38" activeTab="42" xr2:uid="{00000000-000D-0000-FFFF-FFFF00000000}"/>
  </bookViews>
  <sheets>
    <sheet name="Innhold" sheetId="1" r:id="rId1"/>
    <sheet name="Fig3-1" sheetId="2" r:id="rId2"/>
    <sheet name="Fig3-2" sheetId="3" r:id="rId3"/>
    <sheet name="Fig3-3" sheetId="4" r:id="rId4"/>
    <sheet name="Fig3-4" sheetId="5" r:id="rId5"/>
    <sheet name="Fig3-5" sheetId="6" r:id="rId6"/>
    <sheet name="Fig3-6" sheetId="7" r:id="rId7"/>
    <sheet name="Fig3-8" sheetId="8" r:id="rId8"/>
    <sheet name="Fig3-9" sheetId="9" r:id="rId9"/>
    <sheet name="Fig3-10" sheetId="10" r:id="rId10"/>
    <sheet name="Fig3-11" sheetId="11" r:id="rId11"/>
    <sheet name="Fig3-12" sheetId="12" r:id="rId12"/>
    <sheet name="Fig3-13" sheetId="13" r:id="rId13"/>
    <sheet name="Fig3-14" sheetId="14" r:id="rId14"/>
    <sheet name="Fig3-15" sheetId="15" r:id="rId15"/>
    <sheet name="Fig3-16" sheetId="16" r:id="rId16"/>
    <sheet name="Fig3-17" sheetId="17" r:id="rId17"/>
    <sheet name="Fig3-18" sheetId="18" r:id="rId18"/>
    <sheet name="Fig3-19" sheetId="19" r:id="rId19"/>
    <sheet name="Fig3-20" sheetId="20" r:id="rId20"/>
    <sheet name="Fig3-21" sheetId="21" r:id="rId21"/>
    <sheet name="Fig3-22" sheetId="22" r:id="rId22"/>
    <sheet name="Fig3-23" sheetId="23" r:id="rId23"/>
    <sheet name="Fig3-24" sheetId="24" r:id="rId24"/>
    <sheet name="Fig3-25" sheetId="25" r:id="rId25"/>
    <sheet name="Fig3-26" sheetId="26" r:id="rId26"/>
    <sheet name="Fig3-27" sheetId="27" r:id="rId27"/>
    <sheet name="Fig3-28" sheetId="28" r:id="rId28"/>
    <sheet name="Fig3-29" sheetId="29" r:id="rId29"/>
    <sheet name="Fig3-30" sheetId="30" r:id="rId30"/>
    <sheet name="Fig3-31" sheetId="31" r:id="rId31"/>
    <sheet name="Fig3-32" sheetId="32" r:id="rId32"/>
    <sheet name="Fig3-33" sheetId="33" r:id="rId33"/>
    <sheet name="Fig3-34" sheetId="34" r:id="rId34"/>
    <sheet name="Fig3-35" sheetId="35" r:id="rId35"/>
    <sheet name="Fig3-36" sheetId="36" r:id="rId36"/>
    <sheet name="Fig3-37" sheetId="37" r:id="rId37"/>
    <sheet name="Fig3-38" sheetId="38" r:id="rId38"/>
    <sheet name="Fig3-39" sheetId="39" r:id="rId39"/>
    <sheet name="Fig3.40" sheetId="46" r:id="rId40"/>
    <sheet name="Fig3-41" sheetId="40" r:id="rId41"/>
    <sheet name="Fig3-42" sheetId="41" r:id="rId42"/>
    <sheet name="Fig3.43" sheetId="47" r:id="rId43"/>
    <sheet name="Fig3-44" sheetId="48" r:id="rId44"/>
    <sheet name="Fig3-45" sheetId="49" r:id="rId4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1" l="1"/>
  <c r="A41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<sst xmlns="http://schemas.openxmlformats.org/spreadsheetml/2006/main" count="452" uniqueCount="291">
  <si>
    <t>Strukturelt oljekorrigert budsjettunderskudd. Prosent av trend-BNP for Fastlands-Norge. 2001-2027</t>
  </si>
  <si>
    <t>Strukturelt oljekorrigert budsjettunderskudd i prosent av trend-BNP for Fastlands-Norge. Endring fra året før (budsjettindikator). 2001-2027</t>
  </si>
  <si>
    <t>Strukturelt oljekorrigert budsjettunderskudd. Prosent av Statens pensjonsfond utland. 2001-2027</t>
  </si>
  <si>
    <t>Bruken av fondsmidler som andel av utgifter i statsbudsjettet. Prosent. 2001-2027</t>
  </si>
  <si>
    <t>Markedsverdi Statens pensjonsfond  utland. Mrd. kroner. 31.12.2025–23.09.2026</t>
  </si>
  <si>
    <t>Ulike bidrag til endringen i markedsverdien av Statens pensjonsfond utland. Mrd. kroner. 1996-2026</t>
  </si>
  <si>
    <t>Strukturelt oljekorrigert underskudd som andel av trend-BNP for Fastlands-Norge. Med og uten bevilgninger til Ukraina. Prosent</t>
  </si>
  <si>
    <t>Anslag på inntekter og utgifter i 2028–2030 vist som akkumulerte endringer sammenlignet med  forslag til 2027-budsjettet. Mrd. faste 2027-kroner</t>
  </si>
  <si>
    <t>Inndekningsbehovet frem mot 2060. Andel av BNP for Fastlands-Norge.  Prosent. 2027 - 2060</t>
  </si>
  <si>
    <t>Utviklingen i offentlige utgifter og  inntekter sammenlignet med 2027. Andeler av BNP  for Fastlands-Norge. Prosent. 2027–2060</t>
  </si>
  <si>
    <t>Utviklingen i unge og gamle som andel av befolkningen i yrkesaktiv alder (20–66 år). Prosent. 1970 – 2060</t>
  </si>
  <si>
    <t>Endringer i offentlige utgifter  sammenlignet med 2027. Andeler av BNP for  Fastlands-Norge. Prosent. 2027–2060</t>
  </si>
  <si>
    <t>Produksjon av petroleum på norsk sokkel. Mill. Sm3 oljeekvivalenter. 1970–2025. Anslag for 2026-2027</t>
  </si>
  <si>
    <t>Reell utvikling i frie inntekter utover merkostnader til demografi. Mrd. 2027-kroner. Med og uten  midlertidig merskattevekst. 2015–2027</t>
  </si>
  <si>
    <t>Planlagt handlingsrom i saldert budsjett hvert år samt uventede endringer i skatteinngang, rammetilskudd og kostnader etter saldert budsjett for det enkelte år. Mrd. 2027-kroner. 2020 - 2026</t>
  </si>
  <si>
    <t>Akkumulerte varige endringer i inntekter og kostnader etter saldert budsjett samt uventede midlertidige skatteinntekter hvert år. Mrd. 2027-kroner. 2020-2026</t>
  </si>
  <si>
    <t>Kommuner i ROBEK. Antall kommuner og andel av befolkningen. 2001- 2026</t>
  </si>
  <si>
    <t>Aktivitets- og inntektsnivå i kommunesektoren. Mrd. 2026-kroner. 2015-2026</t>
  </si>
  <si>
    <t>Nettofinansinvesteringer og nettogjeld i kommunesektoren. Prosent av inntekter. 2015 til 2025</t>
  </si>
  <si>
    <t>Netto driftsresultat (horisontal akse) og disposisjonsfond (vertikal akse). Prosent av brutto driftsinntekter. 2025</t>
  </si>
  <si>
    <t>Netto driftsresultat i prosent av inntekter i 2024 (horisontal akse) og 2025 (vertikal akse). For «havbrukskommuner» og andre kommuner. Prosent av inntekter</t>
  </si>
  <si>
    <t>Offentlige utgifter fordelt på art. Prosent. 2025</t>
  </si>
  <si>
    <t>Offentlige utgifter til tjenesteproduksjon fordelt på formål.  Prosent. 2025</t>
  </si>
  <si>
    <t>Utgifter og skatte- og avgiftsinntekter i offentlig forvaltning. Prosent av BNP for Fastlands-Norge. 2007-2027</t>
  </si>
  <si>
    <t>Utgifter i offentlig forvaltning. Prosent av BNP. 2007–2027</t>
  </si>
  <si>
    <t>Offentlige skatte- og avgiftsinntekter. Prosent av BNP. 2007-2027</t>
  </si>
  <si>
    <t>Utgifter i offentlig forvaltning. Prosent av BNI. 2007–2025</t>
  </si>
  <si>
    <t>Offentlige skatte- og avgiftsinntekter fra fastlandet. Prosent av BNI. 2007–2025</t>
  </si>
  <si>
    <t>Offentlig konsum. Prosent av BNP. 2007-2027</t>
  </si>
  <si>
    <t>Offentlig forvaltnings bruttoinvesteringer i realkapital. Prosent av BNP 2007-2027</t>
  </si>
  <si>
    <t>Offentlig forvaltnings nettofinansinvesteringer. Prosent av BNP. 2007-2027</t>
  </si>
  <si>
    <t>Offentlig forvaltnings nettofordringer. Prosent av BNP. 2007-2027</t>
  </si>
  <si>
    <t xml:space="preserve">Brukerbetaling. Prosent av trend-BNP. 2007–2022  </t>
  </si>
  <si>
    <t>Skatt på ytelser. Prosent av trend-BNP. 2007–2022</t>
  </si>
  <si>
    <t>Offentlige utgifter. Prosent av trend-BNP. Justert for beskatning av ytelser og brukerbetaling. 2007–2022</t>
  </si>
  <si>
    <t>Utgifter etter formål som andel av totale utgifter. Prosent. 2024</t>
  </si>
  <si>
    <t>Offentlige utgifter i nordiske land. Prosent av trend-BNP. 1995–2024</t>
  </si>
  <si>
    <t>Utgifter til samferdsel. Prosent av trend-BNP. 2001–2024</t>
  </si>
  <si>
    <t>Innhold</t>
  </si>
  <si>
    <t>Figurtittel</t>
  </si>
  <si>
    <t>År</t>
  </si>
  <si>
    <t>SOBU. Prosent av trend-BNP FN</t>
  </si>
  <si>
    <t>SOBU. Prosent av trend-BNP FN (anslag)</t>
  </si>
  <si>
    <t>Fig3-1</t>
  </si>
  <si>
    <t>Budsjettimpulser fra diskresjonær finanspolitikk</t>
  </si>
  <si>
    <t>Gjennomsnitt 2001-2027</t>
  </si>
  <si>
    <t>Budsjettimpulser fra diskresjonær finanspolitikk (anslag)</t>
  </si>
  <si>
    <t>Fig3-2</t>
  </si>
  <si>
    <t>Uttaksprosent</t>
  </si>
  <si>
    <t>Forventet realavkastning i SPU tom 2017</t>
  </si>
  <si>
    <t>Forventet realavkastning i SPU fom 2018</t>
  </si>
  <si>
    <t>Uttaksprosent (anslag)</t>
  </si>
  <si>
    <t>Fig3-3</t>
  </si>
  <si>
    <t>Bruk av fondsmidler. Andel av utgifter statsbudsjettet</t>
  </si>
  <si>
    <t>Bruk av fondsmidler. Andel av utgifter statsbudsjettet (anslag)</t>
  </si>
  <si>
    <t>Fig3-4</t>
  </si>
  <si>
    <t>31. des.</t>
  </si>
  <si>
    <t>7. jan.</t>
  </si>
  <si>
    <t>14. jan.</t>
  </si>
  <si>
    <t>21. jan.</t>
  </si>
  <si>
    <t>28. jan.</t>
  </si>
  <si>
    <t>4. feb.</t>
  </si>
  <si>
    <t>11. feb.</t>
  </si>
  <si>
    <t>18. feb.</t>
  </si>
  <si>
    <t>25. feb.</t>
  </si>
  <si>
    <t>4. mar.</t>
  </si>
  <si>
    <t>11. mar.</t>
  </si>
  <si>
    <t>18. mar.</t>
  </si>
  <si>
    <t>25. mar.</t>
  </si>
  <si>
    <t>1. apr.</t>
  </si>
  <si>
    <t>8. apr.</t>
  </si>
  <si>
    <t>15. apr.</t>
  </si>
  <si>
    <t>22. apr.</t>
  </si>
  <si>
    <t>29. apr.</t>
  </si>
  <si>
    <t>6. mai.</t>
  </si>
  <si>
    <t>13. mai</t>
  </si>
  <si>
    <t>20. mai</t>
  </si>
  <si>
    <t>27. mai</t>
  </si>
  <si>
    <t>3. juni</t>
  </si>
  <si>
    <t>10. juni</t>
  </si>
  <si>
    <t>17. juni</t>
  </si>
  <si>
    <t>24.juni</t>
  </si>
  <si>
    <t>1. juli</t>
  </si>
  <si>
    <t>8. juli</t>
  </si>
  <si>
    <t>15. juli</t>
  </si>
  <si>
    <t>22. juli</t>
  </si>
  <si>
    <t>29. juli</t>
  </si>
  <si>
    <t>5. august</t>
  </si>
  <si>
    <t>12. august</t>
  </si>
  <si>
    <t>19. august</t>
  </si>
  <si>
    <t>26. august</t>
  </si>
  <si>
    <t>2. september</t>
  </si>
  <si>
    <t>9. september</t>
  </si>
  <si>
    <t>16. september</t>
  </si>
  <si>
    <t>23. september</t>
  </si>
  <si>
    <t>Dato</t>
  </si>
  <si>
    <t xml:space="preserve">Markedsverdien av Statens pensjonsfond utland. Mrd. norske kroner. </t>
  </si>
  <si>
    <t>Fig3-5</t>
  </si>
  <si>
    <t>Netto kontantstrøm</t>
  </si>
  <si>
    <t>Oljekorrigert underskudd mv.</t>
  </si>
  <si>
    <t>Nominell avkastning etter kostnader</t>
  </si>
  <si>
    <t>Kronekurs</t>
  </si>
  <si>
    <t>Fondsverdi</t>
  </si>
  <si>
    <t>Fig3-6</t>
  </si>
  <si>
    <t>Øvrig bruk av fondsmidler</t>
  </si>
  <si>
    <t>Bevilgninger til Ukraina</t>
  </si>
  <si>
    <t>Fig3-8</t>
  </si>
  <si>
    <t>Langtidsplan for forsvarssektoren (LTP)</t>
  </si>
  <si>
    <t>Demografi i helseforetak og kommuner</t>
  </si>
  <si>
    <t>Flerårige budsjettkonsekvenser</t>
  </si>
  <si>
    <t xml:space="preserve">Inntekter </t>
  </si>
  <si>
    <t>Fig3-9</t>
  </si>
  <si>
    <t>Inndekningsbehov</t>
  </si>
  <si>
    <t>Fig3-10</t>
  </si>
  <si>
    <t>Utgifter</t>
  </si>
  <si>
    <t>Inntekter</t>
  </si>
  <si>
    <t>Fig3-11</t>
  </si>
  <si>
    <t>0 - 19 år</t>
  </si>
  <si>
    <t>PM24, 0 - 19 år</t>
  </si>
  <si>
    <t>67 +</t>
  </si>
  <si>
    <t>PM24, 67 +</t>
  </si>
  <si>
    <t>0 - 19 år og 67+</t>
  </si>
  <si>
    <t>PM24, 0 - 19 år og 67+</t>
  </si>
  <si>
    <t>Fig3-12</t>
  </si>
  <si>
    <t>Forsvar</t>
  </si>
  <si>
    <t>Bistand</t>
  </si>
  <si>
    <t>Utenom forsvar og bistand</t>
  </si>
  <si>
    <t>Fig3-13</t>
  </si>
  <si>
    <t>Olje</t>
  </si>
  <si>
    <t>Kondensat</t>
  </si>
  <si>
    <t>Våtgass (NGL)</t>
  </si>
  <si>
    <t>Gass (40 MJ)</t>
  </si>
  <si>
    <t>Totalt</t>
  </si>
  <si>
    <t>Fig3-14</t>
  </si>
  <si>
    <t>Frie inntekter</t>
  </si>
  <si>
    <t>Frie inntekter uten midlertidig merskattevekst</t>
  </si>
  <si>
    <t>Fig3-15</t>
  </si>
  <si>
    <t>Kostnadsendring</t>
  </si>
  <si>
    <t>Midlertidig skattevekst det året</t>
  </si>
  <si>
    <t>Ekstraordinært løft i rammetilskudd</t>
  </si>
  <si>
    <t xml:space="preserve"> Varig merskattevekst </t>
  </si>
  <si>
    <t>Planlagt handlingsrom saldert</t>
  </si>
  <si>
    <t>Netto hvert år</t>
  </si>
  <si>
    <t>Fig3-16</t>
  </si>
  <si>
    <t>Sum varige merinntekter</t>
  </si>
  <si>
    <t>Netto akkumulert</t>
  </si>
  <si>
    <t>Fig3-17</t>
  </si>
  <si>
    <t>Netto driftsresultat</t>
  </si>
  <si>
    <t>TBU-norm</t>
  </si>
  <si>
    <t>Disposisjonsfond</t>
  </si>
  <si>
    <t>Fig3-18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</si>
  <si>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</si>
  <si>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</si>
  <si>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</si>
  <si>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</si>
  <si>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</si>
  <si>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</si>
  <si>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</si>
  <si>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</si>
  <si>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</si>
  <si>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</si>
  <si>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</si>
  <si>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</si>
  <si>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</si>
  <si>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</si>
  <si>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</si>
  <si>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</si>
  <si>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</si>
  <si>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</si>
  <si>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</si>
  <si>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</si>
  <si>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</si>
  <si>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</si>
  <si>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</si>
  <si>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</si>
  <si>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</si>
  <si>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Antall kommuner (v.a)</t>
  </si>
  <si>
    <t>Andel av befolkningen i pst.  (h.a)</t>
  </si>
  <si>
    <t>Fig3-19</t>
  </si>
  <si>
    <t xml:space="preserve"> Aktivitetsnivå </t>
  </si>
  <si>
    <t xml:space="preserve"> Disponibel inntekt </t>
  </si>
  <si>
    <t xml:space="preserve"> Aktivitetsnivå og overføringer </t>
  </si>
  <si>
    <t>Fig3-20</t>
  </si>
  <si>
    <t>Netto finansinvesteringer</t>
  </si>
  <si>
    <t>Netto gjeld</t>
  </si>
  <si>
    <t>Bruttorealinvesteringer</t>
  </si>
  <si>
    <t>Fig3-21</t>
  </si>
  <si>
    <t>Disposisjonsfond (%)</t>
  </si>
  <si>
    <t>Fig3-22</t>
  </si>
  <si>
    <t>havbrukskommuner</t>
  </si>
  <si>
    <t>andre kommuner</t>
  </si>
  <si>
    <t>2024 = 2025</t>
  </si>
  <si>
    <t>Fig3-23</t>
  </si>
  <si>
    <t>Tjenesteproduksjon</t>
  </si>
  <si>
    <t>Stønader husholdninger</t>
  </si>
  <si>
    <t>Subsidier</t>
  </si>
  <si>
    <t>Andre overføringer til private</t>
  </si>
  <si>
    <t>Annet</t>
  </si>
  <si>
    <t>Netto realinvesteringer</t>
  </si>
  <si>
    <t>Offentlige utgifter</t>
  </si>
  <si>
    <t>Fig3-24</t>
  </si>
  <si>
    <t>Helse</t>
  </si>
  <si>
    <t>Utdanning</t>
  </si>
  <si>
    <t>Forsvar , offentlig orden og trygghet</t>
  </si>
  <si>
    <t>Transport</t>
  </si>
  <si>
    <t>Miljøvern, bolig og nærmiljø</t>
  </si>
  <si>
    <t>Andre offentlige tjenester</t>
  </si>
  <si>
    <t>Formål</t>
  </si>
  <si>
    <t>Fig3-25</t>
  </si>
  <si>
    <t>Skatte- og avgiftsinntekter</t>
  </si>
  <si>
    <t>Gjennomsnitt 2007-2019</t>
  </si>
  <si>
    <t>Offentlige utgifter anslag</t>
  </si>
  <si>
    <t>Skatte- og avgiftsinntekter anslag</t>
  </si>
  <si>
    <t>Fig3-26</t>
  </si>
  <si>
    <t>Fastlands-Norge</t>
  </si>
  <si>
    <t>Euroområdet</t>
  </si>
  <si>
    <t>OECD</t>
  </si>
  <si>
    <t>Sverige</t>
  </si>
  <si>
    <t>Danmark</t>
  </si>
  <si>
    <t>Fastlands-Norge (anslag)</t>
  </si>
  <si>
    <t>Euroområdet (anslag)</t>
  </si>
  <si>
    <t>OECD (anslag)</t>
  </si>
  <si>
    <t>Sverige (anslag)</t>
  </si>
  <si>
    <t>Danmark (anslag)</t>
  </si>
  <si>
    <t>Fig3-27</t>
  </si>
  <si>
    <t>Norge</t>
  </si>
  <si>
    <t>Norge (anslag)</t>
  </si>
  <si>
    <t>Fig3-28</t>
  </si>
  <si>
    <t>Fig3-29</t>
  </si>
  <si>
    <t>Fig3-30</t>
  </si>
  <si>
    <t>Fig3-31</t>
  </si>
  <si>
    <t>Fig3-32</t>
  </si>
  <si>
    <t>Fig3-33</t>
  </si>
  <si>
    <t>Statens pensjonsfond</t>
  </si>
  <si>
    <t>Statens pensjonsfond (anslag)</t>
  </si>
  <si>
    <t>Fig3-34</t>
  </si>
  <si>
    <t>Finland</t>
  </si>
  <si>
    <t>Fig3-35</t>
  </si>
  <si>
    <t>Fig3-36</t>
  </si>
  <si>
    <t>Fastlands-Norge justert</t>
  </si>
  <si>
    <t>Snitt Norden justert</t>
  </si>
  <si>
    <t>Snitt Norden</t>
  </si>
  <si>
    <t>Fig3-37</t>
  </si>
  <si>
    <t>Alminnelig offentlig tjenesteyting</t>
  </si>
  <si>
    <t>Stønader mv.</t>
  </si>
  <si>
    <t>Næringsøkonomiske forhold</t>
  </si>
  <si>
    <t>Offentlig orden og forsvar</t>
  </si>
  <si>
    <t>Samferdsel</t>
  </si>
  <si>
    <t>Utgiftsformål</t>
  </si>
  <si>
    <t>Prosent</t>
  </si>
  <si>
    <t>Fig3-38</t>
  </si>
  <si>
    <t>Gjennomsnitt Norden</t>
  </si>
  <si>
    <t>Fig3-39</t>
  </si>
  <si>
    <t>Fig3-41</t>
  </si>
  <si>
    <t>2001-2012</t>
  </si>
  <si>
    <t>2012-2024</t>
  </si>
  <si>
    <t>2001-2024</t>
  </si>
  <si>
    <t>Tidsintervall</t>
  </si>
  <si>
    <t>Drift og vedlikehold</t>
  </si>
  <si>
    <t xml:space="preserve">Bruttoinvestering </t>
  </si>
  <si>
    <t>Fig3-42</t>
  </si>
  <si>
    <t>Anslag, olje</t>
  </si>
  <si>
    <t>Andel i pst.</t>
  </si>
  <si>
    <t xml:space="preserve">Andel i pst. </t>
  </si>
  <si>
    <t>Netto driftsresultat og disposisjonsfond i kommunesektoren. Prosent av brutto driftsinntekter. 2015-2025</t>
  </si>
  <si>
    <t xml:space="preserve">Netto driftsresultat (%) </t>
  </si>
  <si>
    <t>Netto driftsresultat 2024</t>
  </si>
  <si>
    <t>Punkt diagonal</t>
  </si>
  <si>
    <t>Næringsøkonomiske formål ekskl. samferdsel</t>
  </si>
  <si>
    <t>Differanse 2024</t>
  </si>
  <si>
    <t>Differanse 2001</t>
  </si>
  <si>
    <t>Variabel</t>
  </si>
  <si>
    <t>Fig3-40</t>
  </si>
  <si>
    <t>Punkt regresjonslinje vertikal akse</t>
  </si>
  <si>
    <t>Punkt regresjonslinje horisontal akse</t>
  </si>
  <si>
    <t>Utgifter til pensjon som pst. av trend-BNP</t>
  </si>
  <si>
    <t>Forsørgerbyrde</t>
  </si>
  <si>
    <t>Fig3-43</t>
  </si>
  <si>
    <t>Bostøtte</t>
  </si>
  <si>
    <t>Arbeidsledighet</t>
  </si>
  <si>
    <t>Barn og familie</t>
  </si>
  <si>
    <t>Alderdom</t>
  </si>
  <si>
    <t>Sykdom og uførhet</t>
  </si>
  <si>
    <t>Fig3-44</t>
  </si>
  <si>
    <t>Fig3-45</t>
  </si>
  <si>
    <t>Utdanningsbyrde (horisontal akse) og utgifter til grunnskole og videregående opplæring, som prosent av trend-BNP (vertikal akse). 2001–2024</t>
  </si>
  <si>
    <t>Forskjellen mellom offentlige utgifter som andel av BNP i Norge og Norden. Underkategorier av stønader mv. Prosentenheter. 2001 (horisontal akse) og 2024 (vertikal akse)</t>
  </si>
  <si>
    <t>Forsørgerbyrde (horisontal akse) og offentlige utgifter til pensjon som prosent av trend-BNP (vertikal akse). 2001–2024.</t>
  </si>
  <si>
    <t>Forskjellen mellom offentlige utgifter som andel av BNP 
i Norge og Norden. Prosentenheter. 2001 (horisontal akse) og 2024 (vertikal akse)</t>
  </si>
  <si>
    <t>Endring i differansen mellom samferdselsutgiftene i Norge og Sverige, Danmark og Finland, etter utgiftsart. Prosentenheter</t>
  </si>
  <si>
    <t>Utdanningsbyrde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</si>
</sst>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name val="Open Sans"/>
      <family val="2"/>
    </font>
    <font>
      <sz val="11"/>
      <color theme="1"/>
      <name val="Opens sans"/>
    </font>
  </fonts>
  <fills count="3">
    <fill>
      <patternFill patternType="none"/>
    </fill>
    <fill>
      <patternFill patternType="gray125"/>
    </fill>
    <fill>
      <patternFill patternType="solid">
        <fgColor rgb="FFC8D5ED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/>
    </xf>
    <xf numFmtId="2" fontId="1" fillId="0" borderId="0" xfId="0" applyNumberFormat="1" applyFont="1"/>
    <xf numFmtId="164" fontId="1" fillId="0" borderId="0" xfId="0" applyNumberFormat="1" applyFont="1"/>
    <xf numFmtId="17" fontId="1" fillId="0" borderId="0" xfId="0" applyNumberFormat="1" applyFont="1"/>
    <xf numFmtId="0" fontId="2" fillId="2" borderId="0" xfId="0" applyFont="1" applyFill="1"/>
    <xf numFmtId="164" fontId="6" fillId="0" borderId="1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164" fontId="6" fillId="0" borderId="2" xfId="1" applyNumberFormat="1" applyFont="1" applyBorder="1" applyAlignment="1">
      <alignment horizontal="right"/>
    </xf>
    <xf numFmtId="0" fontId="6" fillId="0" borderId="0" xfId="1" applyFont="1" applyAlignment="1">
      <alignment horizontal="center"/>
    </xf>
    <xf numFmtId="164" fontId="1" fillId="0" borderId="1" xfId="0" applyNumberFormat="1" applyFont="1" applyBorder="1"/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0" xfId="0" applyFont="1" applyFill="1"/>
    <xf numFmtId="0" fontId="7" fillId="0" borderId="0" xfId="0" applyFont="1"/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top"/>
    </xf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0" xfId="0" applyFont="1"/>
    <xf numFmtId="0" fontId="1" fillId="2" borderId="1" xfId="0" applyFont="1" applyFill="1" applyBorder="1"/>
    <xf numFmtId="0" fontId="1" fillId="0" borderId="0" xfId="0" applyFont="1" applyAlignment="1"/>
  </cellXfs>
  <cellStyles count="2">
    <cellStyle name="Normal" xfId="0" builtinId="0"/>
    <cellStyle name="Normal 2" xfId="1" xr:uid="{669F0744-9E9B-4E8E-A0B3-E8CE0C3B6F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opLeftCell="B31" workbookViewId="0">
      <selection activeCell="B47" sqref="B47"/>
    </sheetView>
  </sheetViews>
  <sheetFormatPr baseColWidth="10" defaultColWidth="9.140625" defaultRowHeight="16.5"/>
  <cols>
    <col min="1" max="1" width="20.7109375" style="1" customWidth="1"/>
    <col min="2" max="2" width="194.5703125" style="1" bestFit="1" customWidth="1"/>
  </cols>
  <sheetData>
    <row r="1" spans="1:2">
      <c r="A1" s="2" t="s">
        <v>38</v>
      </c>
      <c r="B1" s="2" t="s">
        <v>39</v>
      </c>
    </row>
    <row r="2" spans="1:2">
      <c r="A2" s="1" t="str">
        <f>HYPERLINK("#'Fig3-1'!A1", "Fig3-1")</f>
        <v>Fig3-1</v>
      </c>
      <c r="B2" s="1" t="s">
        <v>0</v>
      </c>
    </row>
    <row r="3" spans="1:2">
      <c r="A3" s="1" t="str">
        <f>HYPERLINK("#'Fig3-2'!A1", "Fig3-2")</f>
        <v>Fig3-2</v>
      </c>
      <c r="B3" s="1" t="s">
        <v>1</v>
      </c>
    </row>
    <row r="4" spans="1:2">
      <c r="A4" s="1" t="str">
        <f>HYPERLINK("#'Fig3-3'!A1", "Fig3-3")</f>
        <v>Fig3-3</v>
      </c>
      <c r="B4" s="1" t="s">
        <v>2</v>
      </c>
    </row>
    <row r="5" spans="1:2">
      <c r="A5" s="1" t="str">
        <f>HYPERLINK("#'Fig3-4'!A1", "Fig3-4")</f>
        <v>Fig3-4</v>
      </c>
      <c r="B5" s="1" t="s">
        <v>3</v>
      </c>
    </row>
    <row r="6" spans="1:2">
      <c r="A6" s="1" t="str">
        <f>HYPERLINK("#'Fig3-5'!A1", "Fig3-5")</f>
        <v>Fig3-5</v>
      </c>
      <c r="B6" s="1" t="s">
        <v>4</v>
      </c>
    </row>
    <row r="7" spans="1:2">
      <c r="A7" s="1" t="str">
        <f>HYPERLINK("#'Fig3-6'!A1", "Fig3-6")</f>
        <v>Fig3-6</v>
      </c>
      <c r="B7" s="1" t="s">
        <v>5</v>
      </c>
    </row>
    <row r="8" spans="1:2">
      <c r="A8" s="1" t="str">
        <f>HYPERLINK("#'Fig3-8'!A1", "Fig3-8")</f>
        <v>Fig3-8</v>
      </c>
      <c r="B8" s="1" t="s">
        <v>6</v>
      </c>
    </row>
    <row r="9" spans="1:2">
      <c r="A9" s="1" t="str">
        <f>HYPERLINK("#'Fig3-9'!A1", "Fig3-9")</f>
        <v>Fig3-9</v>
      </c>
      <c r="B9" s="1" t="s">
        <v>7</v>
      </c>
    </row>
    <row r="10" spans="1:2">
      <c r="A10" s="1" t="str">
        <f>HYPERLINK("#'Fig3-10'!A1", "Fig3-10")</f>
        <v>Fig3-10</v>
      </c>
      <c r="B10" s="1" t="s">
        <v>8</v>
      </c>
    </row>
    <row r="11" spans="1:2">
      <c r="A11" s="1" t="str">
        <f>HYPERLINK("#'Fig3-11'!A1", "Fig3-11")</f>
        <v>Fig3-11</v>
      </c>
      <c r="B11" s="1" t="s">
        <v>9</v>
      </c>
    </row>
    <row r="12" spans="1:2">
      <c r="A12" s="1" t="str">
        <f>HYPERLINK("#'Fig3-12'!A1", "Fig3-12")</f>
        <v>Fig3-12</v>
      </c>
      <c r="B12" s="1" t="s">
        <v>10</v>
      </c>
    </row>
    <row r="13" spans="1:2">
      <c r="A13" s="1" t="str">
        <f>HYPERLINK("#'Fig3-13'!A1", "Fig3-13")</f>
        <v>Fig3-13</v>
      </c>
      <c r="B13" s="1" t="s">
        <v>11</v>
      </c>
    </row>
    <row r="14" spans="1:2">
      <c r="A14" s="1" t="str">
        <f>HYPERLINK("#'Fig3-14'!A1", "Fig3-14")</f>
        <v>Fig3-14</v>
      </c>
      <c r="B14" s="1" t="s">
        <v>12</v>
      </c>
    </row>
    <row r="15" spans="1:2">
      <c r="A15" s="1" t="str">
        <f>HYPERLINK("#'Fig3-15'!A1", "Fig3-15")</f>
        <v>Fig3-15</v>
      </c>
      <c r="B15" s="1" t="s">
        <v>13</v>
      </c>
    </row>
    <row r="16" spans="1:2">
      <c r="A16" s="1" t="str">
        <f>HYPERLINK("#'Fig3-16'!A1", "Fig3-16")</f>
        <v>Fig3-16</v>
      </c>
      <c r="B16" s="1" t="s">
        <v>14</v>
      </c>
    </row>
    <row r="17" spans="1:2">
      <c r="A17" s="1" t="str">
        <f>HYPERLINK("#'Fig3-17'!A1", "Fig3-17")</f>
        <v>Fig3-17</v>
      </c>
      <c r="B17" s="1" t="s">
        <v>15</v>
      </c>
    </row>
    <row r="18" spans="1:2">
      <c r="A18" s="1" t="str">
        <f>HYPERLINK("#'Fig3-18'!A1", "Fig3-18")</f>
        <v>Fig3-18</v>
      </c>
      <c r="B18" s="1" t="s">
        <v>264</v>
      </c>
    </row>
    <row r="19" spans="1:2">
      <c r="A19" s="1" t="str">
        <f>HYPERLINK("#'Fig3-19'!A1", "Fig3-19")</f>
        <v>Fig3-19</v>
      </c>
      <c r="B19" s="1" t="s">
        <v>16</v>
      </c>
    </row>
    <row r="20" spans="1:2">
      <c r="A20" s="1" t="str">
        <f>HYPERLINK("#'Fig3-20'!A1", "Fig3-20")</f>
        <v>Fig3-20</v>
      </c>
      <c r="B20" s="1" t="s">
        <v>17</v>
      </c>
    </row>
    <row r="21" spans="1:2">
      <c r="A21" s="1" t="str">
        <f>HYPERLINK("#'Fig3-21'!A1", "Fig3-21")</f>
        <v>Fig3-21</v>
      </c>
      <c r="B21" s="1" t="s">
        <v>18</v>
      </c>
    </row>
    <row r="22" spans="1:2">
      <c r="A22" s="1" t="str">
        <f>HYPERLINK("#'Fig3-22'!A1", "Fig3-22")</f>
        <v>Fig3-22</v>
      </c>
      <c r="B22" s="1" t="s">
        <v>19</v>
      </c>
    </row>
    <row r="23" spans="1:2">
      <c r="A23" s="1" t="str">
        <f>HYPERLINK("#'Fig3-23'!A1", "Fig3-23")</f>
        <v>Fig3-23</v>
      </c>
      <c r="B23" s="1" t="s">
        <v>20</v>
      </c>
    </row>
    <row r="24" spans="1:2">
      <c r="A24" s="1" t="str">
        <f>HYPERLINK("#'Fig3-24'!A1", "Fig3-24")</f>
        <v>Fig3-24</v>
      </c>
      <c r="B24" s="1" t="s">
        <v>21</v>
      </c>
    </row>
    <row r="25" spans="1:2">
      <c r="A25" s="1" t="str">
        <f>HYPERLINK("#'Fig3-25'!A1", "Fig3-25")</f>
        <v>Fig3-25</v>
      </c>
      <c r="B25" s="1" t="s">
        <v>22</v>
      </c>
    </row>
    <row r="26" spans="1:2">
      <c r="A26" s="1" t="str">
        <f>HYPERLINK("#'Fig3-26'!A1", "Fig3-26")</f>
        <v>Fig3-26</v>
      </c>
      <c r="B26" s="1" t="s">
        <v>23</v>
      </c>
    </row>
    <row r="27" spans="1:2">
      <c r="A27" s="1" t="str">
        <f>HYPERLINK("#'Fig3-27'!A1", "Fig3-27")</f>
        <v>Fig3-27</v>
      </c>
      <c r="B27" s="1" t="s">
        <v>24</v>
      </c>
    </row>
    <row r="28" spans="1:2">
      <c r="A28" s="1" t="str">
        <f>HYPERLINK("#'Fig3-28'!A1", "Fig3-28")</f>
        <v>Fig3-28</v>
      </c>
      <c r="B28" s="1" t="s">
        <v>25</v>
      </c>
    </row>
    <row r="29" spans="1:2">
      <c r="A29" s="1" t="str">
        <f>HYPERLINK("#'Fig3-29'!A1", "Fig3-29")</f>
        <v>Fig3-29</v>
      </c>
      <c r="B29" s="1" t="s">
        <v>26</v>
      </c>
    </row>
    <row r="30" spans="1:2">
      <c r="A30" s="1" t="str">
        <f>HYPERLINK("#'Fig3-30'!A1", "Fig3-30")</f>
        <v>Fig3-30</v>
      </c>
      <c r="B30" s="1" t="s">
        <v>27</v>
      </c>
    </row>
    <row r="31" spans="1:2">
      <c r="A31" s="1" t="str">
        <f>HYPERLINK("#'Fig3-31'!A1", "Fig3-31")</f>
        <v>Fig3-31</v>
      </c>
      <c r="B31" s="1" t="s">
        <v>28</v>
      </c>
    </row>
    <row r="32" spans="1:2">
      <c r="A32" s="1" t="str">
        <f>HYPERLINK("#'Fig3-32'!A1", "Fig3-32")</f>
        <v>Fig3-32</v>
      </c>
      <c r="B32" s="1" t="s">
        <v>29</v>
      </c>
    </row>
    <row r="33" spans="1:2">
      <c r="A33" s="1" t="str">
        <f>HYPERLINK("#'Fig3-33'!A1", "Fig3-33")</f>
        <v>Fig3-33</v>
      </c>
      <c r="B33" s="1" t="s">
        <v>30</v>
      </c>
    </row>
    <row r="34" spans="1:2">
      <c r="A34" s="1" t="str">
        <f>HYPERLINK("#'Fig3-34'!A1", "Fig3-34")</f>
        <v>Fig3-34</v>
      </c>
      <c r="B34" s="1" t="s">
        <v>31</v>
      </c>
    </row>
    <row r="35" spans="1:2">
      <c r="A35" s="1" t="str">
        <f>HYPERLINK("#'Fig3-35'!A1", "Fig3-35")</f>
        <v>Fig3-35</v>
      </c>
      <c r="B35" s="1" t="s">
        <v>32</v>
      </c>
    </row>
    <row r="36" spans="1:2">
      <c r="A36" s="1" t="str">
        <f>HYPERLINK("#'Fig3-36'!A1", "Fig3-36")</f>
        <v>Fig3-36</v>
      </c>
      <c r="B36" s="1" t="s">
        <v>33</v>
      </c>
    </row>
    <row r="37" spans="1:2">
      <c r="A37" s="1" t="str">
        <f>HYPERLINK("#'Fig3-37'!A1", "Fig3-37")</f>
        <v>Fig3-37</v>
      </c>
      <c r="B37" s="1" t="s">
        <v>34</v>
      </c>
    </row>
    <row r="38" spans="1:2">
      <c r="A38" s="1" t="str">
        <f>HYPERLINK("#'Fig3-38'!A1", "Fig3-38")</f>
        <v>Fig3-38</v>
      </c>
      <c r="B38" s="1" t="s">
        <v>35</v>
      </c>
    </row>
    <row r="39" spans="1:2">
      <c r="A39" s="1" t="str">
        <f>HYPERLINK("#'Fig3-39'!A1", "Fig3-39")</f>
        <v>Fig3-39</v>
      </c>
      <c r="B39" s="1" t="s">
        <v>36</v>
      </c>
    </row>
    <row r="40" spans="1:2">
      <c r="A40" s="1" t="s">
        <v>272</v>
      </c>
      <c r="B40" s="28" t="s">
        <v>288</v>
      </c>
    </row>
    <row r="41" spans="1:2">
      <c r="A41" s="1" t="str">
        <f>HYPERLINK("#'Fig3-41'!A1", "Fig3-41")</f>
        <v>Fig3-41</v>
      </c>
      <c r="B41" s="1" t="s">
        <v>37</v>
      </c>
    </row>
    <row r="42" spans="1:2">
      <c r="A42" s="1" t="str">
        <f>HYPERLINK("#'Fig3-42'!A1", "Fig3-42")</f>
        <v>Fig3-42</v>
      </c>
      <c r="B42" s="1" t="s">
        <v>289</v>
      </c>
    </row>
    <row r="43" spans="1:2">
      <c r="A43" s="1" t="s">
        <v>277</v>
      </c>
      <c r="B43" s="1" t="s">
        <v>285</v>
      </c>
    </row>
    <row r="44" spans="1:2">
      <c r="A44" s="1" t="s">
        <v>283</v>
      </c>
      <c r="B44" s="1" t="s">
        <v>286</v>
      </c>
    </row>
    <row r="45" spans="1:2">
      <c r="A45" s="1" t="s">
        <v>284</v>
      </c>
      <c r="B45" s="1" t="s">
        <v>287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H25" sqref="H25"/>
    </sheetView>
  </sheetViews>
  <sheetFormatPr baseColWidth="10" defaultColWidth="9.140625" defaultRowHeight="16.5"/>
  <cols>
    <col min="1" max="1" width="20.7109375" style="1" customWidth="1"/>
    <col min="2" max="2" width="35.42578125" style="1" bestFit="1" customWidth="1"/>
    <col min="3" max="3" width="44.5703125" style="1" bestFit="1" customWidth="1"/>
  </cols>
  <sheetData>
    <row r="1" spans="1:3">
      <c r="A1" s="2" t="s">
        <v>43</v>
      </c>
    </row>
    <row r="3" spans="1:3">
      <c r="A3" s="2" t="s">
        <v>40</v>
      </c>
      <c r="B3" s="2" t="s">
        <v>41</v>
      </c>
      <c r="C3" s="2" t="s">
        <v>42</v>
      </c>
    </row>
    <row r="4" spans="1:3">
      <c r="A4" s="1">
        <v>2001</v>
      </c>
      <c r="B4" s="4">
        <v>1.3</v>
      </c>
    </row>
    <row r="5" spans="1:3">
      <c r="A5" s="1">
        <v>2002</v>
      </c>
      <c r="B5" s="4">
        <v>2.2999999999999998</v>
      </c>
    </row>
    <row r="6" spans="1:3">
      <c r="A6" s="1">
        <v>2003</v>
      </c>
      <c r="B6" s="4">
        <v>2.4</v>
      </c>
    </row>
    <row r="7" spans="1:3">
      <c r="A7" s="1">
        <v>2004</v>
      </c>
      <c r="B7" s="4">
        <v>2.7</v>
      </c>
    </row>
    <row r="8" spans="1:3">
      <c r="A8" s="1">
        <v>2005</v>
      </c>
      <c r="B8" s="4">
        <v>2.7</v>
      </c>
    </row>
    <row r="9" spans="1:3">
      <c r="A9" s="1">
        <v>2006</v>
      </c>
      <c r="B9" s="4">
        <v>2.6</v>
      </c>
    </row>
    <row r="10" spans="1:3">
      <c r="A10" s="1">
        <v>2007</v>
      </c>
      <c r="B10" s="4">
        <v>2.4</v>
      </c>
    </row>
    <row r="11" spans="1:3">
      <c r="A11" s="1">
        <v>2008</v>
      </c>
      <c r="B11" s="4">
        <v>2.8</v>
      </c>
    </row>
    <row r="12" spans="1:3">
      <c r="A12" s="1">
        <v>2009</v>
      </c>
      <c r="B12" s="4">
        <v>4.4000000000000004</v>
      </c>
    </row>
    <row r="13" spans="1:3">
      <c r="A13" s="1">
        <v>2010</v>
      </c>
      <c r="B13" s="4">
        <v>4.5999999999999996</v>
      </c>
    </row>
    <row r="14" spans="1:3">
      <c r="A14" s="1">
        <v>2011</v>
      </c>
      <c r="B14" s="4">
        <v>4.2</v>
      </c>
    </row>
    <row r="15" spans="1:3">
      <c r="A15" s="1">
        <v>2012</v>
      </c>
      <c r="B15" s="4">
        <v>4.8</v>
      </c>
    </row>
    <row r="16" spans="1:3">
      <c r="A16" s="1">
        <v>2013</v>
      </c>
      <c r="B16" s="4">
        <v>5.2</v>
      </c>
    </row>
    <row r="17" spans="1:3">
      <c r="A17" s="1">
        <v>2014</v>
      </c>
      <c r="B17" s="4">
        <v>5.8</v>
      </c>
    </row>
    <row r="18" spans="1:3">
      <c r="A18" s="1">
        <v>2015</v>
      </c>
      <c r="B18" s="4">
        <v>6.4</v>
      </c>
    </row>
    <row r="19" spans="1:3">
      <c r="A19" s="1">
        <v>2016</v>
      </c>
      <c r="B19" s="4">
        <v>7.2</v>
      </c>
    </row>
    <row r="20" spans="1:3">
      <c r="A20" s="1">
        <v>2017</v>
      </c>
      <c r="B20" s="4">
        <v>7.4</v>
      </c>
    </row>
    <row r="21" spans="1:3">
      <c r="A21" s="1">
        <v>2018</v>
      </c>
      <c r="B21" s="4">
        <v>6.7</v>
      </c>
    </row>
    <row r="22" spans="1:3">
      <c r="A22" s="1">
        <v>2019</v>
      </c>
      <c r="B22" s="4">
        <v>7.2</v>
      </c>
    </row>
    <row r="23" spans="1:3">
      <c r="A23" s="1">
        <v>2020</v>
      </c>
      <c r="B23" s="4">
        <v>10.6</v>
      </c>
    </row>
    <row r="24" spans="1:3">
      <c r="A24" s="1">
        <v>2021</v>
      </c>
      <c r="B24" s="4">
        <v>9.6</v>
      </c>
    </row>
    <row r="25" spans="1:3">
      <c r="A25" s="1">
        <v>2022</v>
      </c>
      <c r="B25" s="4">
        <v>8.6</v>
      </c>
    </row>
    <row r="26" spans="1:3">
      <c r="A26" s="1">
        <v>2023</v>
      </c>
      <c r="B26" s="4">
        <v>9</v>
      </c>
    </row>
    <row r="27" spans="1:3">
      <c r="A27" s="1">
        <v>2024</v>
      </c>
      <c r="B27" s="4">
        <v>9.8000000000000007</v>
      </c>
    </row>
    <row r="28" spans="1:3">
      <c r="A28" s="1">
        <v>2025</v>
      </c>
      <c r="B28" s="4">
        <v>11.6</v>
      </c>
    </row>
    <row r="29" spans="1:3">
      <c r="A29" s="1">
        <v>2026</v>
      </c>
      <c r="B29" s="4">
        <v>12.7</v>
      </c>
    </row>
    <row r="30" spans="1:3">
      <c r="A30" s="1">
        <v>2027</v>
      </c>
      <c r="C30" s="1">
        <v>12.6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workbookViewId="0">
      <selection activeCell="C40" sqref="C40"/>
    </sheetView>
  </sheetViews>
  <sheetFormatPr baseColWidth="10" defaultColWidth="9.140625" defaultRowHeight="16.5"/>
  <cols>
    <col min="1" max="1" width="20.7109375" style="1" customWidth="1"/>
    <col min="2" max="2" width="55" style="1" bestFit="1" customWidth="1"/>
    <col min="3" max="3" width="28.28515625" style="1" bestFit="1" customWidth="1"/>
    <col min="4" max="4" width="64.140625" style="1" bestFit="1" customWidth="1"/>
  </cols>
  <sheetData>
    <row r="1" spans="1:4">
      <c r="A1" s="2" t="s">
        <v>47</v>
      </c>
    </row>
    <row r="3" spans="1:4">
      <c r="A3" s="2" t="s">
        <v>40</v>
      </c>
      <c r="B3" s="2" t="s">
        <v>44</v>
      </c>
      <c r="C3" s="2" t="s">
        <v>45</v>
      </c>
      <c r="D3" s="2" t="s">
        <v>46</v>
      </c>
    </row>
    <row r="4" spans="1:4">
      <c r="A4" s="1">
        <v>2001</v>
      </c>
      <c r="B4" s="4">
        <v>0</v>
      </c>
      <c r="C4" s="4">
        <v>0.4</v>
      </c>
      <c r="D4" s="4"/>
    </row>
    <row r="5" spans="1:4">
      <c r="A5" s="1">
        <v>2002</v>
      </c>
      <c r="B5" s="4">
        <v>1.1000000000000001</v>
      </c>
      <c r="C5" s="4">
        <v>0.4</v>
      </c>
      <c r="D5" s="4"/>
    </row>
    <row r="6" spans="1:4">
      <c r="A6" s="1">
        <v>2003</v>
      </c>
      <c r="B6" s="4">
        <v>0.1</v>
      </c>
      <c r="C6" s="4">
        <v>0.4</v>
      </c>
      <c r="D6" s="4"/>
    </row>
    <row r="7" spans="1:4">
      <c r="A7" s="1">
        <v>2004</v>
      </c>
      <c r="B7" s="4">
        <v>0.2</v>
      </c>
      <c r="C7" s="4">
        <v>0.4</v>
      </c>
      <c r="D7" s="4"/>
    </row>
    <row r="8" spans="1:4">
      <c r="A8" s="1">
        <v>2005</v>
      </c>
      <c r="B8" s="4">
        <v>0.1</v>
      </c>
      <c r="C8" s="4">
        <v>0.4</v>
      </c>
      <c r="D8" s="4"/>
    </row>
    <row r="9" spans="1:4">
      <c r="A9" s="1">
        <v>2006</v>
      </c>
      <c r="B9" s="4">
        <v>-0.2</v>
      </c>
      <c r="C9" s="4">
        <v>0.4</v>
      </c>
      <c r="D9" s="4"/>
    </row>
    <row r="10" spans="1:4">
      <c r="A10" s="1">
        <v>2007</v>
      </c>
      <c r="B10" s="4">
        <v>-0.1</v>
      </c>
      <c r="C10" s="4">
        <v>0.4</v>
      </c>
      <c r="D10" s="4"/>
    </row>
    <row r="11" spans="1:4">
      <c r="A11" s="1">
        <v>2008</v>
      </c>
      <c r="B11" s="4">
        <v>0.4</v>
      </c>
      <c r="C11" s="4">
        <v>0.4</v>
      </c>
      <c r="D11" s="4"/>
    </row>
    <row r="12" spans="1:4">
      <c r="A12" s="1">
        <v>2009</v>
      </c>
      <c r="B12" s="4">
        <v>1.6</v>
      </c>
      <c r="C12" s="4">
        <v>0.4</v>
      </c>
      <c r="D12" s="4"/>
    </row>
    <row r="13" spans="1:4">
      <c r="A13" s="1">
        <v>2010</v>
      </c>
      <c r="B13" s="4">
        <v>0.3</v>
      </c>
      <c r="C13" s="4">
        <v>0.4</v>
      </c>
      <c r="D13" s="4"/>
    </row>
    <row r="14" spans="1:4">
      <c r="A14" s="1">
        <v>2011</v>
      </c>
      <c r="B14" s="4">
        <v>-0.5</v>
      </c>
      <c r="C14" s="4">
        <v>0.4</v>
      </c>
      <c r="D14" s="4"/>
    </row>
    <row r="15" spans="1:4">
      <c r="A15" s="1">
        <v>2012</v>
      </c>
      <c r="B15" s="4">
        <v>0.6</v>
      </c>
      <c r="C15" s="4">
        <v>0.4</v>
      </c>
      <c r="D15" s="4"/>
    </row>
    <row r="16" spans="1:4">
      <c r="A16" s="1">
        <v>2013</v>
      </c>
      <c r="B16" s="4">
        <v>0.4</v>
      </c>
      <c r="C16" s="4">
        <v>0.4</v>
      </c>
      <c r="D16" s="4"/>
    </row>
    <row r="17" spans="1:4">
      <c r="A17" s="1">
        <v>2014</v>
      </c>
      <c r="B17" s="4">
        <v>0.7</v>
      </c>
      <c r="C17" s="4">
        <v>0.4</v>
      </c>
      <c r="D17" s="4"/>
    </row>
    <row r="18" spans="1:4">
      <c r="A18" s="1">
        <v>2015</v>
      </c>
      <c r="B18" s="4">
        <v>0.6</v>
      </c>
      <c r="C18" s="4">
        <v>0.4</v>
      </c>
      <c r="D18" s="4"/>
    </row>
    <row r="19" spans="1:4">
      <c r="A19" s="1">
        <v>2016</v>
      </c>
      <c r="B19" s="4">
        <v>0.8</v>
      </c>
      <c r="C19" s="4">
        <v>0.4</v>
      </c>
      <c r="D19" s="4"/>
    </row>
    <row r="20" spans="1:4">
      <c r="A20" s="1">
        <v>2017</v>
      </c>
      <c r="B20" s="4">
        <v>0.1</v>
      </c>
      <c r="C20" s="4">
        <v>0.4</v>
      </c>
      <c r="D20" s="4"/>
    </row>
    <row r="21" spans="1:4">
      <c r="A21" s="1">
        <v>2018</v>
      </c>
      <c r="B21" s="4">
        <v>-0.7</v>
      </c>
      <c r="C21" s="4">
        <v>0.4</v>
      </c>
      <c r="D21" s="4"/>
    </row>
    <row r="22" spans="1:4">
      <c r="A22" s="1">
        <v>2019</v>
      </c>
      <c r="B22" s="4">
        <v>0.5</v>
      </c>
      <c r="C22" s="4">
        <v>0.4</v>
      </c>
      <c r="D22" s="4"/>
    </row>
    <row r="23" spans="1:4">
      <c r="A23" s="1">
        <v>2020</v>
      </c>
      <c r="B23" s="4">
        <v>3.5</v>
      </c>
      <c r="C23" s="4">
        <v>0.4</v>
      </c>
      <c r="D23" s="4"/>
    </row>
    <row r="24" spans="1:4">
      <c r="A24" s="1">
        <v>2021</v>
      </c>
      <c r="B24" s="4">
        <v>-1.1000000000000001</v>
      </c>
      <c r="C24" s="4">
        <v>0.4</v>
      </c>
      <c r="D24" s="4"/>
    </row>
    <row r="25" spans="1:4">
      <c r="A25" s="1">
        <v>2022</v>
      </c>
      <c r="B25" s="4">
        <v>-1</v>
      </c>
      <c r="C25" s="4">
        <v>0.4</v>
      </c>
      <c r="D25" s="4"/>
    </row>
    <row r="26" spans="1:4">
      <c r="A26" s="1">
        <v>2023</v>
      </c>
      <c r="B26" s="4">
        <v>0.4</v>
      </c>
      <c r="C26" s="4">
        <v>0.4</v>
      </c>
      <c r="D26" s="4"/>
    </row>
    <row r="27" spans="1:4">
      <c r="A27" s="1">
        <v>2024</v>
      </c>
      <c r="B27" s="4">
        <v>0.8</v>
      </c>
      <c r="C27" s="4">
        <v>0.4</v>
      </c>
      <c r="D27" s="4"/>
    </row>
    <row r="28" spans="1:4">
      <c r="A28" s="1">
        <v>2025</v>
      </c>
      <c r="B28" s="4">
        <v>1.8</v>
      </c>
      <c r="C28" s="4">
        <v>0.4</v>
      </c>
      <c r="D28" s="4"/>
    </row>
    <row r="29" spans="1:4">
      <c r="A29" s="1">
        <v>2026</v>
      </c>
      <c r="B29" s="4">
        <v>1.1000000000000001</v>
      </c>
      <c r="C29" s="4">
        <v>0.4</v>
      </c>
      <c r="D29" s="4"/>
    </row>
    <row r="30" spans="1:4">
      <c r="A30" s="1">
        <v>2027</v>
      </c>
      <c r="B30" s="4"/>
      <c r="C30" s="4">
        <v>0.4</v>
      </c>
      <c r="D30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workbookViewId="0">
      <selection activeCell="F37" sqref="F37"/>
    </sheetView>
  </sheetViews>
  <sheetFormatPr baseColWidth="10" defaultColWidth="9.140625" defaultRowHeight="16.5"/>
  <cols>
    <col min="1" max="2" width="20.7109375" style="1" customWidth="1"/>
    <col min="3" max="3" width="46.140625" style="1" bestFit="1" customWidth="1"/>
    <col min="4" max="4" width="21" style="1" customWidth="1"/>
    <col min="5" max="5" width="25.85546875" style="1" bestFit="1" customWidth="1"/>
  </cols>
  <sheetData>
    <row r="1" spans="1:5">
      <c r="A1" s="2" t="s">
        <v>52</v>
      </c>
    </row>
    <row r="3" spans="1:5">
      <c r="A3" s="2" t="s">
        <v>40</v>
      </c>
      <c r="B3" s="2" t="s">
        <v>48</v>
      </c>
      <c r="C3" s="2" t="s">
        <v>49</v>
      </c>
      <c r="D3" s="2" t="s">
        <v>50</v>
      </c>
      <c r="E3" s="2" t="s">
        <v>51</v>
      </c>
    </row>
    <row r="4" spans="1:5">
      <c r="A4" s="1">
        <v>2001</v>
      </c>
      <c r="B4" s="4">
        <v>3.9</v>
      </c>
      <c r="C4" s="4">
        <v>4</v>
      </c>
      <c r="D4" s="4"/>
      <c r="E4" s="4"/>
    </row>
    <row r="5" spans="1:5">
      <c r="A5" s="1">
        <v>2002</v>
      </c>
      <c r="B5" s="4">
        <v>4.8</v>
      </c>
      <c r="C5" s="4">
        <v>4</v>
      </c>
      <c r="D5" s="4"/>
      <c r="E5" s="4"/>
    </row>
    <row r="6" spans="1:5">
      <c r="A6" s="1">
        <v>2003</v>
      </c>
      <c r="B6" s="4">
        <v>5.5</v>
      </c>
      <c r="C6" s="4">
        <v>4</v>
      </c>
      <c r="D6" s="4"/>
      <c r="E6" s="4"/>
    </row>
    <row r="7" spans="1:5">
      <c r="A7" s="1">
        <v>2004</v>
      </c>
      <c r="B7" s="4">
        <v>4.5999999999999996</v>
      </c>
      <c r="C7" s="4">
        <v>4</v>
      </c>
      <c r="D7" s="4"/>
      <c r="E7" s="4"/>
    </row>
    <row r="8" spans="1:5">
      <c r="A8" s="1">
        <v>2005</v>
      </c>
      <c r="B8" s="4">
        <v>4.2</v>
      </c>
      <c r="C8" s="4">
        <v>4</v>
      </c>
      <c r="D8" s="4"/>
      <c r="E8" s="4"/>
    </row>
    <row r="9" spans="1:5">
      <c r="A9" s="1">
        <v>2006</v>
      </c>
      <c r="B9" s="4">
        <v>3</v>
      </c>
      <c r="C9" s="4">
        <v>4</v>
      </c>
      <c r="D9" s="4"/>
      <c r="E9" s="4"/>
    </row>
    <row r="10" spans="1:5">
      <c r="A10" s="1">
        <v>2007</v>
      </c>
      <c r="B10" s="4">
        <v>2.4</v>
      </c>
      <c r="C10" s="4">
        <v>4</v>
      </c>
      <c r="D10" s="4"/>
      <c r="E10" s="4"/>
    </row>
    <row r="11" spans="1:5">
      <c r="A11" s="1">
        <v>2008</v>
      </c>
      <c r="B11" s="4">
        <v>2.6</v>
      </c>
      <c r="C11" s="4">
        <v>4</v>
      </c>
      <c r="D11" s="4"/>
      <c r="E11" s="4"/>
    </row>
    <row r="12" spans="1:5">
      <c r="A12" s="1">
        <v>2009</v>
      </c>
      <c r="B12" s="4">
        <v>3.8</v>
      </c>
      <c r="C12" s="4">
        <v>4</v>
      </c>
      <c r="D12" s="4"/>
      <c r="E12" s="4"/>
    </row>
    <row r="13" spans="1:5">
      <c r="A13" s="1">
        <v>2010</v>
      </c>
      <c r="B13" s="4">
        <v>3.7</v>
      </c>
      <c r="C13" s="4">
        <v>4</v>
      </c>
      <c r="D13" s="4"/>
      <c r="E13" s="4"/>
    </row>
    <row r="14" spans="1:5">
      <c r="A14" s="1">
        <v>2011</v>
      </c>
      <c r="B14" s="4">
        <v>3</v>
      </c>
      <c r="C14" s="4">
        <v>4</v>
      </c>
      <c r="D14" s="4"/>
      <c r="E14" s="4"/>
    </row>
    <row r="15" spans="1:5">
      <c r="A15" s="1">
        <v>2012</v>
      </c>
      <c r="B15" s="4">
        <v>3.4</v>
      </c>
      <c r="C15" s="4">
        <v>4</v>
      </c>
      <c r="D15" s="4"/>
      <c r="E15" s="4"/>
    </row>
    <row r="16" spans="1:5">
      <c r="A16" s="1">
        <v>2013</v>
      </c>
      <c r="B16" s="4">
        <v>3.3</v>
      </c>
      <c r="C16" s="4">
        <v>4</v>
      </c>
      <c r="D16" s="4"/>
      <c r="E16" s="4"/>
    </row>
    <row r="17" spans="1:5">
      <c r="A17" s="1">
        <v>2014</v>
      </c>
      <c r="B17" s="4">
        <v>3</v>
      </c>
      <c r="C17" s="4">
        <v>4</v>
      </c>
      <c r="D17" s="4"/>
      <c r="E17" s="4"/>
    </row>
    <row r="18" spans="1:5">
      <c r="A18" s="1">
        <v>2015</v>
      </c>
      <c r="B18" s="4">
        <v>2.7</v>
      </c>
      <c r="C18" s="4">
        <v>4</v>
      </c>
      <c r="D18" s="4"/>
      <c r="E18" s="4"/>
    </row>
    <row r="19" spans="1:5">
      <c r="A19" s="1">
        <v>2016</v>
      </c>
      <c r="B19" s="4">
        <v>2.7</v>
      </c>
      <c r="C19" s="4">
        <v>4</v>
      </c>
      <c r="D19" s="4"/>
      <c r="E19" s="4"/>
    </row>
    <row r="20" spans="1:5">
      <c r="A20" s="1">
        <v>2017</v>
      </c>
      <c r="B20" s="4">
        <v>2.9</v>
      </c>
      <c r="C20" s="4">
        <v>4</v>
      </c>
      <c r="D20" s="4"/>
      <c r="E20" s="4"/>
    </row>
    <row r="21" spans="1:5">
      <c r="A21" s="1">
        <v>2018</v>
      </c>
      <c r="B21" s="4">
        <v>2.4</v>
      </c>
      <c r="C21" s="4"/>
      <c r="D21" s="4">
        <v>3</v>
      </c>
      <c r="E21" s="4"/>
    </row>
    <row r="22" spans="1:5">
      <c r="A22" s="1">
        <v>2019</v>
      </c>
      <c r="B22" s="4">
        <v>2.8</v>
      </c>
      <c r="C22" s="4"/>
      <c r="D22" s="4">
        <v>3</v>
      </c>
      <c r="E22" s="4"/>
    </row>
    <row r="23" spans="1:5">
      <c r="A23" s="1">
        <v>2020</v>
      </c>
      <c r="B23" s="4">
        <v>3.6</v>
      </c>
      <c r="C23" s="4"/>
      <c r="D23" s="4">
        <v>3</v>
      </c>
      <c r="E23" s="4"/>
    </row>
    <row r="24" spans="1:5">
      <c r="A24" s="1">
        <v>2021</v>
      </c>
      <c r="B24" s="4">
        <v>3.1</v>
      </c>
      <c r="C24" s="4"/>
      <c r="D24" s="4">
        <v>3</v>
      </c>
      <c r="E24" s="4"/>
    </row>
    <row r="25" spans="1:5">
      <c r="A25" s="1">
        <v>2022</v>
      </c>
      <c r="B25" s="4">
        <v>2.6</v>
      </c>
      <c r="C25" s="4"/>
      <c r="D25" s="4">
        <v>3</v>
      </c>
      <c r="E25" s="4"/>
    </row>
    <row r="26" spans="1:5">
      <c r="A26" s="1">
        <v>2023</v>
      </c>
      <c r="B26" s="4">
        <v>2.9</v>
      </c>
      <c r="C26" s="4"/>
      <c r="D26" s="4">
        <v>3</v>
      </c>
      <c r="E26" s="4"/>
    </row>
    <row r="27" spans="1:5">
      <c r="A27" s="1">
        <v>2024</v>
      </c>
      <c r="B27" s="4">
        <v>2.6</v>
      </c>
      <c r="C27" s="4"/>
      <c r="D27" s="4">
        <v>3</v>
      </c>
      <c r="E27" s="4"/>
    </row>
    <row r="28" spans="1:5">
      <c r="A28" s="1">
        <v>2025</v>
      </c>
      <c r="B28" s="4">
        <v>2.6</v>
      </c>
      <c r="C28" s="4"/>
      <c r="D28" s="4">
        <v>3</v>
      </c>
      <c r="E28" s="4"/>
    </row>
    <row r="29" spans="1:5">
      <c r="A29" s="1">
        <v>2026</v>
      </c>
      <c r="B29" s="4">
        <v>2.7</v>
      </c>
      <c r="C29" s="4"/>
      <c r="D29" s="4">
        <v>3</v>
      </c>
      <c r="E29" s="4"/>
    </row>
    <row r="30" spans="1:5">
      <c r="A30" s="1">
        <v>2027</v>
      </c>
      <c r="B30" s="4"/>
      <c r="C30" s="4"/>
      <c r="D30" s="4">
        <v>3</v>
      </c>
      <c r="E30" s="4">
        <v>2.7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workbookViewId="0">
      <selection activeCell="C38" sqref="C38"/>
    </sheetView>
  </sheetViews>
  <sheetFormatPr baseColWidth="10" defaultColWidth="9.140625" defaultRowHeight="16.5"/>
  <cols>
    <col min="1" max="1" width="20.7109375" style="1" customWidth="1"/>
    <col min="2" max="2" width="61" style="1" bestFit="1" customWidth="1"/>
    <col min="3" max="3" width="70.140625" style="1" bestFit="1" customWidth="1"/>
  </cols>
  <sheetData>
    <row r="1" spans="1:3">
      <c r="A1" s="2" t="s">
        <v>55</v>
      </c>
    </row>
    <row r="3" spans="1:3">
      <c r="A3" s="2" t="s">
        <v>40</v>
      </c>
      <c r="B3" s="2" t="s">
        <v>53</v>
      </c>
      <c r="C3" s="2" t="s">
        <v>54</v>
      </c>
    </row>
    <row r="4" spans="1:3">
      <c r="A4" s="1">
        <v>2001</v>
      </c>
      <c r="B4" s="4">
        <v>3</v>
      </c>
      <c r="C4" s="4"/>
    </row>
    <row r="5" spans="1:3">
      <c r="A5" s="1">
        <v>2002</v>
      </c>
      <c r="B5" s="4">
        <v>5.2</v>
      </c>
      <c r="C5" s="4"/>
    </row>
    <row r="6" spans="1:3">
      <c r="A6" s="1">
        <v>2003</v>
      </c>
      <c r="B6" s="4">
        <v>5.8</v>
      </c>
      <c r="C6" s="4"/>
    </row>
    <row r="7" spans="1:3">
      <c r="A7" s="1">
        <v>2004</v>
      </c>
      <c r="B7" s="4">
        <v>6.4</v>
      </c>
      <c r="C7" s="4"/>
    </row>
    <row r="8" spans="1:3">
      <c r="A8" s="1">
        <v>2005</v>
      </c>
      <c r="B8" s="4">
        <v>6.7</v>
      </c>
      <c r="C8" s="4"/>
    </row>
    <row r="9" spans="1:3">
      <c r="A9" s="1">
        <v>2006</v>
      </c>
      <c r="B9" s="4">
        <v>6.3</v>
      </c>
      <c r="C9" s="4"/>
    </row>
    <row r="10" spans="1:3">
      <c r="A10" s="1">
        <v>2007</v>
      </c>
      <c r="B10" s="4">
        <v>6.1</v>
      </c>
      <c r="C10" s="4"/>
    </row>
    <row r="11" spans="1:3">
      <c r="A11" s="1">
        <v>2008</v>
      </c>
      <c r="B11" s="4">
        <v>6.9</v>
      </c>
      <c r="C11" s="4"/>
    </row>
    <row r="12" spans="1:3">
      <c r="A12" s="1">
        <v>2009</v>
      </c>
      <c r="B12" s="4">
        <v>10.3</v>
      </c>
      <c r="C12" s="4"/>
    </row>
    <row r="13" spans="1:3">
      <c r="A13" s="1">
        <v>2010</v>
      </c>
      <c r="B13" s="4">
        <v>11.2</v>
      </c>
      <c r="C13" s="4"/>
    </row>
    <row r="14" spans="1:3">
      <c r="A14" s="1">
        <v>2011</v>
      </c>
      <c r="B14" s="4">
        <v>9.9</v>
      </c>
      <c r="C14" s="4"/>
    </row>
    <row r="15" spans="1:3">
      <c r="A15" s="1">
        <v>2012</v>
      </c>
      <c r="B15" s="4">
        <v>11.6</v>
      </c>
      <c r="C15" s="4"/>
    </row>
    <row r="16" spans="1:3">
      <c r="A16" s="1">
        <v>2013</v>
      </c>
      <c r="B16" s="4">
        <v>12.3</v>
      </c>
      <c r="C16" s="4"/>
    </row>
    <row r="17" spans="1:3">
      <c r="A17" s="1">
        <v>2014</v>
      </c>
      <c r="B17" s="4">
        <v>13.7</v>
      </c>
      <c r="C17" s="4"/>
    </row>
    <row r="18" spans="1:3">
      <c r="A18" s="1">
        <v>2015</v>
      </c>
      <c r="B18" s="4">
        <v>14.7</v>
      </c>
      <c r="C18" s="4"/>
    </row>
    <row r="19" spans="1:3">
      <c r="A19" s="1">
        <v>2016</v>
      </c>
      <c r="B19" s="4">
        <v>16.7</v>
      </c>
      <c r="C19" s="4"/>
    </row>
    <row r="20" spans="1:3">
      <c r="A20" s="1">
        <v>2017</v>
      </c>
      <c r="B20" s="4">
        <v>17.2</v>
      </c>
      <c r="C20" s="4"/>
    </row>
    <row r="21" spans="1:3">
      <c r="A21" s="1">
        <v>2018</v>
      </c>
      <c r="B21" s="4">
        <v>15.8</v>
      </c>
      <c r="C21" s="4"/>
    </row>
    <row r="22" spans="1:3">
      <c r="A22" s="1">
        <v>2019</v>
      </c>
      <c r="B22" s="4">
        <v>17.100000000000001</v>
      </c>
      <c r="C22" s="4"/>
    </row>
    <row r="23" spans="1:3">
      <c r="A23" s="1">
        <v>2020</v>
      </c>
      <c r="B23" s="4">
        <v>23.6</v>
      </c>
      <c r="C23" s="4"/>
    </row>
    <row r="24" spans="1:3">
      <c r="A24" s="1">
        <v>2021</v>
      </c>
      <c r="B24" s="4">
        <v>21.9</v>
      </c>
      <c r="C24" s="4"/>
    </row>
    <row r="25" spans="1:3">
      <c r="A25" s="1">
        <v>2022</v>
      </c>
      <c r="B25" s="4">
        <v>19.7</v>
      </c>
      <c r="C25" s="4"/>
    </row>
    <row r="26" spans="1:3">
      <c r="A26" s="1">
        <v>2023</v>
      </c>
      <c r="B26" s="4">
        <v>20.100000000000001</v>
      </c>
      <c r="C26" s="4"/>
    </row>
    <row r="27" spans="1:3">
      <c r="A27" s="1">
        <v>2024</v>
      </c>
      <c r="B27" s="4">
        <v>21.5</v>
      </c>
      <c r="C27" s="4"/>
    </row>
    <row r="28" spans="1:3">
      <c r="A28" s="1">
        <v>2025</v>
      </c>
      <c r="B28" s="4">
        <v>24.5</v>
      </c>
      <c r="C28" s="4"/>
    </row>
    <row r="29" spans="1:3">
      <c r="A29" s="1">
        <v>2026</v>
      </c>
      <c r="B29" s="4">
        <v>26.5</v>
      </c>
      <c r="C29" s="4">
        <v>26.5</v>
      </c>
    </row>
    <row r="30" spans="1:3">
      <c r="A30" s="1">
        <v>2027</v>
      </c>
      <c r="B30" s="4"/>
      <c r="C30" s="4">
        <v>26.6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2"/>
  <sheetViews>
    <sheetView workbookViewId="0">
      <selection activeCell="G38" sqref="G38"/>
    </sheetView>
  </sheetViews>
  <sheetFormatPr baseColWidth="10" defaultColWidth="9.140625" defaultRowHeight="16.5"/>
  <cols>
    <col min="1" max="1" width="20.7109375" style="1" customWidth="1"/>
    <col min="2" max="2" width="77.7109375" style="1" bestFit="1" customWidth="1"/>
  </cols>
  <sheetData>
    <row r="1" spans="1:2">
      <c r="A1" s="2" t="s">
        <v>97</v>
      </c>
    </row>
    <row r="3" spans="1:2">
      <c r="A3" s="2" t="s">
        <v>95</v>
      </c>
      <c r="B3" s="2" t="s">
        <v>96</v>
      </c>
    </row>
    <row r="4" spans="1:2">
      <c r="A4" s="1" t="s">
        <v>56</v>
      </c>
      <c r="B4" s="4">
        <v>21267.9</v>
      </c>
    </row>
    <row r="5" spans="1:2">
      <c r="A5" s="1" t="s">
        <v>57</v>
      </c>
      <c r="B5" s="4">
        <v>21544.2</v>
      </c>
    </row>
    <row r="6" spans="1:2">
      <c r="A6" s="1" t="s">
        <v>58</v>
      </c>
      <c r="B6" s="4">
        <v>21546.9</v>
      </c>
    </row>
    <row r="7" spans="1:2">
      <c r="A7" s="1" t="s">
        <v>59</v>
      </c>
      <c r="B7" s="4">
        <v>21258.5</v>
      </c>
    </row>
    <row r="8" spans="1:2">
      <c r="A8" s="1" t="s">
        <v>60</v>
      </c>
      <c r="B8" s="4">
        <v>20961.3</v>
      </c>
    </row>
    <row r="9" spans="1:2">
      <c r="A9" s="1" t="s">
        <v>61</v>
      </c>
      <c r="B9" s="4">
        <v>20947.599999999999</v>
      </c>
    </row>
    <row r="10" spans="1:2">
      <c r="A10" s="1" t="s">
        <v>62</v>
      </c>
      <c r="B10" s="4">
        <v>20813.8</v>
      </c>
    </row>
    <row r="11" spans="1:2">
      <c r="A11" s="1" t="s">
        <v>63</v>
      </c>
      <c r="B11" s="4">
        <v>20735</v>
      </c>
    </row>
    <row r="12" spans="1:2">
      <c r="A12" s="1" t="s">
        <v>64</v>
      </c>
      <c r="B12" s="4">
        <v>21034.3</v>
      </c>
    </row>
    <row r="13" spans="1:2">
      <c r="A13" s="1" t="s">
        <v>65</v>
      </c>
      <c r="B13" s="4">
        <v>20672.7</v>
      </c>
    </row>
    <row r="14" spans="1:2">
      <c r="A14" s="1" t="s">
        <v>66</v>
      </c>
      <c r="B14" s="4">
        <v>20493.900000000001</v>
      </c>
    </row>
    <row r="15" spans="1:2">
      <c r="A15" s="1" t="s">
        <v>67</v>
      </c>
      <c r="B15" s="4">
        <v>20099.5</v>
      </c>
    </row>
    <row r="16" spans="1:2">
      <c r="A16" s="1" t="s">
        <v>68</v>
      </c>
      <c r="B16" s="4">
        <v>20167.099999999999</v>
      </c>
    </row>
    <row r="17" spans="1:2">
      <c r="A17" s="1" t="s">
        <v>69</v>
      </c>
      <c r="B17" s="4">
        <v>20220</v>
      </c>
    </row>
    <row r="18" spans="1:2">
      <c r="A18" s="1" t="s">
        <v>70</v>
      </c>
      <c r="B18" s="4">
        <v>20502.900000000001</v>
      </c>
    </row>
    <row r="19" spans="1:2">
      <c r="A19" s="1" t="s">
        <v>71</v>
      </c>
      <c r="B19" s="4">
        <v>20607.099999999999</v>
      </c>
    </row>
    <row r="20" spans="1:2">
      <c r="A20" s="1" t="s">
        <v>72</v>
      </c>
      <c r="B20" s="4">
        <v>20496.3</v>
      </c>
    </row>
    <row r="21" spans="1:2">
      <c r="A21" s="1" t="s">
        <v>73</v>
      </c>
      <c r="B21" s="4">
        <v>20390.8</v>
      </c>
    </row>
    <row r="22" spans="1:2">
      <c r="A22" s="1" t="s">
        <v>74</v>
      </c>
      <c r="B22" s="4">
        <v>20935.2</v>
      </c>
    </row>
    <row r="23" spans="1:2">
      <c r="A23" s="1" t="s">
        <v>75</v>
      </c>
      <c r="B23" s="4">
        <v>20741.900000000001</v>
      </c>
    </row>
    <row r="24" spans="1:2">
      <c r="A24" s="1" t="s">
        <v>76</v>
      </c>
      <c r="B24" s="4">
        <v>20778.900000000001</v>
      </c>
    </row>
    <row r="25" spans="1:2">
      <c r="A25" s="1" t="s">
        <v>77</v>
      </c>
      <c r="B25" s="4">
        <v>21180.7</v>
      </c>
    </row>
    <row r="26" spans="1:2">
      <c r="A26" s="1" t="s">
        <v>78</v>
      </c>
      <c r="B26" s="4">
        <v>21342.9</v>
      </c>
    </row>
    <row r="27" spans="1:2">
      <c r="A27" s="1" t="s">
        <v>79</v>
      </c>
      <c r="B27" s="4">
        <v>21135.1</v>
      </c>
    </row>
    <row r="28" spans="1:2">
      <c r="A28" s="1" t="s">
        <v>80</v>
      </c>
      <c r="B28" s="4">
        <v>21816.5</v>
      </c>
    </row>
    <row r="29" spans="1:2">
      <c r="A29" s="1" t="s">
        <v>81</v>
      </c>
      <c r="B29" s="4">
        <v>22340.400000000001</v>
      </c>
    </row>
    <row r="30" spans="1:2">
      <c r="A30" s="1" t="s">
        <v>82</v>
      </c>
      <c r="B30" s="4">
        <v>22681.8</v>
      </c>
    </row>
    <row r="31" spans="1:2">
      <c r="A31" s="1" t="s">
        <v>83</v>
      </c>
      <c r="B31" s="4">
        <v>22251</v>
      </c>
    </row>
    <row r="32" spans="1:2">
      <c r="A32" s="1" t="s">
        <v>84</v>
      </c>
      <c r="B32" s="4">
        <v>22249.200000000001</v>
      </c>
    </row>
    <row r="33" spans="1:2">
      <c r="A33" s="1" t="s">
        <v>85</v>
      </c>
      <c r="B33" s="4">
        <v>21845.9</v>
      </c>
    </row>
    <row r="34" spans="1:2">
      <c r="A34" s="1" t="s">
        <v>86</v>
      </c>
      <c r="B34" s="4">
        <v>21601.5</v>
      </c>
    </row>
    <row r="35" spans="1:2">
      <c r="A35" s="1" t="s">
        <v>87</v>
      </c>
      <c r="B35" s="4">
        <v>22199.599999999999</v>
      </c>
    </row>
    <row r="36" spans="1:2">
      <c r="A36" s="1" t="s">
        <v>88</v>
      </c>
      <c r="B36" s="4">
        <v>22158.1</v>
      </c>
    </row>
    <row r="37" spans="1:2">
      <c r="A37" s="1" t="s">
        <v>89</v>
      </c>
      <c r="B37" s="4">
        <v>21753.599999999999</v>
      </c>
    </row>
    <row r="38" spans="1:2">
      <c r="A38" s="1" t="s">
        <v>90</v>
      </c>
      <c r="B38" s="4">
        <v>21883.3</v>
      </c>
    </row>
    <row r="39" spans="1:2">
      <c r="A39" s="1" t="s">
        <v>91</v>
      </c>
      <c r="B39" s="4">
        <v>21626.3</v>
      </c>
    </row>
    <row r="40" spans="1:2">
      <c r="A40" s="1" t="s">
        <v>92</v>
      </c>
      <c r="B40" s="4">
        <v>21409.7</v>
      </c>
    </row>
    <row r="41" spans="1:2">
      <c r="A41" s="1" t="s">
        <v>93</v>
      </c>
      <c r="B41" s="4">
        <v>21446.9</v>
      </c>
    </row>
    <row r="42" spans="1:2">
      <c r="A42" s="1" t="s">
        <v>94</v>
      </c>
      <c r="B42" s="4">
        <v>21919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4"/>
  <sheetViews>
    <sheetView workbookViewId="0">
      <selection activeCell="I33" sqref="I33"/>
    </sheetView>
  </sheetViews>
  <sheetFormatPr baseColWidth="10" defaultColWidth="9.140625" defaultRowHeight="16.5"/>
  <cols>
    <col min="1" max="1" width="20.7109375" style="1" customWidth="1"/>
    <col min="2" max="2" width="23.5703125" style="1" bestFit="1" customWidth="1"/>
    <col min="3" max="3" width="33.85546875" style="1" bestFit="1" customWidth="1"/>
    <col min="4" max="4" width="42.140625" style="1" bestFit="1" customWidth="1"/>
    <col min="5" max="6" width="20.7109375" style="1" customWidth="1"/>
  </cols>
  <sheetData>
    <row r="1" spans="1:6">
      <c r="A1" s="2" t="s">
        <v>103</v>
      </c>
    </row>
    <row r="3" spans="1:6">
      <c r="A3" s="2" t="s">
        <v>40</v>
      </c>
      <c r="B3" s="2" t="s">
        <v>98</v>
      </c>
      <c r="C3" s="2" t="s">
        <v>99</v>
      </c>
      <c r="D3" s="2" t="s">
        <v>100</v>
      </c>
      <c r="E3" s="2" t="s">
        <v>101</v>
      </c>
      <c r="F3" s="2" t="s">
        <v>102</v>
      </c>
    </row>
    <row r="4" spans="1:6">
      <c r="A4" s="1">
        <v>1996</v>
      </c>
      <c r="B4" s="4">
        <v>69.900000000000006</v>
      </c>
      <c r="C4" s="4">
        <v>-22.4</v>
      </c>
      <c r="D4" s="4">
        <v>-0.1</v>
      </c>
      <c r="E4" s="4">
        <v>0</v>
      </c>
      <c r="F4" s="4">
        <v>47.4</v>
      </c>
    </row>
    <row r="5" spans="1:6">
      <c r="A5" s="1">
        <v>1997</v>
      </c>
      <c r="B5" s="4">
        <v>156.69999999999999</v>
      </c>
      <c r="C5" s="4">
        <v>-48.3</v>
      </c>
      <c r="D5" s="4">
        <v>0</v>
      </c>
      <c r="E5" s="4">
        <v>5</v>
      </c>
      <c r="F5" s="4">
        <v>113.4</v>
      </c>
    </row>
    <row r="6" spans="1:6">
      <c r="A6" s="1">
        <v>1998</v>
      </c>
      <c r="B6" s="4">
        <v>201.7</v>
      </c>
      <c r="C6" s="4">
        <v>-60.4</v>
      </c>
      <c r="D6" s="4">
        <v>12.1</v>
      </c>
      <c r="E6" s="4">
        <v>18.3</v>
      </c>
      <c r="F6" s="4">
        <v>171.8</v>
      </c>
    </row>
    <row r="7" spans="1:6">
      <c r="A7" s="1">
        <v>1999</v>
      </c>
      <c r="B7" s="4">
        <v>246.4</v>
      </c>
      <c r="C7" s="4">
        <v>-80.599999999999994</v>
      </c>
      <c r="D7" s="4">
        <v>35.200000000000003</v>
      </c>
      <c r="E7" s="4">
        <v>21.2</v>
      </c>
      <c r="F7" s="4">
        <v>222.2</v>
      </c>
    </row>
    <row r="8" spans="1:6">
      <c r="A8" s="1">
        <v>2000</v>
      </c>
      <c r="B8" s="4">
        <v>407.7</v>
      </c>
      <c r="C8" s="4">
        <v>-91.9</v>
      </c>
      <c r="D8" s="4">
        <v>40.799999999999997</v>
      </c>
      <c r="E8" s="4">
        <v>29.5</v>
      </c>
      <c r="F8" s="4">
        <v>386.1</v>
      </c>
    </row>
    <row r="9" spans="1:6">
      <c r="A9" s="1">
        <v>2001</v>
      </c>
      <c r="B9" s="4">
        <v>651</v>
      </c>
      <c r="C9" s="4">
        <v>-83.6</v>
      </c>
      <c r="D9" s="4">
        <v>31.8</v>
      </c>
      <c r="E9" s="4">
        <v>14.1</v>
      </c>
      <c r="F9" s="4">
        <v>613.29999999999995</v>
      </c>
    </row>
    <row r="10" spans="1:6">
      <c r="A10" s="1">
        <v>2002</v>
      </c>
      <c r="B10" s="4">
        <v>820.2</v>
      </c>
      <c r="C10" s="4">
        <v>-127.1</v>
      </c>
      <c r="D10" s="4">
        <v>1.9</v>
      </c>
      <c r="E10" s="4">
        <v>-86.6</v>
      </c>
      <c r="F10" s="4">
        <v>608.4</v>
      </c>
    </row>
    <row r="11" spans="1:6">
      <c r="A11" s="1">
        <v>2003</v>
      </c>
      <c r="B11" s="4">
        <v>993.9</v>
      </c>
      <c r="C11" s="4">
        <v>-196.3</v>
      </c>
      <c r="D11" s="4">
        <v>92.7</v>
      </c>
      <c r="E11" s="4">
        <v>-45.7</v>
      </c>
      <c r="F11" s="4">
        <v>844.5</v>
      </c>
    </row>
    <row r="12" spans="1:6">
      <c r="A12" s="1">
        <v>2004</v>
      </c>
      <c r="B12" s="4">
        <v>1197.3</v>
      </c>
      <c r="C12" s="4">
        <v>-260.7</v>
      </c>
      <c r="D12" s="4">
        <v>173.8</v>
      </c>
      <c r="E12" s="4">
        <v>-94.9</v>
      </c>
      <c r="F12" s="4">
        <v>1015.4</v>
      </c>
    </row>
    <row r="13" spans="1:6">
      <c r="A13" s="1">
        <v>2005</v>
      </c>
      <c r="B13" s="4">
        <v>1472.8</v>
      </c>
      <c r="C13" s="4">
        <v>-315</v>
      </c>
      <c r="D13" s="4">
        <v>299.2</v>
      </c>
      <c r="E13" s="4">
        <v>-59.2</v>
      </c>
      <c r="F13" s="4">
        <v>1397.8</v>
      </c>
    </row>
    <row r="14" spans="1:6">
      <c r="A14" s="1">
        <v>2006</v>
      </c>
      <c r="B14" s="4">
        <v>1828.2</v>
      </c>
      <c r="C14" s="4">
        <v>-380.8</v>
      </c>
      <c r="D14" s="4">
        <v>421.9</v>
      </c>
      <c r="E14" s="4">
        <v>-87.1</v>
      </c>
      <c r="F14" s="4">
        <v>1782.2</v>
      </c>
    </row>
    <row r="15" spans="1:6">
      <c r="A15" s="1">
        <v>2007</v>
      </c>
      <c r="B15" s="4">
        <v>2144.6</v>
      </c>
      <c r="C15" s="4">
        <v>-382.1</v>
      </c>
      <c r="D15" s="4">
        <v>494.9</v>
      </c>
      <c r="E15" s="4">
        <v>-240.6</v>
      </c>
      <c r="F15" s="4">
        <v>2016.9</v>
      </c>
    </row>
    <row r="16" spans="1:6">
      <c r="A16" s="1">
        <v>2008</v>
      </c>
      <c r="B16" s="4">
        <v>2560.4</v>
      </c>
      <c r="C16" s="4">
        <v>-412.4</v>
      </c>
      <c r="D16" s="4">
        <v>-140.4</v>
      </c>
      <c r="E16" s="4">
        <v>265.60000000000002</v>
      </c>
      <c r="F16" s="4">
        <v>2273.3000000000002</v>
      </c>
    </row>
    <row r="17" spans="1:6">
      <c r="A17" s="1">
        <v>2009</v>
      </c>
      <c r="B17" s="4">
        <v>2840.2</v>
      </c>
      <c r="C17" s="4">
        <v>-520.6</v>
      </c>
      <c r="D17" s="4">
        <v>469.2</v>
      </c>
      <c r="E17" s="4">
        <v>-152</v>
      </c>
      <c r="F17" s="4">
        <v>2636.8</v>
      </c>
    </row>
    <row r="18" spans="1:6">
      <c r="A18" s="1">
        <v>2010</v>
      </c>
      <c r="B18" s="4">
        <v>3116.2</v>
      </c>
      <c r="C18" s="4">
        <v>-611.29999999999995</v>
      </c>
      <c r="D18" s="4">
        <v>730.1</v>
      </c>
      <c r="E18" s="4">
        <v>-160.5</v>
      </c>
      <c r="F18" s="4">
        <v>3074.5</v>
      </c>
    </row>
    <row r="19" spans="1:6">
      <c r="A19" s="1">
        <v>2011</v>
      </c>
      <c r="B19" s="4">
        <v>3467</v>
      </c>
      <c r="C19" s="4">
        <v>-688</v>
      </c>
      <c r="D19" s="4">
        <v>641.29999999999995</v>
      </c>
      <c r="E19" s="4">
        <v>-111.3</v>
      </c>
      <c r="F19" s="4">
        <v>3309</v>
      </c>
    </row>
    <row r="20" spans="1:6">
      <c r="A20" s="1">
        <v>2012</v>
      </c>
      <c r="B20" s="4">
        <v>3862.5</v>
      </c>
      <c r="C20" s="4">
        <v>-804.6</v>
      </c>
      <c r="D20" s="4">
        <v>1086.5</v>
      </c>
      <c r="E20" s="4">
        <v>-330.9</v>
      </c>
      <c r="F20" s="4">
        <v>3813.6</v>
      </c>
    </row>
    <row r="21" spans="1:6">
      <c r="A21" s="1">
        <v>2013</v>
      </c>
      <c r="B21" s="4">
        <v>4207.6000000000004</v>
      </c>
      <c r="C21" s="4">
        <v>-908.5</v>
      </c>
      <c r="D21" s="4">
        <v>1775.2</v>
      </c>
      <c r="E21" s="4">
        <v>-39.4</v>
      </c>
      <c r="F21" s="4">
        <v>5034.8</v>
      </c>
    </row>
    <row r="22" spans="1:6">
      <c r="A22" s="1">
        <v>2014</v>
      </c>
      <c r="B22" s="4">
        <v>4519.3</v>
      </c>
      <c r="C22" s="4">
        <v>-1070.2</v>
      </c>
      <c r="D22" s="4">
        <v>2315.6</v>
      </c>
      <c r="E22" s="4">
        <v>662.8</v>
      </c>
      <c r="F22" s="4">
        <v>6427.5</v>
      </c>
    </row>
    <row r="23" spans="1:6">
      <c r="A23" s="1">
        <v>2015</v>
      </c>
      <c r="B23" s="4">
        <v>4737.6000000000004</v>
      </c>
      <c r="C23" s="4">
        <v>-1242.8</v>
      </c>
      <c r="D23" s="4">
        <v>2645.4</v>
      </c>
      <c r="E23" s="4">
        <v>1331</v>
      </c>
      <c r="F23" s="4">
        <v>7471.2</v>
      </c>
    </row>
    <row r="24" spans="1:6">
      <c r="A24" s="1">
        <v>2016</v>
      </c>
      <c r="B24" s="4">
        <v>4862.3</v>
      </c>
      <c r="C24" s="4">
        <v>-1468.8</v>
      </c>
      <c r="D24" s="4">
        <v>3088.4</v>
      </c>
      <c r="E24" s="4">
        <v>1024.9000000000001</v>
      </c>
      <c r="F24" s="4">
        <v>7506.8</v>
      </c>
    </row>
    <row r="25" spans="1:6">
      <c r="A25" s="1">
        <v>2017</v>
      </c>
      <c r="B25" s="4">
        <v>5030.2</v>
      </c>
      <c r="C25" s="4">
        <v>-1697.5</v>
      </c>
      <c r="D25" s="4">
        <v>4111.3999999999996</v>
      </c>
      <c r="E25" s="4">
        <v>1039.5999999999999</v>
      </c>
      <c r="F25" s="4">
        <v>8483.7000000000007</v>
      </c>
    </row>
    <row r="26" spans="1:6">
      <c r="A26" s="1">
        <v>2018</v>
      </c>
      <c r="B26" s="4">
        <v>5281.1</v>
      </c>
      <c r="C26" s="4">
        <v>-1914.6</v>
      </c>
      <c r="D26" s="4">
        <v>3621.7</v>
      </c>
      <c r="E26" s="4">
        <v>1263.2</v>
      </c>
      <c r="F26" s="4">
        <v>8251.4</v>
      </c>
    </row>
    <row r="27" spans="1:6">
      <c r="A27" s="1">
        <v>2019</v>
      </c>
      <c r="B27" s="4">
        <v>5538.1</v>
      </c>
      <c r="C27" s="4">
        <v>-2153.6999999999998</v>
      </c>
      <c r="D27" s="4">
        <v>5309.5</v>
      </c>
      <c r="E27" s="4">
        <v>1389.9</v>
      </c>
      <c r="F27" s="4">
        <v>10083.799999999999</v>
      </c>
    </row>
    <row r="28" spans="1:6">
      <c r="A28" s="1">
        <v>2020</v>
      </c>
      <c r="B28" s="4">
        <v>5644.9</v>
      </c>
      <c r="C28" s="4">
        <v>-2558.1999999999998</v>
      </c>
      <c r="D28" s="4">
        <v>6373.9</v>
      </c>
      <c r="E28" s="4">
        <v>1447.8</v>
      </c>
      <c r="F28" s="4">
        <v>10908.5</v>
      </c>
    </row>
    <row r="29" spans="1:6">
      <c r="A29" s="1">
        <v>2021</v>
      </c>
      <c r="B29" s="4">
        <v>5932.4</v>
      </c>
      <c r="C29" s="4">
        <v>-2964.7</v>
      </c>
      <c r="D29" s="4">
        <v>7949.1</v>
      </c>
      <c r="E29" s="4">
        <v>1423.2</v>
      </c>
      <c r="F29" s="4">
        <v>12340.1</v>
      </c>
    </row>
    <row r="30" spans="1:6">
      <c r="A30" s="1">
        <v>2022</v>
      </c>
      <c r="B30" s="4">
        <v>7217.6</v>
      </c>
      <c r="C30" s="4">
        <v>-3160.1</v>
      </c>
      <c r="D30" s="4">
        <v>6306.7</v>
      </c>
      <c r="E30" s="4">
        <v>2065.1</v>
      </c>
      <c r="F30" s="4">
        <v>12429.3</v>
      </c>
    </row>
    <row r="31" spans="1:6">
      <c r="A31" s="1">
        <v>2023</v>
      </c>
      <c r="B31" s="4">
        <v>8195.7000000000007</v>
      </c>
      <c r="C31" s="4">
        <v>-3427.2</v>
      </c>
      <c r="D31" s="4">
        <v>8513.7000000000007</v>
      </c>
      <c r="E31" s="4">
        <v>2474.5</v>
      </c>
      <c r="F31" s="4">
        <v>15756.7</v>
      </c>
    </row>
    <row r="32" spans="1:6">
      <c r="A32" s="1">
        <v>2024</v>
      </c>
      <c r="B32" s="4">
        <v>8897.7999999999993</v>
      </c>
      <c r="C32" s="4">
        <v>-3720.3</v>
      </c>
      <c r="D32" s="4">
        <v>11017.3</v>
      </c>
      <c r="E32" s="4">
        <v>3546.7</v>
      </c>
      <c r="F32" s="4">
        <v>19741.599999999999</v>
      </c>
    </row>
    <row r="33" spans="1:6">
      <c r="A33" s="1">
        <v>2025</v>
      </c>
      <c r="B33" s="4">
        <v>9561.9</v>
      </c>
      <c r="C33" s="4">
        <v>-4057.3</v>
      </c>
      <c r="D33" s="4">
        <v>13371.9</v>
      </c>
      <c r="E33" s="4">
        <v>2391.4</v>
      </c>
      <c r="F33" s="4">
        <v>21267.9</v>
      </c>
    </row>
    <row r="34" spans="1:6">
      <c r="A34" s="1">
        <v>2026</v>
      </c>
      <c r="B34" s="4">
        <v>9887.9</v>
      </c>
      <c r="C34" s="4">
        <v>-4289.3</v>
      </c>
      <c r="D34" s="4">
        <v>15120.2</v>
      </c>
      <c r="E34" s="4">
        <v>1964.7</v>
      </c>
      <c r="F34" s="4">
        <v>22683.4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9"/>
  <sheetViews>
    <sheetView workbookViewId="0"/>
  </sheetViews>
  <sheetFormatPr baseColWidth="10" defaultColWidth="9.140625" defaultRowHeight="16.5"/>
  <cols>
    <col min="1" max="1" width="20.7109375" style="1" customWidth="1"/>
    <col min="2" max="2" width="29.85546875" style="1" bestFit="1" customWidth="1"/>
    <col min="3" max="3" width="27.42578125" style="1" bestFit="1" customWidth="1"/>
  </cols>
  <sheetData>
    <row r="1" spans="1:3">
      <c r="A1" s="2" t="s">
        <v>106</v>
      </c>
    </row>
    <row r="3" spans="1:3">
      <c r="A3" s="2" t="s">
        <v>40</v>
      </c>
      <c r="B3" s="2" t="s">
        <v>104</v>
      </c>
      <c r="C3" s="2" t="s">
        <v>105</v>
      </c>
    </row>
    <row r="4" spans="1:3">
      <c r="A4" s="1">
        <v>2022</v>
      </c>
      <c r="B4" s="1">
        <v>8.4</v>
      </c>
      <c r="C4" s="1">
        <v>0.2</v>
      </c>
    </row>
    <row r="5" spans="1:3">
      <c r="A5" s="1">
        <v>2023</v>
      </c>
      <c r="B5" s="1">
        <v>8.6999999999999993</v>
      </c>
      <c r="C5" s="1">
        <v>0.3</v>
      </c>
    </row>
    <row r="6" spans="1:3">
      <c r="A6" s="1">
        <v>2024</v>
      </c>
      <c r="B6" s="1">
        <v>9.1999999999999993</v>
      </c>
      <c r="C6" s="1">
        <v>0.6</v>
      </c>
    </row>
    <row r="7" spans="1:3">
      <c r="A7" s="1">
        <v>2025</v>
      </c>
      <c r="B7" s="1">
        <v>9.8000000000000007</v>
      </c>
      <c r="C7" s="1">
        <v>1.8</v>
      </c>
    </row>
    <row r="8" spans="1:3">
      <c r="A8" s="1">
        <v>2026</v>
      </c>
      <c r="B8" s="1">
        <v>10.9</v>
      </c>
      <c r="C8" s="1">
        <v>1.8</v>
      </c>
    </row>
    <row r="9" spans="1:3">
      <c r="A9" s="1">
        <v>2027</v>
      </c>
      <c r="B9" s="1">
        <v>10.9</v>
      </c>
      <c r="C9" s="1">
        <v>1.7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workbookViewId="0">
      <selection activeCell="D23" sqref="D23"/>
    </sheetView>
  </sheetViews>
  <sheetFormatPr baseColWidth="10" defaultColWidth="9.140625" defaultRowHeight="16.5"/>
  <cols>
    <col min="1" max="1" width="20.7109375" style="1" customWidth="1"/>
    <col min="2" max="2" width="44.140625" style="1" bestFit="1" customWidth="1"/>
    <col min="3" max="3" width="44.5703125" style="1" bestFit="1" customWidth="1"/>
    <col min="4" max="4" width="35.85546875" style="1" bestFit="1" customWidth="1"/>
    <col min="5" max="5" width="20.7109375" style="1" customWidth="1"/>
  </cols>
  <sheetData>
    <row r="1" spans="1:5">
      <c r="A1" s="2" t="s">
        <v>111</v>
      </c>
    </row>
    <row r="3" spans="1:5">
      <c r="A3" s="2" t="s">
        <v>40</v>
      </c>
      <c r="B3" s="2" t="s">
        <v>107</v>
      </c>
      <c r="C3" s="2" t="s">
        <v>108</v>
      </c>
      <c r="D3" s="2" t="s">
        <v>109</v>
      </c>
      <c r="E3" s="2" t="s">
        <v>110</v>
      </c>
    </row>
    <row r="4" spans="1:5">
      <c r="A4" s="1">
        <v>2028</v>
      </c>
      <c r="B4" s="4">
        <v>18.5</v>
      </c>
      <c r="C4" s="4">
        <v>5.9</v>
      </c>
      <c r="D4" s="4">
        <v>9.5</v>
      </c>
      <c r="E4" s="4">
        <v>25.6</v>
      </c>
    </row>
    <row r="5" spans="1:5">
      <c r="A5" s="1">
        <v>2029</v>
      </c>
      <c r="B5" s="4">
        <v>25</v>
      </c>
      <c r="C5" s="4">
        <v>12</v>
      </c>
      <c r="D5" s="4">
        <v>20.3</v>
      </c>
      <c r="E5" s="4">
        <v>44.4</v>
      </c>
    </row>
    <row r="6" spans="1:5">
      <c r="A6" s="1">
        <v>2030</v>
      </c>
      <c r="B6" s="4">
        <v>42.5</v>
      </c>
      <c r="C6" s="4">
        <v>18.5</v>
      </c>
      <c r="D6" s="4">
        <v>21.8</v>
      </c>
      <c r="E6" s="4">
        <v>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37"/>
  <sheetViews>
    <sheetView workbookViewId="0">
      <selection activeCell="H37" sqref="H37"/>
    </sheetView>
  </sheetViews>
  <sheetFormatPr baseColWidth="10" defaultColWidth="9.140625" defaultRowHeight="16.5"/>
  <cols>
    <col min="1" max="1" width="20.7109375" style="1" customWidth="1"/>
    <col min="2" max="2" width="22.7109375" style="1" customWidth="1"/>
  </cols>
  <sheetData>
    <row r="1" spans="1:2">
      <c r="A1" s="2" t="s">
        <v>113</v>
      </c>
    </row>
    <row r="3" spans="1:2">
      <c r="A3" s="2" t="s">
        <v>40</v>
      </c>
      <c r="B3" s="2" t="s">
        <v>112</v>
      </c>
    </row>
    <row r="4" spans="1:2">
      <c r="A4" s="1">
        <v>2027</v>
      </c>
      <c r="B4" s="4">
        <v>0</v>
      </c>
    </row>
    <row r="5" spans="1:2">
      <c r="A5" s="1">
        <v>2028</v>
      </c>
      <c r="B5" s="4">
        <v>0</v>
      </c>
    </row>
    <row r="6" spans="1:2">
      <c r="A6" s="1">
        <v>2029</v>
      </c>
      <c r="B6" s="4">
        <v>0.1</v>
      </c>
    </row>
    <row r="7" spans="1:2">
      <c r="A7" s="1">
        <v>2030</v>
      </c>
      <c r="B7" s="4">
        <v>0.1</v>
      </c>
    </row>
    <row r="8" spans="1:2">
      <c r="A8" s="1">
        <v>2031</v>
      </c>
      <c r="B8" s="4">
        <v>0.2</v>
      </c>
    </row>
    <row r="9" spans="1:2">
      <c r="A9" s="1">
        <v>2032</v>
      </c>
      <c r="B9" s="4">
        <v>0.3</v>
      </c>
    </row>
    <row r="10" spans="1:2">
      <c r="A10" s="1">
        <v>2033</v>
      </c>
      <c r="B10" s="4">
        <v>0.4</v>
      </c>
    </row>
    <row r="11" spans="1:2">
      <c r="A11" s="1">
        <v>2034</v>
      </c>
      <c r="B11" s="4">
        <v>0.6</v>
      </c>
    </row>
    <row r="12" spans="1:2">
      <c r="A12" s="1">
        <v>2035</v>
      </c>
      <c r="B12" s="4">
        <v>0.9</v>
      </c>
    </row>
    <row r="13" spans="1:2">
      <c r="A13" s="1">
        <v>2036</v>
      </c>
      <c r="B13" s="4">
        <v>1.1000000000000001</v>
      </c>
    </row>
    <row r="14" spans="1:2">
      <c r="A14" s="1">
        <v>2037</v>
      </c>
      <c r="B14" s="4">
        <v>1.3</v>
      </c>
    </row>
    <row r="15" spans="1:2">
      <c r="A15" s="1">
        <v>2038</v>
      </c>
      <c r="B15" s="4">
        <v>1.6</v>
      </c>
    </row>
    <row r="16" spans="1:2">
      <c r="A16" s="1">
        <v>2039</v>
      </c>
      <c r="B16" s="4">
        <v>1.9</v>
      </c>
    </row>
    <row r="17" spans="1:2">
      <c r="A17" s="1">
        <v>2040</v>
      </c>
      <c r="B17" s="4">
        <v>2.1</v>
      </c>
    </row>
    <row r="18" spans="1:2">
      <c r="A18" s="1">
        <v>2041</v>
      </c>
      <c r="B18" s="4">
        <v>2.4</v>
      </c>
    </row>
    <row r="19" spans="1:2">
      <c r="A19" s="1">
        <v>2042</v>
      </c>
      <c r="B19" s="4">
        <v>2.6</v>
      </c>
    </row>
    <row r="20" spans="1:2">
      <c r="A20" s="1">
        <v>2043</v>
      </c>
      <c r="B20" s="4">
        <v>2.8</v>
      </c>
    </row>
    <row r="21" spans="1:2">
      <c r="A21" s="1">
        <v>2044</v>
      </c>
      <c r="B21" s="4">
        <v>3</v>
      </c>
    </row>
    <row r="22" spans="1:2">
      <c r="A22" s="1">
        <v>2045</v>
      </c>
      <c r="B22" s="4">
        <v>3.2</v>
      </c>
    </row>
    <row r="23" spans="1:2">
      <c r="A23" s="1">
        <v>2046</v>
      </c>
      <c r="B23" s="4">
        <v>3.4</v>
      </c>
    </row>
    <row r="24" spans="1:2">
      <c r="A24" s="1">
        <v>2047</v>
      </c>
      <c r="B24" s="4">
        <v>3.5</v>
      </c>
    </row>
    <row r="25" spans="1:2">
      <c r="A25" s="1">
        <v>2048</v>
      </c>
      <c r="B25" s="4">
        <v>3.7</v>
      </c>
    </row>
    <row r="26" spans="1:2">
      <c r="A26" s="1">
        <v>2049</v>
      </c>
      <c r="B26" s="4">
        <v>3.9</v>
      </c>
    </row>
    <row r="27" spans="1:2">
      <c r="A27" s="1">
        <v>2050</v>
      </c>
      <c r="B27" s="4">
        <v>4.0999999999999996</v>
      </c>
    </row>
    <row r="28" spans="1:2">
      <c r="A28" s="1">
        <v>2051</v>
      </c>
      <c r="B28" s="4">
        <v>4.3</v>
      </c>
    </row>
    <row r="29" spans="1:2">
      <c r="A29" s="1">
        <v>2052</v>
      </c>
      <c r="B29" s="4">
        <v>4.4000000000000004</v>
      </c>
    </row>
    <row r="30" spans="1:2">
      <c r="A30" s="1">
        <v>2053</v>
      </c>
      <c r="B30" s="4">
        <v>4.5999999999999996</v>
      </c>
    </row>
    <row r="31" spans="1:2">
      <c r="A31" s="1">
        <v>2054</v>
      </c>
      <c r="B31" s="4">
        <v>4.8</v>
      </c>
    </row>
    <row r="32" spans="1:2">
      <c r="A32" s="1">
        <v>2055</v>
      </c>
      <c r="B32" s="4">
        <v>4.9000000000000004</v>
      </c>
    </row>
    <row r="33" spans="1:2">
      <c r="A33" s="1">
        <v>2056</v>
      </c>
      <c r="B33" s="4">
        <v>5.0999999999999996</v>
      </c>
    </row>
    <row r="34" spans="1:2">
      <c r="A34" s="1">
        <v>2057</v>
      </c>
      <c r="B34" s="4">
        <v>5.3</v>
      </c>
    </row>
    <row r="35" spans="1:2">
      <c r="A35" s="1">
        <v>2058</v>
      </c>
      <c r="B35" s="4">
        <v>5.4</v>
      </c>
    </row>
    <row r="36" spans="1:2">
      <c r="A36" s="1">
        <v>2059</v>
      </c>
      <c r="B36" s="4">
        <v>5.6</v>
      </c>
    </row>
    <row r="37" spans="1:2">
      <c r="A37" s="1">
        <v>2060</v>
      </c>
      <c r="B37" s="4">
        <v>5.8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7"/>
  <sheetViews>
    <sheetView workbookViewId="0">
      <selection activeCell="J25" sqref="J25"/>
    </sheetView>
  </sheetViews>
  <sheetFormatPr baseColWidth="10" defaultColWidth="9.140625" defaultRowHeight="16.5"/>
  <cols>
    <col min="1" max="3" width="20.7109375" style="1" customWidth="1"/>
  </cols>
  <sheetData>
    <row r="1" spans="1:3">
      <c r="A1" s="2" t="s">
        <v>116</v>
      </c>
    </row>
    <row r="3" spans="1:3">
      <c r="A3" s="2" t="s">
        <v>40</v>
      </c>
      <c r="B3" s="2" t="s">
        <v>114</v>
      </c>
      <c r="C3" s="2" t="s">
        <v>115</v>
      </c>
    </row>
    <row r="4" spans="1:3">
      <c r="A4" s="1">
        <v>2027</v>
      </c>
      <c r="B4" s="4">
        <v>0</v>
      </c>
      <c r="C4" s="4">
        <v>0</v>
      </c>
    </row>
    <row r="5" spans="1:3">
      <c r="A5" s="1">
        <v>2028</v>
      </c>
      <c r="B5" s="4">
        <v>0.5</v>
      </c>
      <c r="C5" s="4">
        <v>0.5</v>
      </c>
    </row>
    <row r="6" spans="1:3">
      <c r="A6" s="1">
        <v>2029</v>
      </c>
      <c r="B6" s="4">
        <v>0.7</v>
      </c>
      <c r="C6" s="4">
        <v>0.7</v>
      </c>
    </row>
    <row r="7" spans="1:3">
      <c r="A7" s="1">
        <v>2030</v>
      </c>
      <c r="B7" s="4">
        <v>0.9</v>
      </c>
      <c r="C7" s="4">
        <v>0.8</v>
      </c>
    </row>
    <row r="8" spans="1:3">
      <c r="A8" s="1">
        <v>2031</v>
      </c>
      <c r="B8" s="4">
        <v>0.9</v>
      </c>
      <c r="C8" s="4">
        <v>0.7</v>
      </c>
    </row>
    <row r="9" spans="1:3">
      <c r="A9" s="1">
        <v>2032</v>
      </c>
      <c r="B9" s="4">
        <v>0.9</v>
      </c>
      <c r="C9" s="4">
        <v>0.6</v>
      </c>
    </row>
    <row r="10" spans="1:3">
      <c r="A10" s="1">
        <v>2033</v>
      </c>
      <c r="B10" s="4">
        <v>1</v>
      </c>
      <c r="C10" s="4">
        <v>0.6</v>
      </c>
    </row>
    <row r="11" spans="1:3">
      <c r="A11" s="1">
        <v>2034</v>
      </c>
      <c r="B11" s="4">
        <v>1.2</v>
      </c>
      <c r="C11" s="4">
        <v>0.5</v>
      </c>
    </row>
    <row r="12" spans="1:3">
      <c r="A12" s="1">
        <v>2035</v>
      </c>
      <c r="B12" s="4">
        <v>1.4</v>
      </c>
      <c r="C12" s="4">
        <v>0.5</v>
      </c>
    </row>
    <row r="13" spans="1:3">
      <c r="A13" s="1">
        <v>2036</v>
      </c>
      <c r="B13" s="4">
        <v>1.5</v>
      </c>
      <c r="C13" s="4">
        <v>0.4</v>
      </c>
    </row>
    <row r="14" spans="1:3">
      <c r="A14" s="1">
        <v>2037</v>
      </c>
      <c r="B14" s="4">
        <v>1.7</v>
      </c>
      <c r="C14" s="4">
        <v>0.4</v>
      </c>
    </row>
    <row r="15" spans="1:3">
      <c r="A15" s="1">
        <v>2038</v>
      </c>
      <c r="B15" s="4">
        <v>1.9</v>
      </c>
      <c r="C15" s="4">
        <v>0.3</v>
      </c>
    </row>
    <row r="16" spans="1:3">
      <c r="A16" s="1">
        <v>2039</v>
      </c>
      <c r="B16" s="4">
        <v>2</v>
      </c>
      <c r="C16" s="4">
        <v>0.2</v>
      </c>
    </row>
    <row r="17" spans="1:3">
      <c r="A17" s="1">
        <v>2040</v>
      </c>
      <c r="B17" s="4">
        <v>2.2000000000000002</v>
      </c>
      <c r="C17" s="4">
        <v>0.1</v>
      </c>
    </row>
    <row r="18" spans="1:3">
      <c r="A18" s="1">
        <v>2041</v>
      </c>
      <c r="B18" s="4">
        <v>2.2999999999999998</v>
      </c>
      <c r="C18" s="4">
        <v>0</v>
      </c>
    </row>
    <row r="19" spans="1:3">
      <c r="A19" s="1">
        <v>2042</v>
      </c>
      <c r="B19" s="4">
        <v>2.4</v>
      </c>
      <c r="C19" s="4">
        <v>-0.2</v>
      </c>
    </row>
    <row r="20" spans="1:3">
      <c r="A20" s="1">
        <v>2043</v>
      </c>
      <c r="B20" s="4">
        <v>2.5</v>
      </c>
      <c r="C20" s="4">
        <v>-0.3</v>
      </c>
    </row>
    <row r="21" spans="1:3">
      <c r="A21" s="1">
        <v>2044</v>
      </c>
      <c r="B21" s="4">
        <v>2.6</v>
      </c>
      <c r="C21" s="4">
        <v>-0.4</v>
      </c>
    </row>
    <row r="22" spans="1:3">
      <c r="A22" s="1">
        <v>2045</v>
      </c>
      <c r="B22" s="4">
        <v>2.7</v>
      </c>
      <c r="C22" s="4">
        <v>-0.5</v>
      </c>
    </row>
    <row r="23" spans="1:3">
      <c r="A23" s="1">
        <v>2046</v>
      </c>
      <c r="B23" s="4">
        <v>2.8</v>
      </c>
      <c r="C23" s="4">
        <v>-0.6</v>
      </c>
    </row>
    <row r="24" spans="1:3">
      <c r="A24" s="1">
        <v>2047</v>
      </c>
      <c r="B24" s="4">
        <v>2.8</v>
      </c>
      <c r="C24" s="4">
        <v>-0.7</v>
      </c>
    </row>
    <row r="25" spans="1:3">
      <c r="A25" s="1">
        <v>2048</v>
      </c>
      <c r="B25" s="4">
        <v>2.9</v>
      </c>
      <c r="C25" s="4">
        <v>-0.8</v>
      </c>
    </row>
    <row r="26" spans="1:3">
      <c r="A26" s="1">
        <v>2049</v>
      </c>
      <c r="B26" s="4">
        <v>3</v>
      </c>
      <c r="C26" s="4">
        <v>-1</v>
      </c>
    </row>
    <row r="27" spans="1:3">
      <c r="A27" s="1">
        <v>2050</v>
      </c>
      <c r="B27" s="4">
        <v>3</v>
      </c>
      <c r="C27" s="4">
        <v>-1.1000000000000001</v>
      </c>
    </row>
    <row r="28" spans="1:3">
      <c r="A28" s="1">
        <v>2051</v>
      </c>
      <c r="B28" s="4">
        <v>3.1</v>
      </c>
      <c r="C28" s="4">
        <v>-1.2</v>
      </c>
    </row>
    <row r="29" spans="1:3">
      <c r="A29" s="1">
        <v>2052</v>
      </c>
      <c r="B29" s="4">
        <v>3.1</v>
      </c>
      <c r="C29" s="4">
        <v>-1.3</v>
      </c>
    </row>
    <row r="30" spans="1:3">
      <c r="A30" s="1">
        <v>2053</v>
      </c>
      <c r="B30" s="4">
        <v>3.2</v>
      </c>
      <c r="C30" s="4">
        <v>-1.4</v>
      </c>
    </row>
    <row r="31" spans="1:3">
      <c r="A31" s="1">
        <v>2054</v>
      </c>
      <c r="B31" s="4">
        <v>3.2</v>
      </c>
      <c r="C31" s="4">
        <v>-1.5</v>
      </c>
    </row>
    <row r="32" spans="1:3">
      <c r="A32" s="1">
        <v>2055</v>
      </c>
      <c r="B32" s="4">
        <v>3.3</v>
      </c>
      <c r="C32" s="4">
        <v>-1.7</v>
      </c>
    </row>
    <row r="33" spans="1:3">
      <c r="A33" s="1">
        <v>2056</v>
      </c>
      <c r="B33" s="4">
        <v>3.3</v>
      </c>
      <c r="C33" s="4">
        <v>-1.8</v>
      </c>
    </row>
    <row r="34" spans="1:3">
      <c r="A34" s="1">
        <v>2057</v>
      </c>
      <c r="B34" s="4">
        <v>3.4</v>
      </c>
      <c r="C34" s="4">
        <v>-1.9</v>
      </c>
    </row>
    <row r="35" spans="1:3">
      <c r="A35" s="1">
        <v>2058</v>
      </c>
      <c r="B35" s="4">
        <v>3.5</v>
      </c>
      <c r="C35" s="4">
        <v>-1.9</v>
      </c>
    </row>
    <row r="36" spans="1:3">
      <c r="A36" s="1">
        <v>2059</v>
      </c>
      <c r="B36" s="4">
        <v>3.5</v>
      </c>
      <c r="C36" s="4">
        <v>-2.1</v>
      </c>
    </row>
    <row r="37" spans="1:3">
      <c r="A37" s="1">
        <v>2060</v>
      </c>
      <c r="B37" s="4">
        <v>3.6</v>
      </c>
      <c r="C37" s="4">
        <v>-2.2000000000000002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89"/>
  <sheetViews>
    <sheetView workbookViewId="0">
      <selection activeCell="K24" sqref="K24"/>
    </sheetView>
  </sheetViews>
  <sheetFormatPr baseColWidth="10" defaultColWidth="9.140625" defaultRowHeight="16.5"/>
  <cols>
    <col min="1" max="6" width="20.7109375" style="1" customWidth="1"/>
    <col min="7" max="7" width="24.5703125" style="1" bestFit="1" customWidth="1"/>
  </cols>
  <sheetData>
    <row r="1" spans="1:7">
      <c r="A1" s="2" t="s">
        <v>123</v>
      </c>
    </row>
    <row r="3" spans="1:7">
      <c r="A3" s="2" t="s">
        <v>40</v>
      </c>
      <c r="B3" s="2" t="s">
        <v>117</v>
      </c>
      <c r="C3" s="2" t="s">
        <v>118</v>
      </c>
      <c r="D3" s="2" t="s">
        <v>119</v>
      </c>
      <c r="E3" s="2" t="s">
        <v>120</v>
      </c>
      <c r="F3" s="2" t="s">
        <v>121</v>
      </c>
      <c r="G3" s="2" t="s">
        <v>122</v>
      </c>
    </row>
    <row r="4" spans="1:7">
      <c r="A4" s="1">
        <v>1975</v>
      </c>
      <c r="B4" s="4">
        <v>55.2</v>
      </c>
      <c r="C4" s="4"/>
      <c r="D4" s="4">
        <v>20.7</v>
      </c>
      <c r="E4" s="4"/>
      <c r="F4" s="4">
        <v>75.900000000000006</v>
      </c>
      <c r="G4" s="4"/>
    </row>
    <row r="5" spans="1:7">
      <c r="A5" s="1">
        <v>1976</v>
      </c>
      <c r="B5" s="4">
        <v>54.4</v>
      </c>
      <c r="C5" s="4"/>
      <c r="D5" s="4">
        <v>21</v>
      </c>
      <c r="E5" s="4"/>
      <c r="F5" s="4">
        <v>75.5</v>
      </c>
      <c r="G5" s="4"/>
    </row>
    <row r="6" spans="1:7">
      <c r="A6" s="1">
        <v>1977</v>
      </c>
      <c r="B6" s="4">
        <v>53.7</v>
      </c>
      <c r="C6" s="4"/>
      <c r="D6" s="4">
        <v>21.4</v>
      </c>
      <c r="E6" s="4"/>
      <c r="F6" s="4">
        <v>75.099999999999994</v>
      </c>
      <c r="G6" s="4"/>
    </row>
    <row r="7" spans="1:7">
      <c r="A7" s="1">
        <v>1978</v>
      </c>
      <c r="B7" s="4">
        <v>53</v>
      </c>
      <c r="C7" s="4"/>
      <c r="D7" s="4">
        <v>21.7</v>
      </c>
      <c r="E7" s="4"/>
      <c r="F7" s="4">
        <v>74.7</v>
      </c>
      <c r="G7" s="4"/>
    </row>
    <row r="8" spans="1:7">
      <c r="A8" s="1">
        <v>1979</v>
      </c>
      <c r="B8" s="4">
        <v>52.3</v>
      </c>
      <c r="C8" s="4"/>
      <c r="D8" s="4">
        <v>22</v>
      </c>
      <c r="E8" s="4"/>
      <c r="F8" s="4">
        <v>74.3</v>
      </c>
      <c r="G8" s="4"/>
    </row>
    <row r="9" spans="1:7">
      <c r="A9" s="1">
        <v>1980</v>
      </c>
      <c r="B9" s="4">
        <v>51.7</v>
      </c>
      <c r="C9" s="4"/>
      <c r="D9" s="4">
        <v>22.3</v>
      </c>
      <c r="E9" s="4"/>
      <c r="F9" s="4">
        <v>74</v>
      </c>
      <c r="G9" s="4"/>
    </row>
    <row r="10" spans="1:7">
      <c r="A10" s="1">
        <v>1981</v>
      </c>
      <c r="B10" s="4">
        <v>51</v>
      </c>
      <c r="C10" s="4"/>
      <c r="D10" s="4">
        <v>22.6</v>
      </c>
      <c r="E10" s="4"/>
      <c r="F10" s="4">
        <v>73.599999999999994</v>
      </c>
      <c r="G10" s="4"/>
    </row>
    <row r="11" spans="1:7">
      <c r="A11" s="1">
        <v>1982</v>
      </c>
      <c r="B11" s="4">
        <v>50.3</v>
      </c>
      <c r="C11" s="4"/>
      <c r="D11" s="4">
        <v>22.8</v>
      </c>
      <c r="E11" s="4"/>
      <c r="F11" s="4">
        <v>73.099999999999994</v>
      </c>
      <c r="G11" s="4"/>
    </row>
    <row r="12" spans="1:7">
      <c r="A12" s="1">
        <v>1983</v>
      </c>
      <c r="B12" s="4">
        <v>49.5</v>
      </c>
      <c r="C12" s="4"/>
      <c r="D12" s="4">
        <v>23.1</v>
      </c>
      <c r="E12" s="4"/>
      <c r="F12" s="4">
        <v>72.5</v>
      </c>
      <c r="G12" s="4"/>
    </row>
    <row r="13" spans="1:7">
      <c r="A13" s="1">
        <v>1984</v>
      </c>
      <c r="B13" s="4">
        <v>48.6</v>
      </c>
      <c r="C13" s="4"/>
      <c r="D13" s="4">
        <v>23.3</v>
      </c>
      <c r="E13" s="4"/>
      <c r="F13" s="4">
        <v>71.900000000000006</v>
      </c>
      <c r="G13" s="4"/>
    </row>
    <row r="14" spans="1:7">
      <c r="A14" s="1">
        <v>1985</v>
      </c>
      <c r="B14" s="4">
        <v>47.7</v>
      </c>
      <c r="C14" s="4"/>
      <c r="D14" s="4">
        <v>23.5</v>
      </c>
      <c r="E14" s="4"/>
      <c r="F14" s="4">
        <v>71.2</v>
      </c>
      <c r="G14" s="4"/>
    </row>
    <row r="15" spans="1:7">
      <c r="A15" s="1">
        <v>1986</v>
      </c>
      <c r="B15" s="4">
        <v>46.7</v>
      </c>
      <c r="C15" s="4"/>
      <c r="D15" s="4">
        <v>23.5</v>
      </c>
      <c r="E15" s="4"/>
      <c r="F15" s="4">
        <v>70.3</v>
      </c>
      <c r="G15" s="4"/>
    </row>
    <row r="16" spans="1:7">
      <c r="A16" s="1">
        <v>1987</v>
      </c>
      <c r="B16" s="4">
        <v>46</v>
      </c>
      <c r="C16" s="4"/>
      <c r="D16" s="4">
        <v>23.9</v>
      </c>
      <c r="E16" s="4"/>
      <c r="F16" s="4">
        <v>69.900000000000006</v>
      </c>
      <c r="G16" s="4"/>
    </row>
    <row r="17" spans="1:7">
      <c r="A17" s="1">
        <v>1988</v>
      </c>
      <c r="B17" s="4">
        <v>45.3</v>
      </c>
      <c r="C17" s="4"/>
      <c r="D17" s="4">
        <v>24</v>
      </c>
      <c r="E17" s="4"/>
      <c r="F17" s="4">
        <v>69.2</v>
      </c>
      <c r="G17" s="4"/>
    </row>
    <row r="18" spans="1:7">
      <c r="A18" s="1">
        <v>1989</v>
      </c>
      <c r="B18" s="4">
        <v>44.7</v>
      </c>
      <c r="C18" s="4"/>
      <c r="D18" s="4">
        <v>24.1</v>
      </c>
      <c r="E18" s="4"/>
      <c r="F18" s="4">
        <v>68.8</v>
      </c>
      <c r="G18" s="4"/>
    </row>
    <row r="19" spans="1:7">
      <c r="A19" s="1">
        <v>1990</v>
      </c>
      <c r="B19" s="4">
        <v>44.3</v>
      </c>
      <c r="C19" s="4"/>
      <c r="D19" s="4">
        <v>24.3</v>
      </c>
      <c r="E19" s="4"/>
      <c r="F19" s="4">
        <v>68.599999999999994</v>
      </c>
      <c r="G19" s="4"/>
    </row>
    <row r="20" spans="1:7">
      <c r="A20" s="1">
        <v>1991</v>
      </c>
      <c r="B20" s="4">
        <v>43.8</v>
      </c>
      <c r="C20" s="4"/>
      <c r="D20" s="4">
        <v>24.3</v>
      </c>
      <c r="E20" s="4"/>
      <c r="F20" s="4">
        <v>68.099999999999994</v>
      </c>
      <c r="G20" s="4"/>
    </row>
    <row r="21" spans="1:7">
      <c r="A21" s="1">
        <v>1992</v>
      </c>
      <c r="B21" s="4">
        <v>43.3</v>
      </c>
      <c r="C21" s="4"/>
      <c r="D21" s="4">
        <v>24.1</v>
      </c>
      <c r="E21" s="4"/>
      <c r="F21" s="4">
        <v>67.5</v>
      </c>
      <c r="G21" s="4"/>
    </row>
    <row r="22" spans="1:7">
      <c r="A22" s="1">
        <v>1993</v>
      </c>
      <c r="B22" s="4">
        <v>43.1</v>
      </c>
      <c r="C22" s="4"/>
      <c r="D22" s="4">
        <v>24</v>
      </c>
      <c r="E22" s="4"/>
      <c r="F22" s="4">
        <v>67</v>
      </c>
      <c r="G22" s="4"/>
    </row>
    <row r="23" spans="1:7">
      <c r="A23" s="1">
        <v>1994</v>
      </c>
      <c r="B23" s="4">
        <v>42.8</v>
      </c>
      <c r="C23" s="4"/>
      <c r="D23" s="4">
        <v>23.8</v>
      </c>
      <c r="E23" s="4"/>
      <c r="F23" s="4">
        <v>66.599999999999994</v>
      </c>
      <c r="G23" s="4"/>
    </row>
    <row r="24" spans="1:7">
      <c r="A24" s="1">
        <v>1995</v>
      </c>
      <c r="B24" s="4">
        <v>42.7</v>
      </c>
      <c r="C24" s="4"/>
      <c r="D24" s="4">
        <v>23.7</v>
      </c>
      <c r="E24" s="4"/>
      <c r="F24" s="4">
        <v>66.3</v>
      </c>
      <c r="G24" s="4"/>
    </row>
    <row r="25" spans="1:7">
      <c r="A25" s="1">
        <v>1996</v>
      </c>
      <c r="B25" s="4">
        <v>42.7</v>
      </c>
      <c r="C25" s="4"/>
      <c r="D25" s="4">
        <v>23.5</v>
      </c>
      <c r="E25" s="4"/>
      <c r="F25" s="4">
        <v>66.2</v>
      </c>
      <c r="G25" s="4"/>
    </row>
    <row r="26" spans="1:7">
      <c r="A26" s="1">
        <v>1997</v>
      </c>
      <c r="B26" s="4">
        <v>42.8</v>
      </c>
      <c r="C26" s="4"/>
      <c r="D26" s="4">
        <v>23.4</v>
      </c>
      <c r="E26" s="4"/>
      <c r="F26" s="4">
        <v>66.2</v>
      </c>
      <c r="G26" s="4"/>
    </row>
    <row r="27" spans="1:7">
      <c r="A27" s="1">
        <v>1998</v>
      </c>
      <c r="B27" s="4">
        <v>42.9</v>
      </c>
      <c r="C27" s="4"/>
      <c r="D27" s="4">
        <v>23.1</v>
      </c>
      <c r="E27" s="4"/>
      <c r="F27" s="4">
        <v>66</v>
      </c>
      <c r="G27" s="4"/>
    </row>
    <row r="28" spans="1:7">
      <c r="A28" s="1">
        <v>1999</v>
      </c>
      <c r="B28" s="4">
        <v>43</v>
      </c>
      <c r="C28" s="4"/>
      <c r="D28" s="4">
        <v>22.9</v>
      </c>
      <c r="E28" s="4"/>
      <c r="F28" s="4">
        <v>65.8</v>
      </c>
      <c r="G28" s="4"/>
    </row>
    <row r="29" spans="1:7">
      <c r="A29" s="1">
        <v>2000</v>
      </c>
      <c r="B29" s="4">
        <v>42.9</v>
      </c>
      <c r="C29" s="4"/>
      <c r="D29" s="4">
        <v>22.6</v>
      </c>
      <c r="E29" s="4"/>
      <c r="F29" s="4">
        <v>65.5</v>
      </c>
      <c r="G29" s="4"/>
    </row>
    <row r="30" spans="1:7">
      <c r="A30" s="1">
        <v>2001</v>
      </c>
      <c r="B30" s="4">
        <v>42.9</v>
      </c>
      <c r="C30" s="4"/>
      <c r="D30" s="4">
        <v>22.2</v>
      </c>
      <c r="E30" s="4"/>
      <c r="F30" s="4">
        <v>65.099999999999994</v>
      </c>
      <c r="G30" s="4"/>
    </row>
    <row r="31" spans="1:7">
      <c r="A31" s="1">
        <v>2002</v>
      </c>
      <c r="B31" s="4">
        <v>42.8</v>
      </c>
      <c r="C31" s="4"/>
      <c r="D31" s="4">
        <v>21.9</v>
      </c>
      <c r="E31" s="4"/>
      <c r="F31" s="4">
        <v>64.7</v>
      </c>
      <c r="G31" s="4"/>
    </row>
    <row r="32" spans="1:7">
      <c r="A32" s="1">
        <v>2003</v>
      </c>
      <c r="B32" s="4">
        <v>42.8</v>
      </c>
      <c r="C32" s="4"/>
      <c r="D32" s="4">
        <v>21.7</v>
      </c>
      <c r="E32" s="4"/>
      <c r="F32" s="4">
        <v>64.400000000000006</v>
      </c>
      <c r="G32" s="4"/>
    </row>
    <row r="33" spans="1:7">
      <c r="A33" s="1">
        <v>2004</v>
      </c>
      <c r="B33" s="4">
        <v>42.7</v>
      </c>
      <c r="C33" s="4"/>
      <c r="D33" s="4">
        <v>21.5</v>
      </c>
      <c r="E33" s="4"/>
      <c r="F33" s="4">
        <v>64.3</v>
      </c>
      <c r="G33" s="4"/>
    </row>
    <row r="34" spans="1:7">
      <c r="A34" s="1">
        <v>2005</v>
      </c>
      <c r="B34" s="4">
        <v>42.6</v>
      </c>
      <c r="C34" s="4"/>
      <c r="D34" s="4">
        <v>21.4</v>
      </c>
      <c r="E34" s="4"/>
      <c r="F34" s="4">
        <v>64.099999999999994</v>
      </c>
      <c r="G34" s="4"/>
    </row>
    <row r="35" spans="1:7">
      <c r="A35" s="1">
        <v>2006</v>
      </c>
      <c r="B35" s="4">
        <v>42.5</v>
      </c>
      <c r="C35" s="4"/>
      <c r="D35" s="4">
        <v>21.3</v>
      </c>
      <c r="E35" s="4"/>
      <c r="F35" s="4">
        <v>63.8</v>
      </c>
      <c r="G35" s="4"/>
    </row>
    <row r="36" spans="1:7">
      <c r="A36" s="1">
        <v>2007</v>
      </c>
      <c r="B36" s="4">
        <v>42.2</v>
      </c>
      <c r="C36" s="4"/>
      <c r="D36" s="4">
        <v>21.2</v>
      </c>
      <c r="E36" s="4"/>
      <c r="F36" s="4">
        <v>63.3</v>
      </c>
      <c r="G36" s="4"/>
    </row>
    <row r="37" spans="1:7">
      <c r="A37" s="1">
        <v>2008</v>
      </c>
      <c r="B37" s="4">
        <v>41.7</v>
      </c>
      <c r="C37" s="4"/>
      <c r="D37" s="4">
        <v>20.9</v>
      </c>
      <c r="E37" s="4"/>
      <c r="F37" s="4">
        <v>62.6</v>
      </c>
      <c r="G37" s="4"/>
    </row>
    <row r="38" spans="1:7">
      <c r="A38" s="1">
        <v>2009</v>
      </c>
      <c r="B38" s="4">
        <v>41.4</v>
      </c>
      <c r="C38" s="4"/>
      <c r="D38" s="4">
        <v>20.9</v>
      </c>
      <c r="E38" s="4"/>
      <c r="F38" s="4">
        <v>62.3</v>
      </c>
      <c r="G38" s="4"/>
    </row>
    <row r="39" spans="1:7">
      <c r="A39" s="1">
        <v>2010</v>
      </c>
      <c r="B39" s="4">
        <v>41</v>
      </c>
      <c r="C39" s="4"/>
      <c r="D39" s="4">
        <v>21</v>
      </c>
      <c r="E39" s="4"/>
      <c r="F39" s="4">
        <v>62</v>
      </c>
      <c r="G39" s="4"/>
    </row>
    <row r="40" spans="1:7">
      <c r="A40" s="1">
        <v>2011</v>
      </c>
      <c r="B40" s="4">
        <v>40.5</v>
      </c>
      <c r="C40" s="4"/>
      <c r="D40" s="4">
        <v>21.2</v>
      </c>
      <c r="E40" s="4"/>
      <c r="F40" s="4">
        <v>61.7</v>
      </c>
      <c r="G40" s="4"/>
    </row>
    <row r="41" spans="1:7">
      <c r="A41" s="1">
        <v>2012</v>
      </c>
      <c r="B41" s="4">
        <v>40.1</v>
      </c>
      <c r="C41" s="4"/>
      <c r="D41" s="4">
        <v>21.5</v>
      </c>
      <c r="E41" s="4"/>
      <c r="F41" s="4">
        <v>61.7</v>
      </c>
      <c r="G41" s="4"/>
    </row>
    <row r="42" spans="1:7">
      <c r="A42" s="1">
        <v>2013</v>
      </c>
      <c r="B42" s="4">
        <v>39.799999999999997</v>
      </c>
      <c r="C42" s="4"/>
      <c r="D42" s="4">
        <v>22.2</v>
      </c>
      <c r="E42" s="4"/>
      <c r="F42" s="4">
        <v>62</v>
      </c>
      <c r="G42" s="4"/>
    </row>
    <row r="43" spans="1:7">
      <c r="A43" s="1">
        <v>2014</v>
      </c>
      <c r="B43" s="4">
        <v>39.5</v>
      </c>
      <c r="C43" s="4"/>
      <c r="D43" s="4">
        <v>22.7</v>
      </c>
      <c r="E43" s="4"/>
      <c r="F43" s="4">
        <v>62.2</v>
      </c>
      <c r="G43" s="4"/>
    </row>
    <row r="44" spans="1:7">
      <c r="A44" s="1">
        <v>2015</v>
      </c>
      <c r="B44" s="4">
        <v>39.299999999999997</v>
      </c>
      <c r="C44" s="4"/>
      <c r="D44" s="4">
        <v>23.2</v>
      </c>
      <c r="E44" s="4"/>
      <c r="F44" s="4">
        <v>62.5</v>
      </c>
      <c r="G44" s="4"/>
    </row>
    <row r="45" spans="1:7">
      <c r="A45" s="1">
        <v>2016</v>
      </c>
      <c r="B45" s="4">
        <v>39.1</v>
      </c>
      <c r="C45" s="4"/>
      <c r="D45" s="4">
        <v>23.7</v>
      </c>
      <c r="E45" s="4"/>
      <c r="F45" s="4">
        <v>62.8</v>
      </c>
      <c r="G45" s="4"/>
    </row>
    <row r="46" spans="1:7">
      <c r="A46" s="1">
        <v>2017</v>
      </c>
      <c r="B46" s="4">
        <v>38.799999999999997</v>
      </c>
      <c r="C46" s="4"/>
      <c r="D46" s="4">
        <v>24.2</v>
      </c>
      <c r="E46" s="4"/>
      <c r="F46" s="4">
        <v>63</v>
      </c>
      <c r="G46" s="4"/>
    </row>
    <row r="47" spans="1:7">
      <c r="A47" s="1">
        <v>2018</v>
      </c>
      <c r="B47" s="4">
        <v>38.4</v>
      </c>
      <c r="C47" s="4"/>
      <c r="D47" s="4">
        <v>24.7</v>
      </c>
      <c r="E47" s="4"/>
      <c r="F47" s="4">
        <v>63.1</v>
      </c>
      <c r="G47" s="4"/>
    </row>
    <row r="48" spans="1:7">
      <c r="A48" s="1">
        <v>2019</v>
      </c>
      <c r="B48" s="4">
        <v>37.9</v>
      </c>
      <c r="C48" s="4"/>
      <c r="D48" s="4">
        <v>25.1</v>
      </c>
      <c r="E48" s="4"/>
      <c r="F48" s="4">
        <v>63.1</v>
      </c>
      <c r="G48" s="4"/>
    </row>
    <row r="49" spans="1:7">
      <c r="A49" s="1">
        <v>2020</v>
      </c>
      <c r="B49" s="4">
        <v>37.5</v>
      </c>
      <c r="C49" s="4"/>
      <c r="D49" s="4">
        <v>25.7</v>
      </c>
      <c r="E49" s="4"/>
      <c r="F49" s="4">
        <v>63.2</v>
      </c>
      <c r="G49" s="4"/>
    </row>
    <row r="50" spans="1:7">
      <c r="A50" s="1">
        <v>2021</v>
      </c>
      <c r="B50" s="4">
        <v>37.200000000000003</v>
      </c>
      <c r="C50" s="4"/>
      <c r="D50" s="4">
        <v>26.2</v>
      </c>
      <c r="E50" s="4"/>
      <c r="F50" s="4">
        <v>63.4</v>
      </c>
      <c r="G50" s="4"/>
    </row>
    <row r="51" spans="1:7">
      <c r="A51" s="1">
        <v>2022</v>
      </c>
      <c r="B51" s="4">
        <v>37</v>
      </c>
      <c r="C51" s="4"/>
      <c r="D51" s="4">
        <v>26.6</v>
      </c>
      <c r="E51" s="4"/>
      <c r="F51" s="4">
        <v>63.6</v>
      </c>
      <c r="G51" s="4"/>
    </row>
    <row r="52" spans="1:7">
      <c r="A52" s="1">
        <v>2023</v>
      </c>
      <c r="B52" s="4">
        <v>36.700000000000003</v>
      </c>
      <c r="C52" s="4">
        <v>36.700000000000003</v>
      </c>
      <c r="D52" s="4">
        <v>27</v>
      </c>
      <c r="E52" s="4">
        <v>27.3</v>
      </c>
      <c r="F52" s="4">
        <v>63.7</v>
      </c>
      <c r="G52" s="4">
        <v>64</v>
      </c>
    </row>
    <row r="53" spans="1:7">
      <c r="A53" s="1">
        <v>2024</v>
      </c>
      <c r="B53" s="4">
        <v>36.4</v>
      </c>
      <c r="C53" s="4">
        <v>36.4</v>
      </c>
      <c r="D53" s="4">
        <v>27.5</v>
      </c>
      <c r="E53" s="4">
        <v>27.9</v>
      </c>
      <c r="F53" s="4">
        <v>63.9</v>
      </c>
      <c r="G53" s="4">
        <v>64.3</v>
      </c>
    </row>
    <row r="54" spans="1:7">
      <c r="A54" s="1">
        <v>2025</v>
      </c>
      <c r="B54" s="4">
        <v>36.1</v>
      </c>
      <c r="C54" s="4">
        <v>36.200000000000003</v>
      </c>
      <c r="D54" s="4">
        <v>28</v>
      </c>
      <c r="E54" s="4">
        <v>28.5</v>
      </c>
      <c r="F54" s="4">
        <v>64.099999999999994</v>
      </c>
      <c r="G54" s="4">
        <v>64.599999999999994</v>
      </c>
    </row>
    <row r="55" spans="1:7">
      <c r="A55" s="1">
        <v>2026</v>
      </c>
      <c r="B55" s="4">
        <v>35.799999999999997</v>
      </c>
      <c r="C55" s="4">
        <v>35.799999999999997</v>
      </c>
      <c r="D55" s="4">
        <v>28.5</v>
      </c>
      <c r="E55" s="4">
        <v>29.1</v>
      </c>
      <c r="F55" s="4">
        <v>64.3</v>
      </c>
      <c r="G55" s="4">
        <v>64.900000000000006</v>
      </c>
    </row>
    <row r="56" spans="1:7">
      <c r="A56" s="1">
        <v>2027</v>
      </c>
      <c r="B56" s="4">
        <v>35.5</v>
      </c>
      <c r="C56" s="4">
        <v>35.5</v>
      </c>
      <c r="D56" s="4">
        <v>29</v>
      </c>
      <c r="E56" s="4">
        <v>29.7</v>
      </c>
      <c r="F56" s="4">
        <v>64.400000000000006</v>
      </c>
      <c r="G56" s="4">
        <v>65.2</v>
      </c>
    </row>
    <row r="57" spans="1:7">
      <c r="A57" s="1">
        <v>2028</v>
      </c>
      <c r="B57" s="4">
        <v>35.1</v>
      </c>
      <c r="C57" s="4">
        <v>35.200000000000003</v>
      </c>
      <c r="D57" s="4">
        <v>29.5</v>
      </c>
      <c r="E57" s="4">
        <v>30.2</v>
      </c>
      <c r="F57" s="4">
        <v>64.599999999999994</v>
      </c>
      <c r="G57" s="4">
        <v>65.400000000000006</v>
      </c>
    </row>
    <row r="58" spans="1:7">
      <c r="A58" s="1">
        <v>2029</v>
      </c>
      <c r="B58" s="4">
        <v>34.700000000000003</v>
      </c>
      <c r="C58" s="4">
        <v>34.799999999999997</v>
      </c>
      <c r="D58" s="4">
        <v>29.9</v>
      </c>
      <c r="E58" s="4">
        <v>30.8</v>
      </c>
      <c r="F58" s="4">
        <v>64.7</v>
      </c>
      <c r="G58" s="4">
        <v>65.599999999999994</v>
      </c>
    </row>
    <row r="59" spans="1:7">
      <c r="A59" s="1">
        <v>2030</v>
      </c>
      <c r="B59" s="4">
        <v>34.4</v>
      </c>
      <c r="C59" s="4">
        <v>34.6</v>
      </c>
      <c r="D59" s="4">
        <v>30.5</v>
      </c>
      <c r="E59" s="4">
        <v>31.4</v>
      </c>
      <c r="F59" s="4">
        <v>64.900000000000006</v>
      </c>
      <c r="G59" s="4">
        <v>66</v>
      </c>
    </row>
    <row r="60" spans="1:7">
      <c r="A60" s="1">
        <v>2031</v>
      </c>
      <c r="B60" s="4">
        <v>34.200000000000003</v>
      </c>
      <c r="C60" s="4">
        <v>34.4</v>
      </c>
      <c r="D60" s="4">
        <v>31.1</v>
      </c>
      <c r="E60" s="4">
        <v>32.1</v>
      </c>
      <c r="F60" s="4">
        <v>65.3</v>
      </c>
      <c r="G60" s="4">
        <v>66.5</v>
      </c>
    </row>
    <row r="61" spans="1:7">
      <c r="A61" s="1">
        <v>2032</v>
      </c>
      <c r="B61" s="4">
        <v>34</v>
      </c>
      <c r="C61" s="4">
        <v>34.299999999999997</v>
      </c>
      <c r="D61" s="4">
        <v>31.7</v>
      </c>
      <c r="E61" s="4">
        <v>32.799999999999997</v>
      </c>
      <c r="F61" s="4">
        <v>65.7</v>
      </c>
      <c r="G61" s="4">
        <v>67.099999999999994</v>
      </c>
    </row>
    <row r="62" spans="1:7">
      <c r="A62" s="1">
        <v>2033</v>
      </c>
      <c r="B62" s="4">
        <v>34</v>
      </c>
      <c r="C62" s="4">
        <v>34.200000000000003</v>
      </c>
      <c r="D62" s="4">
        <v>32.299999999999997</v>
      </c>
      <c r="E62" s="4">
        <v>33.6</v>
      </c>
      <c r="F62" s="4">
        <v>66.3</v>
      </c>
      <c r="G62" s="4">
        <v>67.8</v>
      </c>
    </row>
    <row r="63" spans="1:7">
      <c r="A63" s="1">
        <v>2034</v>
      </c>
      <c r="B63" s="4">
        <v>33.9</v>
      </c>
      <c r="C63" s="4">
        <v>34.200000000000003</v>
      </c>
      <c r="D63" s="4">
        <v>33</v>
      </c>
      <c r="E63" s="4">
        <v>34.299999999999997</v>
      </c>
      <c r="F63" s="4">
        <v>66.900000000000006</v>
      </c>
      <c r="G63" s="4">
        <v>68.5</v>
      </c>
    </row>
    <row r="64" spans="1:7">
      <c r="A64" s="1">
        <v>2035</v>
      </c>
      <c r="B64" s="4">
        <v>33.9</v>
      </c>
      <c r="C64" s="4">
        <v>34.299999999999997</v>
      </c>
      <c r="D64" s="4">
        <v>33.700000000000003</v>
      </c>
      <c r="E64" s="4">
        <v>35.1</v>
      </c>
      <c r="F64" s="4">
        <v>67.599999999999994</v>
      </c>
      <c r="G64" s="4">
        <v>69.400000000000006</v>
      </c>
    </row>
    <row r="65" spans="1:7">
      <c r="A65" s="1">
        <v>2036</v>
      </c>
      <c r="B65" s="4">
        <v>33.9</v>
      </c>
      <c r="C65" s="4">
        <v>34.299999999999997</v>
      </c>
      <c r="D65" s="4">
        <v>34.4</v>
      </c>
      <c r="E65" s="4">
        <v>35.9</v>
      </c>
      <c r="F65" s="4">
        <v>68.2</v>
      </c>
      <c r="G65" s="4">
        <v>70.3</v>
      </c>
    </row>
    <row r="66" spans="1:7">
      <c r="A66" s="1">
        <v>2037</v>
      </c>
      <c r="B66" s="4">
        <v>34</v>
      </c>
      <c r="C66" s="4">
        <v>34.5</v>
      </c>
      <c r="D66" s="4">
        <v>35</v>
      </c>
      <c r="E66" s="4">
        <v>36.700000000000003</v>
      </c>
      <c r="F66" s="4">
        <v>69</v>
      </c>
      <c r="G66" s="4">
        <v>71.2</v>
      </c>
    </row>
    <row r="67" spans="1:7">
      <c r="A67" s="1">
        <v>2038</v>
      </c>
      <c r="B67" s="4">
        <v>34.1</v>
      </c>
      <c r="C67" s="4">
        <v>34.700000000000003</v>
      </c>
      <c r="D67" s="4">
        <v>35.700000000000003</v>
      </c>
      <c r="E67" s="4">
        <v>37.5</v>
      </c>
      <c r="F67" s="4">
        <v>69.8</v>
      </c>
      <c r="G67" s="4">
        <v>72.2</v>
      </c>
    </row>
    <row r="68" spans="1:7">
      <c r="A68" s="1">
        <v>2039</v>
      </c>
      <c r="B68" s="4">
        <v>34.299999999999997</v>
      </c>
      <c r="C68" s="4">
        <v>35</v>
      </c>
      <c r="D68" s="4">
        <v>36.299999999999997</v>
      </c>
      <c r="E68" s="4">
        <v>38.200000000000003</v>
      </c>
      <c r="F68" s="4">
        <v>70.599999999999994</v>
      </c>
      <c r="G68" s="4">
        <v>73.2</v>
      </c>
    </row>
    <row r="69" spans="1:7">
      <c r="A69" s="1">
        <v>2040</v>
      </c>
      <c r="B69" s="4">
        <v>34.4</v>
      </c>
      <c r="C69" s="4">
        <v>35.200000000000003</v>
      </c>
      <c r="D69" s="4">
        <v>36.9</v>
      </c>
      <c r="E69" s="4">
        <v>38.9</v>
      </c>
      <c r="F69" s="4">
        <v>71.3</v>
      </c>
      <c r="G69" s="4">
        <v>74.099999999999994</v>
      </c>
    </row>
    <row r="70" spans="1:7">
      <c r="A70" s="1">
        <v>2041</v>
      </c>
      <c r="B70" s="4">
        <v>34.5</v>
      </c>
      <c r="C70" s="4">
        <v>35.4</v>
      </c>
      <c r="D70" s="4">
        <v>37.4</v>
      </c>
      <c r="E70" s="4">
        <v>39.5</v>
      </c>
      <c r="F70" s="4">
        <v>71.900000000000006</v>
      </c>
      <c r="G70" s="4">
        <v>74.900000000000006</v>
      </c>
    </row>
    <row r="71" spans="1:7">
      <c r="A71" s="1">
        <v>2042</v>
      </c>
      <c r="B71" s="4">
        <v>34.700000000000003</v>
      </c>
      <c r="C71" s="4">
        <v>35.5</v>
      </c>
      <c r="D71" s="4">
        <v>37.799999999999997</v>
      </c>
      <c r="E71" s="4">
        <v>40</v>
      </c>
      <c r="F71" s="4">
        <v>72.599999999999994</v>
      </c>
      <c r="G71" s="4">
        <v>75.599999999999994</v>
      </c>
    </row>
    <row r="72" spans="1:7">
      <c r="A72" s="1">
        <v>2043</v>
      </c>
      <c r="B72" s="4">
        <v>34.9</v>
      </c>
      <c r="C72" s="4">
        <v>35.700000000000003</v>
      </c>
      <c r="D72" s="4">
        <v>38.200000000000003</v>
      </c>
      <c r="E72" s="4">
        <v>40.4</v>
      </c>
      <c r="F72" s="4">
        <v>73.099999999999994</v>
      </c>
      <c r="G72" s="4">
        <v>76.099999999999994</v>
      </c>
    </row>
    <row r="73" spans="1:7">
      <c r="A73" s="1">
        <v>2044</v>
      </c>
      <c r="B73" s="4">
        <v>35</v>
      </c>
      <c r="C73" s="4">
        <v>35.799999999999997</v>
      </c>
      <c r="D73" s="4">
        <v>38.5</v>
      </c>
      <c r="E73" s="4">
        <v>40.799999999999997</v>
      </c>
      <c r="F73" s="4">
        <v>73.5</v>
      </c>
      <c r="G73" s="4">
        <v>76.599999999999994</v>
      </c>
    </row>
    <row r="74" spans="1:7">
      <c r="A74" s="1">
        <v>2045</v>
      </c>
      <c r="B74" s="4">
        <v>35.1</v>
      </c>
      <c r="C74" s="4">
        <v>35.9</v>
      </c>
      <c r="D74" s="4">
        <v>38.799999999999997</v>
      </c>
      <c r="E74" s="4">
        <v>41.2</v>
      </c>
      <c r="F74" s="4">
        <v>73.900000000000006</v>
      </c>
      <c r="G74" s="4">
        <v>77.099999999999994</v>
      </c>
    </row>
    <row r="75" spans="1:7">
      <c r="A75" s="1">
        <v>2046</v>
      </c>
      <c r="B75" s="4">
        <v>35.1</v>
      </c>
      <c r="C75" s="4">
        <v>36</v>
      </c>
      <c r="D75" s="4">
        <v>39.200000000000003</v>
      </c>
      <c r="E75" s="4">
        <v>41.6</v>
      </c>
      <c r="F75" s="4">
        <v>74.2</v>
      </c>
      <c r="G75" s="4">
        <v>77.5</v>
      </c>
    </row>
    <row r="76" spans="1:7">
      <c r="A76" s="1">
        <v>2047</v>
      </c>
      <c r="B76" s="4">
        <v>35.1</v>
      </c>
      <c r="C76" s="4">
        <v>36</v>
      </c>
      <c r="D76" s="4">
        <v>39.5</v>
      </c>
      <c r="E76" s="4">
        <v>42</v>
      </c>
      <c r="F76" s="4">
        <v>74.599999999999994</v>
      </c>
      <c r="G76" s="4">
        <v>78</v>
      </c>
    </row>
    <row r="77" spans="1:7">
      <c r="A77" s="1">
        <v>2048</v>
      </c>
      <c r="B77" s="4">
        <v>35.1</v>
      </c>
      <c r="C77" s="4">
        <v>36</v>
      </c>
      <c r="D77" s="4">
        <v>39.799999999999997</v>
      </c>
      <c r="E77" s="4">
        <v>42.4</v>
      </c>
      <c r="F77" s="4">
        <v>74.900000000000006</v>
      </c>
      <c r="G77" s="4">
        <v>78.400000000000006</v>
      </c>
    </row>
    <row r="78" spans="1:7">
      <c r="A78" s="1">
        <v>2049</v>
      </c>
      <c r="B78" s="4">
        <v>35</v>
      </c>
      <c r="C78" s="4">
        <v>36</v>
      </c>
      <c r="D78" s="4">
        <v>40.200000000000003</v>
      </c>
      <c r="E78" s="4">
        <v>42.8</v>
      </c>
      <c r="F78" s="4">
        <v>75.2</v>
      </c>
      <c r="G78" s="4">
        <v>78.8</v>
      </c>
    </row>
    <row r="79" spans="1:7">
      <c r="A79" s="1">
        <v>2050</v>
      </c>
      <c r="B79" s="4">
        <v>35</v>
      </c>
      <c r="C79" s="4">
        <v>36</v>
      </c>
      <c r="D79" s="4">
        <v>40.6</v>
      </c>
      <c r="E79" s="4">
        <v>43.2</v>
      </c>
      <c r="F79" s="4">
        <v>75.5</v>
      </c>
      <c r="G79" s="4">
        <v>79.2</v>
      </c>
    </row>
    <row r="80" spans="1:7">
      <c r="A80" s="1">
        <v>2051</v>
      </c>
      <c r="B80" s="4">
        <v>34.9</v>
      </c>
      <c r="C80" s="4">
        <v>36</v>
      </c>
      <c r="D80" s="4">
        <v>40.9</v>
      </c>
      <c r="E80" s="4">
        <v>43.5</v>
      </c>
      <c r="F80" s="4">
        <v>75.8</v>
      </c>
      <c r="G80" s="4">
        <v>79.5</v>
      </c>
    </row>
    <row r="81" spans="1:7">
      <c r="A81" s="1">
        <v>2052</v>
      </c>
      <c r="B81" s="4">
        <v>34.799999999999997</v>
      </c>
      <c r="C81" s="4">
        <v>35.9</v>
      </c>
      <c r="D81" s="4">
        <v>41.3</v>
      </c>
      <c r="E81" s="4">
        <v>44</v>
      </c>
      <c r="F81" s="4">
        <v>76.099999999999994</v>
      </c>
      <c r="G81" s="4">
        <v>79.900000000000006</v>
      </c>
    </row>
    <row r="82" spans="1:7">
      <c r="A82" s="1">
        <v>2053</v>
      </c>
      <c r="B82" s="4">
        <v>34.700000000000003</v>
      </c>
      <c r="C82" s="4">
        <v>35.799999999999997</v>
      </c>
      <c r="D82" s="4">
        <v>41.7</v>
      </c>
      <c r="E82" s="4">
        <v>44.4</v>
      </c>
      <c r="F82" s="4">
        <v>76.400000000000006</v>
      </c>
      <c r="G82" s="4">
        <v>80.3</v>
      </c>
    </row>
    <row r="83" spans="1:7">
      <c r="A83" s="1">
        <v>2054</v>
      </c>
      <c r="B83" s="4">
        <v>34.6</v>
      </c>
      <c r="C83" s="4">
        <v>35.799999999999997</v>
      </c>
      <c r="D83" s="4">
        <v>42.2</v>
      </c>
      <c r="E83" s="4">
        <v>44.9</v>
      </c>
      <c r="F83" s="4">
        <v>76.8</v>
      </c>
      <c r="G83" s="4">
        <v>80.599999999999994</v>
      </c>
    </row>
    <row r="84" spans="1:7">
      <c r="A84" s="1">
        <v>2055</v>
      </c>
      <c r="B84" s="4">
        <v>34.5</v>
      </c>
      <c r="C84" s="4">
        <v>35.700000000000003</v>
      </c>
      <c r="D84" s="4">
        <v>42.7</v>
      </c>
      <c r="E84" s="4">
        <v>45.4</v>
      </c>
      <c r="F84" s="4">
        <v>77.2</v>
      </c>
      <c r="G84" s="4">
        <v>81.099999999999994</v>
      </c>
    </row>
    <row r="85" spans="1:7">
      <c r="A85" s="1">
        <v>2056</v>
      </c>
      <c r="B85" s="4">
        <v>34.4</v>
      </c>
      <c r="C85" s="4">
        <v>35.6</v>
      </c>
      <c r="D85" s="4">
        <v>43.3</v>
      </c>
      <c r="E85" s="4">
        <v>46</v>
      </c>
      <c r="F85" s="4">
        <v>77.7</v>
      </c>
      <c r="G85" s="4">
        <v>81.599999999999994</v>
      </c>
    </row>
    <row r="86" spans="1:7">
      <c r="A86" s="1">
        <v>2057</v>
      </c>
      <c r="B86" s="4">
        <v>34.299999999999997</v>
      </c>
      <c r="C86" s="4">
        <v>35.5</v>
      </c>
      <c r="D86" s="4">
        <v>43.9</v>
      </c>
      <c r="E86" s="4">
        <v>46.7</v>
      </c>
      <c r="F86" s="4">
        <v>78.3</v>
      </c>
      <c r="G86" s="4">
        <v>82.2</v>
      </c>
    </row>
    <row r="87" spans="1:7">
      <c r="A87" s="1">
        <v>2058</v>
      </c>
      <c r="B87" s="4">
        <v>34.200000000000003</v>
      </c>
      <c r="C87" s="4">
        <v>35.5</v>
      </c>
      <c r="D87" s="4">
        <v>44.5</v>
      </c>
      <c r="E87" s="4">
        <v>47.3</v>
      </c>
      <c r="F87" s="4">
        <v>78.8</v>
      </c>
      <c r="G87" s="4">
        <v>82.8</v>
      </c>
    </row>
    <row r="88" spans="1:7">
      <c r="A88" s="1">
        <v>2059</v>
      </c>
      <c r="B88" s="4">
        <v>34.200000000000003</v>
      </c>
      <c r="C88" s="4">
        <v>35.4</v>
      </c>
      <c r="D88" s="4">
        <v>45.1</v>
      </c>
      <c r="E88" s="4">
        <v>47.9</v>
      </c>
      <c r="F88" s="4">
        <v>79.3</v>
      </c>
      <c r="G88" s="4">
        <v>83.3</v>
      </c>
    </row>
    <row r="89" spans="1:7">
      <c r="A89" s="1">
        <v>2060</v>
      </c>
      <c r="B89" s="4">
        <v>34.1</v>
      </c>
      <c r="C89" s="4">
        <v>35.299999999999997</v>
      </c>
      <c r="D89" s="4">
        <v>45.6</v>
      </c>
      <c r="E89" s="4">
        <v>48.4</v>
      </c>
      <c r="F89" s="4">
        <v>79.7</v>
      </c>
      <c r="G89" s="4">
        <v>83.7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7"/>
  <sheetViews>
    <sheetView workbookViewId="0">
      <selection activeCell="I27" sqref="I27"/>
    </sheetView>
  </sheetViews>
  <sheetFormatPr baseColWidth="10" defaultColWidth="9.140625" defaultRowHeight="16.5"/>
  <cols>
    <col min="1" max="4" width="20.7109375" style="1" customWidth="1"/>
    <col min="5" max="5" width="30.28515625" style="1" bestFit="1" customWidth="1"/>
  </cols>
  <sheetData>
    <row r="1" spans="1:5">
      <c r="A1" s="2" t="s">
        <v>127</v>
      </c>
    </row>
    <row r="3" spans="1:5">
      <c r="A3" s="2" t="s">
        <v>40</v>
      </c>
      <c r="B3" s="2" t="s">
        <v>114</v>
      </c>
      <c r="C3" s="2" t="s">
        <v>124</v>
      </c>
      <c r="D3" s="2" t="s">
        <v>125</v>
      </c>
      <c r="E3" s="2" t="s">
        <v>126</v>
      </c>
    </row>
    <row r="4" spans="1:5">
      <c r="A4" s="1">
        <v>2027</v>
      </c>
      <c r="B4" s="4">
        <v>0</v>
      </c>
      <c r="C4" s="4">
        <v>0</v>
      </c>
      <c r="D4" s="4">
        <v>0</v>
      </c>
      <c r="E4" s="4">
        <v>0</v>
      </c>
    </row>
    <row r="5" spans="1:5">
      <c r="A5" s="1">
        <v>2028</v>
      </c>
      <c r="B5" s="4">
        <v>0.5</v>
      </c>
      <c r="C5" s="4">
        <v>0.5</v>
      </c>
      <c r="D5" s="4">
        <v>-0.1</v>
      </c>
      <c r="E5" s="4">
        <v>0</v>
      </c>
    </row>
    <row r="6" spans="1:5">
      <c r="A6" s="1">
        <v>2029</v>
      </c>
      <c r="B6" s="4">
        <v>0.7</v>
      </c>
      <c r="C6" s="4">
        <v>0.8</v>
      </c>
      <c r="D6" s="4">
        <v>-0.2</v>
      </c>
      <c r="E6" s="4">
        <v>0.1</v>
      </c>
    </row>
    <row r="7" spans="1:5">
      <c r="A7" s="1">
        <v>2030</v>
      </c>
      <c r="B7" s="4">
        <v>0.9</v>
      </c>
      <c r="C7" s="4">
        <v>1</v>
      </c>
      <c r="D7" s="4">
        <v>-0.3</v>
      </c>
      <c r="E7" s="4">
        <v>0.1</v>
      </c>
    </row>
    <row r="8" spans="1:5">
      <c r="A8" s="1">
        <v>2031</v>
      </c>
      <c r="B8" s="4">
        <v>0.9</v>
      </c>
      <c r="C8" s="4">
        <v>1.1000000000000001</v>
      </c>
      <c r="D8" s="4">
        <v>-0.3</v>
      </c>
      <c r="E8" s="4">
        <v>0.1</v>
      </c>
    </row>
    <row r="9" spans="1:5">
      <c r="A9" s="1">
        <v>2032</v>
      </c>
      <c r="B9" s="4">
        <v>0.9</v>
      </c>
      <c r="C9" s="4">
        <v>1.2</v>
      </c>
      <c r="D9" s="4">
        <v>-0.3</v>
      </c>
      <c r="E9" s="4">
        <v>0.1</v>
      </c>
    </row>
    <row r="10" spans="1:5">
      <c r="A10" s="1">
        <v>2033</v>
      </c>
      <c r="B10" s="4">
        <v>1</v>
      </c>
      <c r="C10" s="4">
        <v>1.3</v>
      </c>
      <c r="D10" s="4">
        <v>-0.4</v>
      </c>
      <c r="E10" s="4">
        <v>0.1</v>
      </c>
    </row>
    <row r="11" spans="1:5">
      <c r="A11" s="1">
        <v>2034</v>
      </c>
      <c r="B11" s="4">
        <v>1.2</v>
      </c>
      <c r="C11" s="4">
        <v>1.3</v>
      </c>
      <c r="D11" s="4">
        <v>-0.4</v>
      </c>
      <c r="E11" s="4">
        <v>0.2</v>
      </c>
    </row>
    <row r="12" spans="1:5">
      <c r="A12" s="1">
        <v>2035</v>
      </c>
      <c r="B12" s="4">
        <v>1.4</v>
      </c>
      <c r="C12" s="4">
        <v>1.4</v>
      </c>
      <c r="D12" s="4">
        <v>-0.4</v>
      </c>
      <c r="E12" s="4">
        <v>0.4</v>
      </c>
    </row>
    <row r="13" spans="1:5">
      <c r="A13" s="1">
        <v>2036</v>
      </c>
      <c r="B13" s="4">
        <v>1.5</v>
      </c>
      <c r="C13" s="4">
        <v>1.5</v>
      </c>
      <c r="D13" s="4">
        <v>-0.5</v>
      </c>
      <c r="E13" s="4">
        <v>0.5</v>
      </c>
    </row>
    <row r="14" spans="1:5">
      <c r="A14" s="1">
        <v>2037</v>
      </c>
      <c r="B14" s="4">
        <v>1.7</v>
      </c>
      <c r="C14" s="4">
        <v>1.6</v>
      </c>
      <c r="D14" s="4">
        <v>-0.5</v>
      </c>
      <c r="E14" s="4">
        <v>0.6</v>
      </c>
    </row>
    <row r="15" spans="1:5">
      <c r="A15" s="1">
        <v>2038</v>
      </c>
      <c r="B15" s="4">
        <v>1.9</v>
      </c>
      <c r="C15" s="4">
        <v>1.7</v>
      </c>
      <c r="D15" s="4">
        <v>-0.5</v>
      </c>
      <c r="E15" s="4">
        <v>0.7</v>
      </c>
    </row>
    <row r="16" spans="1:5">
      <c r="A16" s="1">
        <v>2039</v>
      </c>
      <c r="B16" s="4">
        <v>2</v>
      </c>
      <c r="C16" s="4">
        <v>1.8</v>
      </c>
      <c r="D16" s="4">
        <v>-0.5</v>
      </c>
      <c r="E16" s="4">
        <v>0.8</v>
      </c>
    </row>
    <row r="17" spans="1:5">
      <c r="A17" s="1">
        <v>2040</v>
      </c>
      <c r="B17" s="4">
        <v>2.2000000000000002</v>
      </c>
      <c r="C17" s="4">
        <v>1.8</v>
      </c>
      <c r="D17" s="4">
        <v>-0.6</v>
      </c>
      <c r="E17" s="4">
        <v>0.9</v>
      </c>
    </row>
    <row r="18" spans="1:5">
      <c r="A18" s="1">
        <v>2041</v>
      </c>
      <c r="B18" s="4">
        <v>2.2999999999999998</v>
      </c>
      <c r="C18" s="4">
        <v>1.9</v>
      </c>
      <c r="D18" s="4">
        <v>-0.6</v>
      </c>
      <c r="E18" s="4">
        <v>1.1000000000000001</v>
      </c>
    </row>
    <row r="19" spans="1:5">
      <c r="A19" s="1">
        <v>2042</v>
      </c>
      <c r="B19" s="4">
        <v>2.4</v>
      </c>
      <c r="C19" s="4">
        <v>1.9</v>
      </c>
      <c r="D19" s="4">
        <v>-0.6</v>
      </c>
      <c r="E19" s="4">
        <v>1.2</v>
      </c>
    </row>
    <row r="20" spans="1:5">
      <c r="A20" s="1">
        <v>2043</v>
      </c>
      <c r="B20" s="4">
        <v>2.5</v>
      </c>
      <c r="C20" s="4">
        <v>1.9</v>
      </c>
      <c r="D20" s="4">
        <v>-0.6</v>
      </c>
      <c r="E20" s="4">
        <v>1.3</v>
      </c>
    </row>
    <row r="21" spans="1:5">
      <c r="A21" s="1">
        <v>2044</v>
      </c>
      <c r="B21" s="4">
        <v>2.6</v>
      </c>
      <c r="C21" s="4">
        <v>1.9</v>
      </c>
      <c r="D21" s="4">
        <v>-0.7</v>
      </c>
      <c r="E21" s="4">
        <v>1.4</v>
      </c>
    </row>
    <row r="22" spans="1:5">
      <c r="A22" s="1">
        <v>2045</v>
      </c>
      <c r="B22" s="4">
        <v>2.7</v>
      </c>
      <c r="C22" s="4">
        <v>1.9</v>
      </c>
      <c r="D22" s="4">
        <v>-0.7</v>
      </c>
      <c r="E22" s="4">
        <v>1.4</v>
      </c>
    </row>
    <row r="23" spans="1:5">
      <c r="A23" s="1">
        <v>2046</v>
      </c>
      <c r="B23" s="4">
        <v>2.8</v>
      </c>
      <c r="C23" s="4">
        <v>2</v>
      </c>
      <c r="D23" s="4">
        <v>-0.7</v>
      </c>
      <c r="E23" s="4">
        <v>1.5</v>
      </c>
    </row>
    <row r="24" spans="1:5">
      <c r="A24" s="1">
        <v>2047</v>
      </c>
      <c r="B24" s="4">
        <v>2.8</v>
      </c>
      <c r="C24" s="4">
        <v>2</v>
      </c>
      <c r="D24" s="4">
        <v>-0.7</v>
      </c>
      <c r="E24" s="4">
        <v>1.6</v>
      </c>
    </row>
    <row r="25" spans="1:5">
      <c r="A25" s="1">
        <v>2048</v>
      </c>
      <c r="B25" s="4">
        <v>2.9</v>
      </c>
      <c r="C25" s="4">
        <v>2</v>
      </c>
      <c r="D25" s="4">
        <v>-0.8</v>
      </c>
      <c r="E25" s="4">
        <v>1.7</v>
      </c>
    </row>
    <row r="26" spans="1:5">
      <c r="A26" s="1">
        <v>2049</v>
      </c>
      <c r="B26" s="4">
        <v>3</v>
      </c>
      <c r="C26" s="4">
        <v>2</v>
      </c>
      <c r="D26" s="4">
        <v>-0.8</v>
      </c>
      <c r="E26" s="4">
        <v>1.8</v>
      </c>
    </row>
    <row r="27" spans="1:5">
      <c r="A27" s="1">
        <v>2050</v>
      </c>
      <c r="B27" s="4">
        <v>3</v>
      </c>
      <c r="C27" s="4">
        <v>2</v>
      </c>
      <c r="D27" s="4">
        <v>-0.8</v>
      </c>
      <c r="E27" s="4">
        <v>1.9</v>
      </c>
    </row>
    <row r="28" spans="1:5">
      <c r="A28" s="1">
        <v>2051</v>
      </c>
      <c r="B28" s="4">
        <v>3.1</v>
      </c>
      <c r="C28" s="4">
        <v>2</v>
      </c>
      <c r="D28" s="4">
        <v>-0.8</v>
      </c>
      <c r="E28" s="4">
        <v>1.9</v>
      </c>
    </row>
    <row r="29" spans="1:5">
      <c r="A29" s="1">
        <v>2052</v>
      </c>
      <c r="B29" s="4">
        <v>3.1</v>
      </c>
      <c r="C29" s="4">
        <v>2</v>
      </c>
      <c r="D29" s="4">
        <v>-0.8</v>
      </c>
      <c r="E29" s="4">
        <v>2</v>
      </c>
    </row>
    <row r="30" spans="1:5">
      <c r="A30" s="1">
        <v>2053</v>
      </c>
      <c r="B30" s="4">
        <v>3.2</v>
      </c>
      <c r="C30" s="4">
        <v>2</v>
      </c>
      <c r="D30" s="4">
        <v>-0.9</v>
      </c>
      <c r="E30" s="4">
        <v>2.1</v>
      </c>
    </row>
    <row r="31" spans="1:5">
      <c r="A31" s="1">
        <v>2054</v>
      </c>
      <c r="B31" s="4">
        <v>3.2</v>
      </c>
      <c r="C31" s="4">
        <v>1.9</v>
      </c>
      <c r="D31" s="4">
        <v>-0.9</v>
      </c>
      <c r="E31" s="4">
        <v>2.2000000000000002</v>
      </c>
    </row>
    <row r="32" spans="1:5">
      <c r="A32" s="1">
        <v>2055</v>
      </c>
      <c r="B32" s="4">
        <v>3.3</v>
      </c>
      <c r="C32" s="4">
        <v>1.9</v>
      </c>
      <c r="D32" s="4">
        <v>-0.9</v>
      </c>
      <c r="E32" s="4">
        <v>2.2999999999999998</v>
      </c>
    </row>
    <row r="33" spans="1:5">
      <c r="A33" s="1">
        <v>2056</v>
      </c>
      <c r="B33" s="4">
        <v>3.3</v>
      </c>
      <c r="C33" s="4">
        <v>1.9</v>
      </c>
      <c r="D33" s="4">
        <v>-0.9</v>
      </c>
      <c r="E33" s="4">
        <v>2.2999999999999998</v>
      </c>
    </row>
    <row r="34" spans="1:5">
      <c r="A34" s="1">
        <v>2057</v>
      </c>
      <c r="B34" s="4">
        <v>3.4</v>
      </c>
      <c r="C34" s="4">
        <v>1.9</v>
      </c>
      <c r="D34" s="4">
        <v>-1</v>
      </c>
      <c r="E34" s="4">
        <v>2.4</v>
      </c>
    </row>
    <row r="35" spans="1:5">
      <c r="A35" s="1">
        <v>2058</v>
      </c>
      <c r="B35" s="4">
        <v>3.5</v>
      </c>
      <c r="C35" s="4">
        <v>1.9</v>
      </c>
      <c r="D35" s="4">
        <v>-1</v>
      </c>
      <c r="E35" s="4">
        <v>2.5</v>
      </c>
    </row>
    <row r="36" spans="1:5">
      <c r="A36" s="1">
        <v>2059</v>
      </c>
      <c r="B36" s="4">
        <v>3.5</v>
      </c>
      <c r="C36" s="4">
        <v>1.9</v>
      </c>
      <c r="D36" s="4">
        <v>-1</v>
      </c>
      <c r="E36" s="4">
        <v>2.6</v>
      </c>
    </row>
    <row r="37" spans="1:5">
      <c r="A37" s="1">
        <v>2060</v>
      </c>
      <c r="B37" s="4">
        <v>3.6</v>
      </c>
      <c r="C37" s="4">
        <v>1.9</v>
      </c>
      <c r="D37" s="4">
        <v>-1</v>
      </c>
      <c r="E37" s="4">
        <v>2.7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1"/>
  <sheetViews>
    <sheetView workbookViewId="0">
      <selection activeCell="J24" sqref="J24"/>
    </sheetView>
  </sheetViews>
  <sheetFormatPr baseColWidth="10" defaultColWidth="9.140625" defaultRowHeight="16.5"/>
  <cols>
    <col min="1" max="7" width="20.7109375" style="1" customWidth="1"/>
  </cols>
  <sheetData>
    <row r="1" spans="1:7">
      <c r="A1" s="2" t="s">
        <v>133</v>
      </c>
    </row>
    <row r="3" spans="1:7">
      <c r="A3" s="2" t="s">
        <v>40</v>
      </c>
      <c r="B3" s="2" t="s">
        <v>128</v>
      </c>
      <c r="C3" s="2" t="s">
        <v>129</v>
      </c>
      <c r="D3" s="2" t="s">
        <v>130</v>
      </c>
      <c r="E3" s="2" t="s">
        <v>131</v>
      </c>
      <c r="F3" s="2" t="s">
        <v>132</v>
      </c>
      <c r="G3" s="2" t="s">
        <v>261</v>
      </c>
    </row>
    <row r="4" spans="1:7">
      <c r="A4" s="1">
        <v>1970</v>
      </c>
      <c r="B4" s="4">
        <v>0</v>
      </c>
      <c r="C4" s="4"/>
      <c r="D4" s="4"/>
      <c r="E4" s="4"/>
      <c r="F4" s="4">
        <v>0</v>
      </c>
      <c r="G4" s="4"/>
    </row>
    <row r="5" spans="1:7">
      <c r="A5" s="1">
        <v>1971</v>
      </c>
      <c r="B5" s="4">
        <v>0.4</v>
      </c>
      <c r="C5" s="4">
        <v>0</v>
      </c>
      <c r="D5" s="4">
        <v>0</v>
      </c>
      <c r="E5" s="4">
        <v>0</v>
      </c>
      <c r="F5" s="4">
        <v>0.4</v>
      </c>
      <c r="G5" s="4"/>
    </row>
    <row r="6" spans="1:7">
      <c r="A6" s="1">
        <v>1972</v>
      </c>
      <c r="B6" s="4">
        <v>1.9</v>
      </c>
      <c r="C6" s="4">
        <v>0</v>
      </c>
      <c r="D6" s="4">
        <v>0</v>
      </c>
      <c r="E6" s="4">
        <v>0</v>
      </c>
      <c r="F6" s="4">
        <v>1.9</v>
      </c>
      <c r="G6" s="4"/>
    </row>
    <row r="7" spans="1:7">
      <c r="A7" s="1">
        <v>1973</v>
      </c>
      <c r="B7" s="4">
        <v>1.9</v>
      </c>
      <c r="C7" s="4">
        <v>0</v>
      </c>
      <c r="D7" s="4">
        <v>0</v>
      </c>
      <c r="E7" s="4">
        <v>0</v>
      </c>
      <c r="F7" s="4">
        <v>1.9</v>
      </c>
      <c r="G7" s="4"/>
    </row>
    <row r="8" spans="1:7">
      <c r="A8" s="1">
        <v>1974</v>
      </c>
      <c r="B8" s="4">
        <v>2</v>
      </c>
      <c r="C8" s="4">
        <v>0</v>
      </c>
      <c r="D8" s="4">
        <v>0</v>
      </c>
      <c r="E8" s="4">
        <v>0</v>
      </c>
      <c r="F8" s="4">
        <v>2</v>
      </c>
      <c r="G8" s="4"/>
    </row>
    <row r="9" spans="1:7">
      <c r="A9" s="1">
        <v>1975</v>
      </c>
      <c r="B9" s="4">
        <v>11</v>
      </c>
      <c r="C9" s="4">
        <v>0</v>
      </c>
      <c r="D9" s="4">
        <v>0</v>
      </c>
      <c r="E9" s="4">
        <v>0</v>
      </c>
      <c r="F9" s="4">
        <v>11</v>
      </c>
      <c r="G9" s="4"/>
    </row>
    <row r="10" spans="1:7">
      <c r="A10" s="1">
        <v>1976</v>
      </c>
      <c r="B10" s="4">
        <v>16.2</v>
      </c>
      <c r="C10" s="4">
        <v>0</v>
      </c>
      <c r="D10" s="4">
        <v>0</v>
      </c>
      <c r="E10" s="4">
        <v>0</v>
      </c>
      <c r="F10" s="4">
        <v>16.2</v>
      </c>
      <c r="G10" s="4"/>
    </row>
    <row r="11" spans="1:7">
      <c r="A11" s="1">
        <v>1977</v>
      </c>
      <c r="B11" s="4">
        <v>16.600000000000001</v>
      </c>
      <c r="C11" s="4">
        <v>0</v>
      </c>
      <c r="D11" s="4">
        <v>0</v>
      </c>
      <c r="E11" s="4">
        <v>2.7</v>
      </c>
      <c r="F11" s="4">
        <v>19.399999999999999</v>
      </c>
      <c r="G11" s="4"/>
    </row>
    <row r="12" spans="1:7">
      <c r="A12" s="1">
        <v>1978</v>
      </c>
      <c r="B12" s="4">
        <v>20.6</v>
      </c>
      <c r="C12" s="4">
        <v>0</v>
      </c>
      <c r="D12" s="4">
        <v>0</v>
      </c>
      <c r="E12" s="4">
        <v>14.6</v>
      </c>
      <c r="F12" s="4">
        <v>35.299999999999997</v>
      </c>
      <c r="G12" s="4"/>
    </row>
    <row r="13" spans="1:7">
      <c r="A13" s="1">
        <v>1979</v>
      </c>
      <c r="B13" s="4">
        <v>22.5</v>
      </c>
      <c r="C13" s="4">
        <v>0</v>
      </c>
      <c r="D13" s="4">
        <v>1.1000000000000001</v>
      </c>
      <c r="E13" s="4">
        <v>21.1</v>
      </c>
      <c r="F13" s="4">
        <v>44.8</v>
      </c>
      <c r="G13" s="4"/>
    </row>
    <row r="14" spans="1:7">
      <c r="A14" s="1">
        <v>1980</v>
      </c>
      <c r="B14" s="4">
        <v>28.2</v>
      </c>
      <c r="C14" s="4">
        <v>0.1</v>
      </c>
      <c r="D14" s="4">
        <v>2.4</v>
      </c>
      <c r="E14" s="4">
        <v>25.6</v>
      </c>
      <c r="F14" s="4">
        <v>56.4</v>
      </c>
      <c r="G14" s="4"/>
    </row>
    <row r="15" spans="1:7">
      <c r="A15" s="1">
        <v>1981</v>
      </c>
      <c r="B15" s="4">
        <v>27.5</v>
      </c>
      <c r="C15" s="4">
        <v>0.1</v>
      </c>
      <c r="D15" s="4">
        <v>2.2000000000000002</v>
      </c>
      <c r="E15" s="4">
        <v>25.3</v>
      </c>
      <c r="F15" s="4">
        <v>55</v>
      </c>
      <c r="G15" s="4"/>
    </row>
    <row r="16" spans="1:7">
      <c r="A16" s="1">
        <v>1982</v>
      </c>
      <c r="B16" s="4">
        <v>28.5</v>
      </c>
      <c r="C16" s="4">
        <v>0</v>
      </c>
      <c r="D16" s="4">
        <v>2.2999999999999998</v>
      </c>
      <c r="E16" s="4">
        <v>24.1</v>
      </c>
      <c r="F16" s="4">
        <v>54.9</v>
      </c>
      <c r="G16" s="4"/>
    </row>
    <row r="17" spans="1:7">
      <c r="A17" s="1">
        <v>1983</v>
      </c>
      <c r="B17" s="4">
        <v>35.700000000000003</v>
      </c>
      <c r="C17" s="4">
        <v>0</v>
      </c>
      <c r="D17" s="4">
        <v>2.7</v>
      </c>
      <c r="E17" s="4">
        <v>23.2</v>
      </c>
      <c r="F17" s="4">
        <v>61.5</v>
      </c>
      <c r="G17" s="4"/>
    </row>
    <row r="18" spans="1:7">
      <c r="A18" s="1">
        <v>1984</v>
      </c>
      <c r="B18" s="4">
        <v>41.1</v>
      </c>
      <c r="C18" s="4">
        <v>0.1</v>
      </c>
      <c r="D18" s="4">
        <v>2.6</v>
      </c>
      <c r="E18" s="4">
        <v>25.6</v>
      </c>
      <c r="F18" s="4">
        <v>69.400000000000006</v>
      </c>
      <c r="G18" s="4"/>
    </row>
    <row r="19" spans="1:7">
      <c r="A19" s="1">
        <v>1985</v>
      </c>
      <c r="B19" s="4">
        <v>44.8</v>
      </c>
      <c r="C19" s="4">
        <v>0.1</v>
      </c>
      <c r="D19" s="4">
        <v>3</v>
      </c>
      <c r="E19" s="4">
        <v>25.5</v>
      </c>
      <c r="F19" s="4">
        <v>73.3</v>
      </c>
      <c r="G19" s="4"/>
    </row>
    <row r="20" spans="1:7">
      <c r="A20" s="1">
        <v>1986</v>
      </c>
      <c r="B20" s="4">
        <v>48.8</v>
      </c>
      <c r="C20" s="4">
        <v>0.1</v>
      </c>
      <c r="D20" s="4">
        <v>3.9</v>
      </c>
      <c r="E20" s="4">
        <v>26.2</v>
      </c>
      <c r="F20" s="4">
        <v>78.8</v>
      </c>
      <c r="G20" s="4"/>
    </row>
    <row r="21" spans="1:7">
      <c r="A21" s="1">
        <v>1987</v>
      </c>
      <c r="B21" s="4">
        <v>57</v>
      </c>
      <c r="C21" s="4">
        <v>0.1</v>
      </c>
      <c r="D21" s="4">
        <v>4.0999999999999996</v>
      </c>
      <c r="E21" s="4">
        <v>28.4</v>
      </c>
      <c r="F21" s="4">
        <v>89.5</v>
      </c>
      <c r="G21" s="4"/>
    </row>
    <row r="22" spans="1:7">
      <c r="A22" s="1">
        <v>1988</v>
      </c>
      <c r="B22" s="4">
        <v>64.7</v>
      </c>
      <c r="C22" s="4">
        <v>0.1</v>
      </c>
      <c r="D22" s="4">
        <v>4.9000000000000004</v>
      </c>
      <c r="E22" s="4">
        <v>28.6</v>
      </c>
      <c r="F22" s="4">
        <v>98.2</v>
      </c>
      <c r="G22" s="4"/>
    </row>
    <row r="23" spans="1:7">
      <c r="A23" s="1">
        <v>1989</v>
      </c>
      <c r="B23" s="4">
        <v>86</v>
      </c>
      <c r="C23" s="4">
        <v>0.1</v>
      </c>
      <c r="D23" s="4">
        <v>4.9000000000000004</v>
      </c>
      <c r="E23" s="4">
        <v>29.1</v>
      </c>
      <c r="F23" s="4">
        <v>120</v>
      </c>
      <c r="G23" s="4"/>
    </row>
    <row r="24" spans="1:7">
      <c r="A24" s="1">
        <v>1990</v>
      </c>
      <c r="B24" s="4">
        <v>94.5</v>
      </c>
      <c r="C24" s="4">
        <v>0.1</v>
      </c>
      <c r="D24" s="4">
        <v>5</v>
      </c>
      <c r="E24" s="4">
        <v>26</v>
      </c>
      <c r="F24" s="4">
        <v>125.6</v>
      </c>
      <c r="G24" s="4"/>
    </row>
    <row r="25" spans="1:7">
      <c r="A25" s="1">
        <v>1991</v>
      </c>
      <c r="B25" s="4">
        <v>108.5</v>
      </c>
      <c r="C25" s="4">
        <v>0.1</v>
      </c>
      <c r="D25" s="4">
        <v>4.9000000000000004</v>
      </c>
      <c r="E25" s="4">
        <v>25.6</v>
      </c>
      <c r="F25" s="4">
        <v>139</v>
      </c>
      <c r="G25" s="4"/>
    </row>
    <row r="26" spans="1:7">
      <c r="A26" s="1">
        <v>1992</v>
      </c>
      <c r="B26" s="4">
        <v>124</v>
      </c>
      <c r="C26" s="4">
        <v>0.1</v>
      </c>
      <c r="D26" s="4">
        <v>5</v>
      </c>
      <c r="E26" s="4">
        <v>26.5</v>
      </c>
      <c r="F26" s="4">
        <v>155.5</v>
      </c>
      <c r="G26" s="4"/>
    </row>
    <row r="27" spans="1:7">
      <c r="A27" s="1">
        <v>1993</v>
      </c>
      <c r="B27" s="4">
        <v>131.80000000000001</v>
      </c>
      <c r="C27" s="4">
        <v>0.5</v>
      </c>
      <c r="D27" s="4">
        <v>5.5</v>
      </c>
      <c r="E27" s="4">
        <v>25.6</v>
      </c>
      <c r="F27" s="4">
        <v>163.4</v>
      </c>
      <c r="G27" s="4"/>
    </row>
    <row r="28" spans="1:7">
      <c r="A28" s="1">
        <v>1994</v>
      </c>
      <c r="B28" s="4">
        <v>146.30000000000001</v>
      </c>
      <c r="C28" s="4">
        <v>2.4</v>
      </c>
      <c r="D28" s="4">
        <v>7.1</v>
      </c>
      <c r="E28" s="4">
        <v>27.9</v>
      </c>
      <c r="F28" s="4">
        <v>183.7</v>
      </c>
      <c r="G28" s="4"/>
    </row>
    <row r="29" spans="1:7">
      <c r="A29" s="1">
        <v>1995</v>
      </c>
      <c r="B29" s="4">
        <v>156.80000000000001</v>
      </c>
      <c r="C29" s="4">
        <v>3.2</v>
      </c>
      <c r="D29" s="4">
        <v>7.9</v>
      </c>
      <c r="E29" s="4">
        <v>29.1</v>
      </c>
      <c r="F29" s="4">
        <v>197</v>
      </c>
      <c r="G29" s="4"/>
    </row>
    <row r="30" spans="1:7">
      <c r="A30" s="1">
        <v>1996</v>
      </c>
      <c r="B30" s="4">
        <v>175.5</v>
      </c>
      <c r="C30" s="4">
        <v>3.8</v>
      </c>
      <c r="D30" s="4">
        <v>8.1999999999999993</v>
      </c>
      <c r="E30" s="4">
        <v>38.799999999999997</v>
      </c>
      <c r="F30" s="4">
        <v>226.3</v>
      </c>
      <c r="G30" s="4"/>
    </row>
    <row r="31" spans="1:7">
      <c r="A31" s="1">
        <v>1997</v>
      </c>
      <c r="B31" s="4">
        <v>175.9</v>
      </c>
      <c r="C31" s="4">
        <v>5.4</v>
      </c>
      <c r="D31" s="4">
        <v>8.1</v>
      </c>
      <c r="E31" s="4">
        <v>44.4</v>
      </c>
      <c r="F31" s="4">
        <v>233.7</v>
      </c>
      <c r="G31" s="4"/>
    </row>
    <row r="32" spans="1:7">
      <c r="A32" s="1">
        <v>1998</v>
      </c>
      <c r="B32" s="4">
        <v>168.7</v>
      </c>
      <c r="C32" s="4">
        <v>5.0999999999999996</v>
      </c>
      <c r="D32" s="4">
        <v>7.4</v>
      </c>
      <c r="E32" s="4">
        <v>47.1</v>
      </c>
      <c r="F32" s="4">
        <v>228.2</v>
      </c>
      <c r="G32" s="4"/>
    </row>
    <row r="33" spans="1:7">
      <c r="A33" s="1">
        <v>1999</v>
      </c>
      <c r="B33" s="4">
        <v>168.7</v>
      </c>
      <c r="C33" s="4">
        <v>5.5</v>
      </c>
      <c r="D33" s="4">
        <v>7</v>
      </c>
      <c r="E33" s="4">
        <v>48.7</v>
      </c>
      <c r="F33" s="4">
        <v>229.9</v>
      </c>
      <c r="G33" s="4"/>
    </row>
    <row r="34" spans="1:7">
      <c r="A34" s="1">
        <v>2000</v>
      </c>
      <c r="B34" s="4">
        <v>181.2</v>
      </c>
      <c r="C34" s="4">
        <v>5.4</v>
      </c>
      <c r="D34" s="4">
        <v>7.2</v>
      </c>
      <c r="E34" s="4">
        <v>47.4</v>
      </c>
      <c r="F34" s="4">
        <v>241.3</v>
      </c>
      <c r="G34" s="4"/>
    </row>
    <row r="35" spans="1:7">
      <c r="A35" s="1">
        <v>2001</v>
      </c>
      <c r="B35" s="4">
        <v>180.9</v>
      </c>
      <c r="C35" s="4">
        <v>5.7</v>
      </c>
      <c r="D35" s="4">
        <v>10.9</v>
      </c>
      <c r="E35" s="4">
        <v>54.2</v>
      </c>
      <c r="F35" s="4">
        <v>251.6</v>
      </c>
      <c r="G35" s="4"/>
    </row>
    <row r="36" spans="1:7">
      <c r="A36" s="1">
        <v>2002</v>
      </c>
      <c r="B36" s="4">
        <v>173.7</v>
      </c>
      <c r="C36" s="4">
        <v>7.3</v>
      </c>
      <c r="D36" s="4">
        <v>11.8</v>
      </c>
      <c r="E36" s="4">
        <v>65.5</v>
      </c>
      <c r="F36" s="4">
        <v>258.3</v>
      </c>
      <c r="G36" s="4"/>
    </row>
    <row r="37" spans="1:7">
      <c r="A37" s="1">
        <v>2003</v>
      </c>
      <c r="B37" s="4">
        <v>165.5</v>
      </c>
      <c r="C37" s="4">
        <v>10.3</v>
      </c>
      <c r="D37" s="4">
        <v>12.9</v>
      </c>
      <c r="E37" s="4">
        <v>72.900000000000006</v>
      </c>
      <c r="F37" s="4">
        <v>261.7</v>
      </c>
      <c r="G37" s="4"/>
    </row>
    <row r="38" spans="1:7">
      <c r="A38" s="1">
        <v>2004</v>
      </c>
      <c r="B38" s="4">
        <v>162.80000000000001</v>
      </c>
      <c r="C38" s="4">
        <v>8.6999999999999993</v>
      </c>
      <c r="D38" s="4">
        <v>13.6</v>
      </c>
      <c r="E38" s="4">
        <v>79.099999999999994</v>
      </c>
      <c r="F38" s="4">
        <v>264.2</v>
      </c>
      <c r="G38" s="4"/>
    </row>
    <row r="39" spans="1:7">
      <c r="A39" s="1">
        <v>2005</v>
      </c>
      <c r="B39" s="4">
        <v>148.1</v>
      </c>
      <c r="C39" s="4">
        <v>8</v>
      </c>
      <c r="D39" s="4">
        <v>15.8</v>
      </c>
      <c r="E39" s="4">
        <v>85.7</v>
      </c>
      <c r="F39" s="4">
        <v>257.60000000000002</v>
      </c>
      <c r="G39" s="4"/>
    </row>
    <row r="40" spans="1:7">
      <c r="A40" s="1">
        <v>2006</v>
      </c>
      <c r="B40" s="4">
        <v>136.6</v>
      </c>
      <c r="C40" s="4">
        <v>7.6</v>
      </c>
      <c r="D40" s="4">
        <v>16.7</v>
      </c>
      <c r="E40" s="4">
        <v>88.2</v>
      </c>
      <c r="F40" s="4">
        <v>249.1</v>
      </c>
      <c r="G40" s="4"/>
    </row>
    <row r="41" spans="1:7">
      <c r="A41" s="1">
        <v>2007</v>
      </c>
      <c r="B41" s="4">
        <v>128.30000000000001</v>
      </c>
      <c r="C41" s="4">
        <v>3.1</v>
      </c>
      <c r="D41" s="4">
        <v>16.600000000000001</v>
      </c>
      <c r="E41" s="4">
        <v>89.5</v>
      </c>
      <c r="F41" s="4">
        <v>237.6</v>
      </c>
      <c r="G41" s="4"/>
    </row>
    <row r="42" spans="1:7">
      <c r="A42" s="1">
        <v>2008</v>
      </c>
      <c r="B42" s="4">
        <v>122.7</v>
      </c>
      <c r="C42" s="4">
        <v>3.9</v>
      </c>
      <c r="D42" s="4">
        <v>16.899999999999999</v>
      </c>
      <c r="E42" s="4">
        <v>99.5</v>
      </c>
      <c r="F42" s="4">
        <v>243</v>
      </c>
      <c r="G42" s="4"/>
    </row>
    <row r="43" spans="1:7">
      <c r="A43" s="1">
        <v>2009</v>
      </c>
      <c r="B43" s="4">
        <v>114.9</v>
      </c>
      <c r="C43" s="4">
        <v>4.4000000000000004</v>
      </c>
      <c r="D43" s="4">
        <v>17</v>
      </c>
      <c r="E43" s="4">
        <v>103.7</v>
      </c>
      <c r="F43" s="4">
        <v>240</v>
      </c>
      <c r="G43" s="4"/>
    </row>
    <row r="44" spans="1:7">
      <c r="A44" s="1">
        <v>2010</v>
      </c>
      <c r="B44" s="4">
        <v>104.4</v>
      </c>
      <c r="C44" s="4">
        <v>4.2</v>
      </c>
      <c r="D44" s="4">
        <v>15.6</v>
      </c>
      <c r="E44" s="4">
        <v>106.5</v>
      </c>
      <c r="F44" s="4">
        <v>230.6</v>
      </c>
      <c r="G44" s="4"/>
    </row>
    <row r="45" spans="1:7">
      <c r="A45" s="1">
        <v>2011</v>
      </c>
      <c r="B45" s="4">
        <v>97.5</v>
      </c>
      <c r="C45" s="4">
        <v>4.5999999999999996</v>
      </c>
      <c r="D45" s="4">
        <v>16.3</v>
      </c>
      <c r="E45" s="4">
        <v>100.3</v>
      </c>
      <c r="F45" s="4">
        <v>218.7</v>
      </c>
      <c r="G45" s="4"/>
    </row>
    <row r="46" spans="1:7">
      <c r="A46" s="1">
        <v>2012</v>
      </c>
      <c r="B46" s="4">
        <v>89.2</v>
      </c>
      <c r="C46" s="4">
        <v>4.5999999999999996</v>
      </c>
      <c r="D46" s="4">
        <v>17.8</v>
      </c>
      <c r="E46" s="4">
        <v>113.1</v>
      </c>
      <c r="F46" s="4">
        <v>224.6</v>
      </c>
      <c r="G46" s="4"/>
    </row>
    <row r="47" spans="1:7">
      <c r="A47" s="1">
        <v>2013</v>
      </c>
      <c r="B47" s="4">
        <v>84.9</v>
      </c>
      <c r="C47" s="4">
        <v>4</v>
      </c>
      <c r="D47" s="4">
        <v>17.7</v>
      </c>
      <c r="E47" s="4">
        <v>107.1</v>
      </c>
      <c r="F47" s="4">
        <v>213.7</v>
      </c>
      <c r="G47" s="4"/>
    </row>
    <row r="48" spans="1:7">
      <c r="A48" s="1">
        <v>2014</v>
      </c>
      <c r="B48" s="4">
        <v>87.7</v>
      </c>
      <c r="C48" s="4">
        <v>2.9</v>
      </c>
      <c r="D48" s="4">
        <v>19</v>
      </c>
      <c r="E48" s="4">
        <v>106.3</v>
      </c>
      <c r="F48" s="4">
        <v>215.8</v>
      </c>
      <c r="G48" s="4"/>
    </row>
    <row r="49" spans="1:7">
      <c r="A49" s="1">
        <v>2015</v>
      </c>
      <c r="B49" s="4">
        <v>90.9</v>
      </c>
      <c r="C49" s="4">
        <v>2.5</v>
      </c>
      <c r="D49" s="4">
        <v>19.600000000000001</v>
      </c>
      <c r="E49" s="4">
        <v>114.8</v>
      </c>
      <c r="F49" s="4">
        <v>227.8</v>
      </c>
      <c r="G49" s="4"/>
    </row>
    <row r="50" spans="1:7">
      <c r="A50" s="1">
        <v>2016</v>
      </c>
      <c r="B50" s="4">
        <v>93.9</v>
      </c>
      <c r="C50" s="4">
        <v>1.9</v>
      </c>
      <c r="D50" s="4">
        <v>20.2</v>
      </c>
      <c r="E50" s="4">
        <v>114.7</v>
      </c>
      <c r="F50" s="4">
        <v>230.7</v>
      </c>
      <c r="G50" s="4"/>
    </row>
    <row r="51" spans="1:7">
      <c r="A51" s="1">
        <v>2017</v>
      </c>
      <c r="B51" s="4">
        <v>92.3</v>
      </c>
      <c r="C51" s="4">
        <v>1.7</v>
      </c>
      <c r="D51" s="4">
        <v>20.399999999999999</v>
      </c>
      <c r="E51" s="4">
        <v>122.4</v>
      </c>
      <c r="F51" s="4">
        <v>236.8</v>
      </c>
      <c r="G51" s="4"/>
    </row>
    <row r="52" spans="1:7">
      <c r="A52" s="1">
        <v>2018</v>
      </c>
      <c r="B52" s="4">
        <v>86.3</v>
      </c>
      <c r="C52" s="4">
        <v>1.7</v>
      </c>
      <c r="D52" s="4">
        <v>19.5</v>
      </c>
      <c r="E52" s="4">
        <v>119.9</v>
      </c>
      <c r="F52" s="4">
        <v>227.4</v>
      </c>
      <c r="G52" s="4"/>
    </row>
    <row r="53" spans="1:7">
      <c r="A53" s="1">
        <v>2019</v>
      </c>
      <c r="B53" s="4">
        <v>81.900000000000006</v>
      </c>
      <c r="C53" s="4">
        <v>1.7</v>
      </c>
      <c r="D53" s="4">
        <v>17.399999999999999</v>
      </c>
      <c r="E53" s="4">
        <v>113.1</v>
      </c>
      <c r="F53" s="4">
        <v>214.1</v>
      </c>
      <c r="G53" s="4"/>
    </row>
    <row r="54" spans="1:7">
      <c r="A54" s="1">
        <v>2020</v>
      </c>
      <c r="B54" s="4">
        <v>98.4</v>
      </c>
      <c r="C54" s="4">
        <v>1.3</v>
      </c>
      <c r="D54" s="4">
        <v>17</v>
      </c>
      <c r="E54" s="4">
        <v>110.1</v>
      </c>
      <c r="F54" s="4">
        <v>226.7</v>
      </c>
      <c r="G54" s="4"/>
    </row>
    <row r="55" spans="1:7">
      <c r="A55" s="1">
        <v>2021</v>
      </c>
      <c r="B55" s="4">
        <v>102.4</v>
      </c>
      <c r="C55" s="4">
        <v>0.7</v>
      </c>
      <c r="D55" s="4">
        <v>14.6</v>
      </c>
      <c r="E55" s="4">
        <v>113.1</v>
      </c>
      <c r="F55" s="4">
        <v>230.8</v>
      </c>
      <c r="G55" s="4"/>
    </row>
    <row r="56" spans="1:7">
      <c r="A56" s="1">
        <v>2022</v>
      </c>
      <c r="B56" s="4">
        <v>97.8</v>
      </c>
      <c r="C56" s="4">
        <v>1.1000000000000001</v>
      </c>
      <c r="D56" s="4">
        <v>11.4</v>
      </c>
      <c r="E56" s="4">
        <v>122.9</v>
      </c>
      <c r="F56" s="4">
        <v>233.2</v>
      </c>
      <c r="G56" s="4"/>
    </row>
    <row r="57" spans="1:7">
      <c r="A57" s="1">
        <v>2023</v>
      </c>
      <c r="B57" s="4">
        <v>104.1</v>
      </c>
      <c r="C57" s="4">
        <v>1.2</v>
      </c>
      <c r="D57" s="4">
        <v>12</v>
      </c>
      <c r="E57" s="4">
        <v>116</v>
      </c>
      <c r="F57" s="4">
        <v>233.3</v>
      </c>
      <c r="G57" s="4"/>
    </row>
    <row r="58" spans="1:7">
      <c r="A58" s="1">
        <v>2024</v>
      </c>
      <c r="B58" s="4">
        <v>102.9</v>
      </c>
      <c r="C58" s="4">
        <v>1.3</v>
      </c>
      <c r="D58" s="4">
        <v>12.2</v>
      </c>
      <c r="E58" s="4">
        <v>124.3</v>
      </c>
      <c r="F58" s="4">
        <v>240.7</v>
      </c>
      <c r="G58" s="4"/>
    </row>
    <row r="59" spans="1:7">
      <c r="A59" s="1">
        <v>2025</v>
      </c>
      <c r="B59" s="4">
        <v>106.8</v>
      </c>
      <c r="C59" s="4">
        <v>1</v>
      </c>
      <c r="D59" s="4">
        <v>10.9</v>
      </c>
      <c r="E59" s="4">
        <v>120.5</v>
      </c>
      <c r="F59" s="4">
        <v>239.2</v>
      </c>
      <c r="G59" s="4">
        <v>239.2</v>
      </c>
    </row>
    <row r="60" spans="1:7">
      <c r="A60" s="1">
        <v>2026</v>
      </c>
      <c r="B60" s="4"/>
      <c r="C60" s="4"/>
      <c r="D60" s="4"/>
      <c r="E60" s="4"/>
      <c r="F60" s="4"/>
      <c r="G60" s="4">
        <v>244.2</v>
      </c>
    </row>
    <row r="61" spans="1:7">
      <c r="A61" s="1">
        <v>2027</v>
      </c>
      <c r="B61" s="4"/>
      <c r="C61" s="4"/>
      <c r="D61" s="4"/>
      <c r="E61" s="4"/>
      <c r="F61" s="4"/>
      <c r="G61" s="4">
        <v>238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6"/>
  <sheetViews>
    <sheetView workbookViewId="0">
      <selection activeCell="K9" sqref="K9"/>
    </sheetView>
  </sheetViews>
  <sheetFormatPr baseColWidth="10" defaultColWidth="9.140625" defaultRowHeight="16.5"/>
  <cols>
    <col min="1" max="2" width="20.7109375" style="1" customWidth="1"/>
    <col min="3" max="3" width="53.5703125" style="1" bestFit="1" customWidth="1"/>
  </cols>
  <sheetData>
    <row r="1" spans="1:3">
      <c r="A1" s="2" t="s">
        <v>136</v>
      </c>
    </row>
    <row r="3" spans="1:3">
      <c r="A3" s="2" t="s">
        <v>40</v>
      </c>
      <c r="B3" s="2" t="s">
        <v>134</v>
      </c>
      <c r="C3" s="2" t="s">
        <v>135</v>
      </c>
    </row>
    <row r="4" spans="1:3">
      <c r="A4" s="1">
        <v>2015</v>
      </c>
      <c r="B4" s="4">
        <v>514.70000000000005</v>
      </c>
      <c r="C4" s="4">
        <v>509.9</v>
      </c>
    </row>
    <row r="5" spans="1:3">
      <c r="A5" s="1">
        <v>2016</v>
      </c>
      <c r="B5" s="4">
        <v>527.29999999999995</v>
      </c>
      <c r="C5" s="4">
        <v>518.70000000000005</v>
      </c>
    </row>
    <row r="6" spans="1:3">
      <c r="A6" s="1">
        <v>2017</v>
      </c>
      <c r="B6" s="4">
        <v>531.9</v>
      </c>
      <c r="C6" s="4">
        <v>522.5</v>
      </c>
    </row>
    <row r="7" spans="1:3">
      <c r="A7" s="1">
        <v>2018</v>
      </c>
      <c r="B7" s="4">
        <v>531.29999999999995</v>
      </c>
      <c r="C7" s="4">
        <v>525.4</v>
      </c>
    </row>
    <row r="8" spans="1:3">
      <c r="A8" s="1">
        <v>2019</v>
      </c>
      <c r="B8" s="4">
        <v>536.29999999999995</v>
      </c>
      <c r="C8" s="4">
        <v>527.6</v>
      </c>
    </row>
    <row r="9" spans="1:3">
      <c r="A9" s="1">
        <v>2020</v>
      </c>
      <c r="B9" s="4">
        <v>533.70000000000005</v>
      </c>
      <c r="C9" s="4">
        <v>531.79999999999995</v>
      </c>
    </row>
    <row r="10" spans="1:3">
      <c r="A10" s="1">
        <v>2021</v>
      </c>
      <c r="B10" s="4">
        <v>551.9</v>
      </c>
      <c r="C10" s="4">
        <v>531</v>
      </c>
    </row>
    <row r="11" spans="1:3">
      <c r="A11" s="1">
        <v>2022</v>
      </c>
      <c r="B11" s="4">
        <v>540.1</v>
      </c>
      <c r="C11" s="4">
        <v>522.9</v>
      </c>
    </row>
    <row r="12" spans="1:3">
      <c r="A12" s="1">
        <v>2023</v>
      </c>
      <c r="B12" s="4">
        <v>536.4</v>
      </c>
      <c r="C12" s="4">
        <v>527</v>
      </c>
    </row>
    <row r="13" spans="1:3">
      <c r="A13" s="1">
        <v>2024</v>
      </c>
      <c r="B13" s="4">
        <v>521.6</v>
      </c>
      <c r="C13" s="4">
        <v>532</v>
      </c>
    </row>
    <row r="14" spans="1:3">
      <c r="A14" s="1">
        <v>2025</v>
      </c>
      <c r="B14" s="4">
        <v>540.5</v>
      </c>
      <c r="C14" s="4">
        <v>538</v>
      </c>
    </row>
    <row r="15" spans="1:3">
      <c r="A15" s="1">
        <v>2026</v>
      </c>
      <c r="B15" s="4">
        <v>542.29999999999995</v>
      </c>
      <c r="C15" s="4">
        <v>545.29999999999995</v>
      </c>
    </row>
    <row r="16" spans="1:3">
      <c r="A16" s="1">
        <v>2027</v>
      </c>
      <c r="B16" s="4">
        <v>545.79999999999995</v>
      </c>
      <c r="C16" s="4">
        <v>545.79999999999995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0"/>
  <sheetViews>
    <sheetView workbookViewId="0">
      <selection activeCell="F28" sqref="F28"/>
    </sheetView>
  </sheetViews>
  <sheetFormatPr baseColWidth="10" defaultColWidth="9.140625" defaultRowHeight="16.5"/>
  <cols>
    <col min="1" max="2" width="20.7109375" style="1" customWidth="1"/>
    <col min="3" max="3" width="36.28515625" style="1" bestFit="1" customWidth="1"/>
    <col min="4" max="4" width="41.28515625" style="1" bestFit="1" customWidth="1"/>
    <col min="5" max="5" width="26" style="1" bestFit="1" customWidth="1"/>
    <col min="6" max="6" width="34.28515625" style="1" bestFit="1" customWidth="1"/>
    <col min="7" max="7" width="20.7109375" style="1" customWidth="1"/>
  </cols>
  <sheetData>
    <row r="1" spans="1:7">
      <c r="A1" s="2" t="s">
        <v>143</v>
      </c>
    </row>
    <row r="3" spans="1:7">
      <c r="A3" s="2" t="s">
        <v>40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</row>
    <row r="4" spans="1:7">
      <c r="A4" s="1">
        <v>2020</v>
      </c>
      <c r="B4" s="4">
        <v>-10.6</v>
      </c>
      <c r="C4" s="4">
        <v>1.9</v>
      </c>
      <c r="D4" s="4">
        <v>0.8</v>
      </c>
      <c r="E4" s="4">
        <v>-8.6999999999999993</v>
      </c>
      <c r="F4" s="4">
        <v>1.2</v>
      </c>
      <c r="G4" s="4">
        <v>5.8</v>
      </c>
    </row>
    <row r="5" spans="1:7">
      <c r="A5" s="1">
        <v>2021</v>
      </c>
      <c r="B5" s="4">
        <v>8.1</v>
      </c>
      <c r="C5" s="4">
        <v>21</v>
      </c>
      <c r="D5" s="4">
        <v>2.5</v>
      </c>
      <c r="E5" s="4">
        <v>4.2</v>
      </c>
      <c r="F5" s="4">
        <v>0.8</v>
      </c>
      <c r="G5" s="4">
        <v>20.3</v>
      </c>
    </row>
    <row r="6" spans="1:7">
      <c r="A6" s="1">
        <v>2022</v>
      </c>
      <c r="B6" s="4">
        <v>22</v>
      </c>
      <c r="C6" s="4">
        <v>17.2</v>
      </c>
      <c r="D6" s="4">
        <v>0</v>
      </c>
      <c r="E6" s="4">
        <v>9.8000000000000007</v>
      </c>
      <c r="F6" s="4">
        <v>4.0999999999999996</v>
      </c>
      <c r="G6" s="4">
        <v>9.1</v>
      </c>
    </row>
    <row r="7" spans="1:7">
      <c r="A7" s="1">
        <v>2023</v>
      </c>
      <c r="B7" s="4">
        <v>4.5999999999999996</v>
      </c>
      <c r="C7" s="4">
        <v>9.4</v>
      </c>
      <c r="D7" s="4">
        <v>3.8</v>
      </c>
      <c r="E7" s="4">
        <v>4.9000000000000004</v>
      </c>
      <c r="F7" s="4">
        <v>0.1</v>
      </c>
      <c r="G7" s="4">
        <v>13.6</v>
      </c>
    </row>
    <row r="8" spans="1:7">
      <c r="A8" s="1">
        <v>2024</v>
      </c>
      <c r="B8" s="4">
        <v>2.2999999999999998</v>
      </c>
      <c r="C8" s="4">
        <v>-10.3</v>
      </c>
      <c r="D8" s="4">
        <v>5.4</v>
      </c>
      <c r="E8" s="4">
        <v>0.9</v>
      </c>
      <c r="F8" s="4">
        <v>0.7</v>
      </c>
      <c r="G8" s="4">
        <v>-5.3</v>
      </c>
    </row>
    <row r="9" spans="1:7">
      <c r="A9" s="1">
        <v>2025</v>
      </c>
      <c r="B9" s="4">
        <v>3.8</v>
      </c>
      <c r="C9" s="4">
        <v>2.5</v>
      </c>
      <c r="D9" s="4">
        <v>6.4</v>
      </c>
      <c r="E9" s="4">
        <v>-1.5</v>
      </c>
      <c r="F9" s="4">
        <v>5.3</v>
      </c>
      <c r="G9" s="4">
        <v>8.9</v>
      </c>
    </row>
    <row r="10" spans="1:7">
      <c r="A10" s="1">
        <v>2026</v>
      </c>
      <c r="B10" s="4">
        <v>2.1</v>
      </c>
      <c r="C10" s="4">
        <v>-2.9</v>
      </c>
      <c r="D10" s="4">
        <v>0.5</v>
      </c>
      <c r="E10" s="4">
        <v>3.3</v>
      </c>
      <c r="F10" s="4">
        <v>5.7</v>
      </c>
      <c r="G10" s="4">
        <v>4.4000000000000004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0"/>
  <sheetViews>
    <sheetView workbookViewId="0">
      <selection activeCell="F28" sqref="F28"/>
    </sheetView>
  </sheetViews>
  <sheetFormatPr baseColWidth="10" defaultColWidth="9.140625" defaultRowHeight="16.5"/>
  <cols>
    <col min="1" max="2" width="20.7109375" style="1" customWidth="1"/>
    <col min="3" max="3" width="36.28515625" style="1" bestFit="1" customWidth="1"/>
    <col min="4" max="4" width="34.28515625" style="1" bestFit="1" customWidth="1"/>
    <col min="5" max="5" width="29.140625" style="1" bestFit="1" customWidth="1"/>
    <col min="6" max="6" width="22" style="1" customWidth="1"/>
  </cols>
  <sheetData>
    <row r="1" spans="1:6">
      <c r="A1" s="2" t="s">
        <v>146</v>
      </c>
    </row>
    <row r="3" spans="1:6">
      <c r="A3" s="2" t="s">
        <v>40</v>
      </c>
      <c r="B3" s="2" t="s">
        <v>137</v>
      </c>
      <c r="C3" s="2" t="s">
        <v>138</v>
      </c>
      <c r="D3" s="2" t="s">
        <v>141</v>
      </c>
      <c r="E3" s="2" t="s">
        <v>144</v>
      </c>
      <c r="F3" s="2" t="s">
        <v>145</v>
      </c>
    </row>
    <row r="4" spans="1:6">
      <c r="A4" s="1">
        <v>2020</v>
      </c>
      <c r="B4" s="4">
        <v>-10.6</v>
      </c>
      <c r="C4" s="4">
        <v>1.9</v>
      </c>
      <c r="D4" s="4">
        <v>1.2</v>
      </c>
      <c r="E4" s="4">
        <v>-7.9</v>
      </c>
      <c r="F4" s="4">
        <v>5.8</v>
      </c>
    </row>
    <row r="5" spans="1:6">
      <c r="A5" s="1">
        <v>2021</v>
      </c>
      <c r="B5" s="4">
        <v>-2.5</v>
      </c>
      <c r="C5" s="4">
        <v>21</v>
      </c>
      <c r="D5" s="4">
        <v>1.9</v>
      </c>
      <c r="E5" s="4">
        <v>-1.3</v>
      </c>
      <c r="F5" s="4">
        <v>24.1</v>
      </c>
    </row>
    <row r="6" spans="1:6">
      <c r="A6" s="1">
        <v>2022</v>
      </c>
      <c r="B6" s="4">
        <v>19.5</v>
      </c>
      <c r="C6" s="4">
        <v>17.2</v>
      </c>
      <c r="D6" s="4">
        <v>6</v>
      </c>
      <c r="E6" s="4">
        <v>8.6</v>
      </c>
      <c r="F6" s="4">
        <v>12.3</v>
      </c>
    </row>
    <row r="7" spans="1:6">
      <c r="A7" s="1">
        <v>2023</v>
      </c>
      <c r="B7" s="4">
        <v>24.1</v>
      </c>
      <c r="C7" s="4">
        <v>9.4</v>
      </c>
      <c r="D7" s="4">
        <v>6.2</v>
      </c>
      <c r="E7" s="4">
        <v>17.2</v>
      </c>
      <c r="F7" s="4">
        <v>8.6999999999999993</v>
      </c>
    </row>
    <row r="8" spans="1:6">
      <c r="A8" s="1">
        <v>2024</v>
      </c>
      <c r="B8" s="4">
        <v>26.4</v>
      </c>
      <c r="C8" s="4">
        <v>-10.3</v>
      </c>
      <c r="D8" s="4">
        <v>6.9</v>
      </c>
      <c r="E8" s="4">
        <v>23.6</v>
      </c>
      <c r="F8" s="4">
        <v>-6</v>
      </c>
    </row>
    <row r="9" spans="1:6">
      <c r="A9" s="1">
        <v>2025</v>
      </c>
      <c r="B9" s="4">
        <v>30.2</v>
      </c>
      <c r="C9" s="4">
        <v>2.5</v>
      </c>
      <c r="D9" s="4">
        <v>12.2</v>
      </c>
      <c r="E9" s="4">
        <v>28.5</v>
      </c>
      <c r="F9" s="4">
        <v>13</v>
      </c>
    </row>
    <row r="10" spans="1:6">
      <c r="A10" s="1">
        <v>2026</v>
      </c>
      <c r="B10" s="4">
        <v>32.4</v>
      </c>
      <c r="C10" s="4">
        <v>-2.9</v>
      </c>
      <c r="D10" s="4">
        <v>17.8</v>
      </c>
      <c r="E10" s="4">
        <v>32.299999999999997</v>
      </c>
      <c r="F10" s="4">
        <v>14.9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4"/>
  <sheetViews>
    <sheetView workbookViewId="0">
      <selection activeCell="K18" sqref="K18"/>
    </sheetView>
  </sheetViews>
  <sheetFormatPr baseColWidth="10" defaultColWidth="9.140625" defaultRowHeight="16.5"/>
  <cols>
    <col min="1" max="1" width="20.7109375" style="1" customWidth="1"/>
    <col min="2" max="2" width="23" style="1" bestFit="1" customWidth="1"/>
    <col min="3" max="4" width="20.7109375" style="1" customWidth="1"/>
  </cols>
  <sheetData>
    <row r="1" spans="1:4">
      <c r="A1" s="2" t="s">
        <v>150</v>
      </c>
    </row>
    <row r="3" spans="1:4">
      <c r="A3" s="2" t="s">
        <v>40</v>
      </c>
      <c r="B3" s="2" t="s">
        <v>147</v>
      </c>
      <c r="C3" s="2" t="s">
        <v>148</v>
      </c>
      <c r="D3" s="2" t="s">
        <v>149</v>
      </c>
    </row>
    <row r="4" spans="1:4">
      <c r="A4" s="1">
        <v>2015</v>
      </c>
      <c r="B4" s="4">
        <v>3.2</v>
      </c>
      <c r="C4" s="4">
        <v>2</v>
      </c>
      <c r="D4" s="4">
        <v>8.1999999999999993</v>
      </c>
    </row>
    <row r="5" spans="1:4">
      <c r="A5" s="1">
        <v>2016</v>
      </c>
      <c r="B5" s="4">
        <v>4.2</v>
      </c>
      <c r="C5" s="4">
        <v>2</v>
      </c>
      <c r="D5" s="4">
        <v>10.199999999999999</v>
      </c>
    </row>
    <row r="6" spans="1:4">
      <c r="A6" s="1">
        <v>2017</v>
      </c>
      <c r="B6" s="4">
        <v>3.9</v>
      </c>
      <c r="C6" s="4">
        <v>2</v>
      </c>
      <c r="D6" s="4">
        <v>11.4</v>
      </c>
    </row>
    <row r="7" spans="1:4">
      <c r="A7" s="1">
        <v>2018</v>
      </c>
      <c r="B7" s="4">
        <v>2.8</v>
      </c>
      <c r="C7" s="4">
        <v>2</v>
      </c>
      <c r="D7" s="4">
        <v>12.2</v>
      </c>
    </row>
    <row r="8" spans="1:4">
      <c r="A8" s="1">
        <v>2019</v>
      </c>
      <c r="B8" s="4">
        <v>2</v>
      </c>
      <c r="C8" s="4">
        <v>2</v>
      </c>
      <c r="D8" s="4">
        <v>11.8</v>
      </c>
    </row>
    <row r="9" spans="1:4">
      <c r="A9" s="1">
        <v>2020</v>
      </c>
      <c r="B9" s="4">
        <v>3.1</v>
      </c>
      <c r="C9" s="4">
        <v>2</v>
      </c>
      <c r="D9" s="4">
        <v>11.8</v>
      </c>
    </row>
    <row r="10" spans="1:4">
      <c r="A10" s="1">
        <v>2021</v>
      </c>
      <c r="B10" s="4">
        <v>4.7</v>
      </c>
      <c r="C10" s="4">
        <v>2</v>
      </c>
      <c r="D10" s="4">
        <v>13.8</v>
      </c>
    </row>
    <row r="11" spans="1:4">
      <c r="A11" s="1">
        <v>2022</v>
      </c>
      <c r="B11" s="4">
        <v>3.5</v>
      </c>
      <c r="C11" s="4">
        <v>2</v>
      </c>
      <c r="D11" s="4">
        <v>14.9</v>
      </c>
    </row>
    <row r="12" spans="1:4">
      <c r="A12" s="1">
        <v>2023</v>
      </c>
      <c r="B12" s="4">
        <v>1.3</v>
      </c>
      <c r="C12" s="4">
        <v>2</v>
      </c>
      <c r="D12" s="4">
        <v>13.6</v>
      </c>
    </row>
    <row r="13" spans="1:4">
      <c r="A13" s="1">
        <v>2024</v>
      </c>
      <c r="B13" s="4">
        <v>0.1</v>
      </c>
      <c r="C13" s="4">
        <v>2</v>
      </c>
      <c r="D13" s="4">
        <v>11.3</v>
      </c>
    </row>
    <row r="14" spans="1:4">
      <c r="A14" s="1">
        <v>2025</v>
      </c>
      <c r="B14" s="4">
        <v>2.6</v>
      </c>
      <c r="C14" s="4">
        <v>2</v>
      </c>
      <c r="D14" s="4">
        <v>11.5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9"/>
  <sheetViews>
    <sheetView workbookViewId="0">
      <selection activeCell="A29" sqref="A29"/>
    </sheetView>
  </sheetViews>
  <sheetFormatPr baseColWidth="10" defaultColWidth="9.140625" defaultRowHeight="16.5"/>
  <cols>
    <col min="1" max="1" width="20.7109375" style="1" customWidth="1"/>
    <col min="2" max="2" width="25.85546875" style="1" bestFit="1" customWidth="1"/>
    <col min="3" max="3" width="37.5703125" style="1" bestFit="1" customWidth="1"/>
  </cols>
  <sheetData>
    <row r="1" spans="1:3">
      <c r="A1" s="2" t="s">
        <v>178</v>
      </c>
    </row>
    <row r="3" spans="1:3">
      <c r="A3" s="2" t="s">
        <v>40</v>
      </c>
      <c r="B3" s="2" t="s">
        <v>176</v>
      </c>
      <c r="C3" s="2" t="s">
        <v>177</v>
      </c>
    </row>
    <row r="4" spans="1:3">
      <c r="A4" s="1" t="s">
        <v>151</v>
      </c>
      <c r="B4" s="4">
        <v>81</v>
      </c>
      <c r="C4" s="4">
        <v>17.3</v>
      </c>
    </row>
    <row r="5" spans="1:3">
      <c r="A5" s="1" t="s">
        <v>152</v>
      </c>
      <c r="B5" s="4">
        <v>79</v>
      </c>
      <c r="C5" s="4">
        <v>17.8</v>
      </c>
    </row>
    <row r="6" spans="1:3">
      <c r="A6" s="1" t="s">
        <v>153</v>
      </c>
      <c r="B6" s="4">
        <v>108</v>
      </c>
      <c r="C6" s="4">
        <v>22.5</v>
      </c>
    </row>
    <row r="7" spans="1:3">
      <c r="A7" s="1" t="s">
        <v>154</v>
      </c>
      <c r="B7" s="4">
        <v>118</v>
      </c>
      <c r="C7" s="4">
        <v>25.9</v>
      </c>
    </row>
    <row r="8" spans="1:3">
      <c r="A8" s="1" t="s">
        <v>155</v>
      </c>
      <c r="B8" s="4">
        <v>88</v>
      </c>
      <c r="C8" s="4">
        <v>24.1</v>
      </c>
    </row>
    <row r="9" spans="1:3">
      <c r="A9" s="1" t="s">
        <v>156</v>
      </c>
      <c r="B9" s="4">
        <v>73</v>
      </c>
      <c r="C9" s="4">
        <v>20.2</v>
      </c>
    </row>
    <row r="10" spans="1:3">
      <c r="A10" s="1" t="s">
        <v>157</v>
      </c>
      <c r="B10" s="4">
        <v>42</v>
      </c>
      <c r="C10" s="4">
        <v>12.9</v>
      </c>
    </row>
    <row r="11" spans="1:3">
      <c r="A11" s="1" t="s">
        <v>158</v>
      </c>
      <c r="B11" s="4">
        <v>44</v>
      </c>
      <c r="C11" s="4">
        <v>6.8</v>
      </c>
    </row>
    <row r="12" spans="1:3">
      <c r="A12" s="1" t="s">
        <v>159</v>
      </c>
      <c r="B12" s="4">
        <v>48</v>
      </c>
      <c r="C12" s="4">
        <v>5.9</v>
      </c>
    </row>
    <row r="13" spans="1:3">
      <c r="A13" s="1" t="s">
        <v>160</v>
      </c>
      <c r="B13" s="4">
        <v>49</v>
      </c>
      <c r="C13" s="4">
        <v>7.2</v>
      </c>
    </row>
    <row r="14" spans="1:3">
      <c r="A14" s="1" t="s">
        <v>161</v>
      </c>
      <c r="B14" s="4">
        <v>51</v>
      </c>
      <c r="C14" s="4">
        <v>8.3000000000000007</v>
      </c>
    </row>
    <row r="15" spans="1:3">
      <c r="A15" s="1" t="s">
        <v>162</v>
      </c>
      <c r="B15" s="4">
        <v>47</v>
      </c>
      <c r="C15" s="4">
        <v>7.9</v>
      </c>
    </row>
    <row r="16" spans="1:3">
      <c r="A16" s="1" t="s">
        <v>163</v>
      </c>
      <c r="B16" s="4">
        <v>46</v>
      </c>
      <c r="C16" s="4">
        <v>7.3</v>
      </c>
    </row>
    <row r="17" spans="1:3">
      <c r="A17" s="1" t="s">
        <v>164</v>
      </c>
      <c r="B17" s="4">
        <v>54</v>
      </c>
      <c r="C17" s="4">
        <v>8.4</v>
      </c>
    </row>
    <row r="18" spans="1:3">
      <c r="A18" s="1" t="s">
        <v>165</v>
      </c>
      <c r="B18" s="4">
        <v>49</v>
      </c>
      <c r="C18" s="4">
        <v>8.3000000000000007</v>
      </c>
    </row>
    <row r="19" spans="1:3">
      <c r="A19" s="1" t="s">
        <v>166</v>
      </c>
      <c r="B19" s="4">
        <v>47</v>
      </c>
      <c r="C19" s="4">
        <v>7.5</v>
      </c>
    </row>
    <row r="20" spans="1:3">
      <c r="A20" s="1" t="s">
        <v>167</v>
      </c>
      <c r="B20" s="4">
        <v>28</v>
      </c>
      <c r="C20" s="4">
        <v>5.0999999999999996</v>
      </c>
    </row>
    <row r="21" spans="1:3">
      <c r="A21" s="1" t="s">
        <v>168</v>
      </c>
      <c r="B21" s="4">
        <v>17</v>
      </c>
      <c r="C21" s="4">
        <v>3.3</v>
      </c>
    </row>
    <row r="22" spans="1:3">
      <c r="A22" s="1" t="s">
        <v>169</v>
      </c>
      <c r="B22" s="4">
        <v>10</v>
      </c>
      <c r="C22" s="4">
        <v>1.7</v>
      </c>
    </row>
    <row r="23" spans="1:3">
      <c r="A23" s="1" t="s">
        <v>170</v>
      </c>
      <c r="B23" s="4">
        <v>12</v>
      </c>
      <c r="C23" s="4">
        <v>0.9</v>
      </c>
    </row>
    <row r="24" spans="1:3">
      <c r="A24" s="1" t="s">
        <v>171</v>
      </c>
      <c r="B24" s="4">
        <v>18</v>
      </c>
      <c r="C24" s="4">
        <v>1.2</v>
      </c>
    </row>
    <row r="25" spans="1:3">
      <c r="A25" s="1" t="s">
        <v>172</v>
      </c>
      <c r="B25" s="4">
        <v>14</v>
      </c>
      <c r="C25" s="4">
        <v>1.2</v>
      </c>
    </row>
    <row r="26" spans="1:3">
      <c r="A26" s="1" t="s">
        <v>173</v>
      </c>
      <c r="B26" s="4">
        <v>12</v>
      </c>
      <c r="C26" s="4">
        <v>1</v>
      </c>
    </row>
    <row r="27" spans="1:3">
      <c r="A27" s="1" t="s">
        <v>174</v>
      </c>
      <c r="B27" s="4">
        <v>23</v>
      </c>
      <c r="C27" s="4">
        <v>2.1</v>
      </c>
    </row>
    <row r="28" spans="1:3">
      <c r="A28" s="1" t="s">
        <v>175</v>
      </c>
      <c r="B28" s="4">
        <v>27</v>
      </c>
      <c r="C28" s="4">
        <v>2.1</v>
      </c>
    </row>
    <row r="29" spans="1:3">
      <c r="A29" s="5">
        <v>46266</v>
      </c>
      <c r="B29" s="4">
        <v>35</v>
      </c>
      <c r="C29" s="4">
        <v>4.8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5"/>
  <sheetViews>
    <sheetView workbookViewId="0">
      <selection activeCell="G13" sqref="G13"/>
    </sheetView>
  </sheetViews>
  <sheetFormatPr baseColWidth="10" defaultColWidth="9.140625" defaultRowHeight="16.5"/>
  <cols>
    <col min="1" max="2" width="20.7109375" style="1" customWidth="1"/>
    <col min="3" max="3" width="22.7109375" style="1" bestFit="1" customWidth="1"/>
    <col min="4" max="4" width="35.5703125" style="1" bestFit="1" customWidth="1"/>
  </cols>
  <sheetData>
    <row r="1" spans="1:4">
      <c r="A1" s="2" t="s">
        <v>182</v>
      </c>
    </row>
    <row r="3" spans="1:4">
      <c r="A3" s="2" t="s">
        <v>40</v>
      </c>
      <c r="B3" s="2" t="s">
        <v>179</v>
      </c>
      <c r="C3" s="2" t="s">
        <v>180</v>
      </c>
      <c r="D3" s="2" t="s">
        <v>181</v>
      </c>
    </row>
    <row r="4" spans="1:4">
      <c r="A4" s="1">
        <v>2015</v>
      </c>
      <c r="B4" s="4">
        <v>702.2</v>
      </c>
      <c r="C4" s="4">
        <v>715.1</v>
      </c>
      <c r="D4" s="4">
        <v>740.9</v>
      </c>
    </row>
    <row r="5" spans="1:4">
      <c r="A5" s="1">
        <v>2016</v>
      </c>
      <c r="B5" s="4">
        <v>722.8</v>
      </c>
      <c r="C5" s="4">
        <v>740</v>
      </c>
      <c r="D5" s="4">
        <v>761.3</v>
      </c>
    </row>
    <row r="6" spans="1:4">
      <c r="A6" s="1">
        <v>2017</v>
      </c>
      <c r="B6" s="4">
        <v>737.9</v>
      </c>
      <c r="C6" s="4">
        <v>763.4</v>
      </c>
      <c r="D6" s="4">
        <v>781.8</v>
      </c>
    </row>
    <row r="7" spans="1:4">
      <c r="A7" s="1">
        <v>2018</v>
      </c>
      <c r="B7" s="4">
        <v>755.6</v>
      </c>
      <c r="C7" s="4">
        <v>766.3</v>
      </c>
      <c r="D7" s="4">
        <v>799.1</v>
      </c>
    </row>
    <row r="8" spans="1:4">
      <c r="A8" s="1">
        <v>2019</v>
      </c>
      <c r="B8" s="4">
        <v>776.9</v>
      </c>
      <c r="C8" s="4">
        <v>774.4</v>
      </c>
      <c r="D8" s="4">
        <v>822.2</v>
      </c>
    </row>
    <row r="9" spans="1:4">
      <c r="A9" s="1">
        <v>2020</v>
      </c>
      <c r="B9" s="4">
        <v>784.9</v>
      </c>
      <c r="C9" s="4">
        <v>794.1</v>
      </c>
      <c r="D9" s="4">
        <v>832.6</v>
      </c>
    </row>
    <row r="10" spans="1:4">
      <c r="A10" s="1">
        <v>2021</v>
      </c>
      <c r="B10" s="4">
        <v>791.1</v>
      </c>
      <c r="C10" s="4">
        <v>821.9</v>
      </c>
      <c r="D10" s="4">
        <v>841.1</v>
      </c>
    </row>
    <row r="11" spans="1:4">
      <c r="A11" s="1">
        <v>2022</v>
      </c>
      <c r="B11" s="4">
        <v>792.4</v>
      </c>
      <c r="C11" s="4">
        <v>812.2</v>
      </c>
      <c r="D11" s="4">
        <v>839.6</v>
      </c>
    </row>
    <row r="12" spans="1:4">
      <c r="A12" s="1">
        <v>2023</v>
      </c>
      <c r="B12" s="4">
        <v>809</v>
      </c>
      <c r="C12" s="4">
        <v>812.9</v>
      </c>
      <c r="D12" s="4">
        <v>862.1</v>
      </c>
    </row>
    <row r="13" spans="1:4">
      <c r="A13" s="1">
        <v>2024</v>
      </c>
      <c r="B13" s="4">
        <v>817.7</v>
      </c>
      <c r="C13" s="4">
        <v>811.1</v>
      </c>
      <c r="D13" s="4">
        <v>874</v>
      </c>
    </row>
    <row r="14" spans="1:4">
      <c r="A14" s="1">
        <v>2025</v>
      </c>
      <c r="B14" s="4">
        <v>805.6</v>
      </c>
      <c r="C14" s="4">
        <v>823.4</v>
      </c>
      <c r="D14" s="4">
        <v>859.1</v>
      </c>
    </row>
    <row r="15" spans="1:4">
      <c r="A15" s="1">
        <v>2026</v>
      </c>
      <c r="B15" s="4">
        <v>818</v>
      </c>
      <c r="C15" s="4">
        <v>829.2</v>
      </c>
      <c r="D15" s="4">
        <v>871.2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4"/>
  <sheetViews>
    <sheetView workbookViewId="0">
      <selection activeCell="I7" sqref="I7"/>
    </sheetView>
  </sheetViews>
  <sheetFormatPr baseColWidth="10" defaultColWidth="9.140625" defaultRowHeight="16.5"/>
  <cols>
    <col min="1" max="1" width="20.7109375" style="1" customWidth="1"/>
    <col min="2" max="2" width="29.85546875" style="1" bestFit="1" customWidth="1"/>
    <col min="3" max="3" width="20.7109375" style="1" customWidth="1"/>
    <col min="4" max="4" width="27.7109375" style="1" bestFit="1" customWidth="1"/>
  </cols>
  <sheetData>
    <row r="1" spans="1:4">
      <c r="A1" s="2" t="s">
        <v>186</v>
      </c>
    </row>
    <row r="3" spans="1:4">
      <c r="A3" s="2" t="s">
        <v>40</v>
      </c>
      <c r="B3" s="2" t="s">
        <v>183</v>
      </c>
      <c r="C3" s="2" t="s">
        <v>184</v>
      </c>
      <c r="D3" s="2" t="s">
        <v>185</v>
      </c>
    </row>
    <row r="4" spans="1:4">
      <c r="A4" s="1">
        <v>2015</v>
      </c>
      <c r="B4" s="4">
        <v>-3.7</v>
      </c>
      <c r="C4" s="4">
        <v>44.6</v>
      </c>
      <c r="D4" s="4">
        <v>13.3</v>
      </c>
    </row>
    <row r="5" spans="1:4">
      <c r="A5" s="1">
        <v>2016</v>
      </c>
      <c r="B5" s="4">
        <v>-2.9</v>
      </c>
      <c r="C5" s="4">
        <v>43.7</v>
      </c>
      <c r="D5" s="4">
        <v>14</v>
      </c>
    </row>
    <row r="6" spans="1:4">
      <c r="A6" s="1">
        <v>2017</v>
      </c>
      <c r="B6" s="4">
        <v>-2.4</v>
      </c>
      <c r="C6" s="4">
        <v>42.7</v>
      </c>
      <c r="D6" s="4">
        <v>13.1</v>
      </c>
    </row>
    <row r="7" spans="1:4">
      <c r="A7" s="1">
        <v>2018</v>
      </c>
      <c r="B7" s="4">
        <v>-4.3</v>
      </c>
      <c r="C7" s="4">
        <v>43.6</v>
      </c>
      <c r="D7" s="4">
        <v>14.2</v>
      </c>
    </row>
    <row r="8" spans="1:4">
      <c r="A8" s="1">
        <v>2019</v>
      </c>
      <c r="B8" s="4">
        <v>-6.2</v>
      </c>
      <c r="C8" s="4">
        <v>46.6</v>
      </c>
      <c r="D8" s="4">
        <v>15.3</v>
      </c>
    </row>
    <row r="9" spans="1:4">
      <c r="A9" s="1">
        <v>2020</v>
      </c>
      <c r="B9" s="4">
        <v>-4.9000000000000004</v>
      </c>
      <c r="C9" s="4">
        <v>47.5</v>
      </c>
      <c r="D9" s="4">
        <v>14.6</v>
      </c>
    </row>
    <row r="10" spans="1:4">
      <c r="A10" s="1">
        <v>2021</v>
      </c>
      <c r="B10" s="4">
        <v>-2.4</v>
      </c>
      <c r="C10" s="4">
        <v>46</v>
      </c>
      <c r="D10" s="4">
        <v>13.4</v>
      </c>
    </row>
    <row r="11" spans="1:4">
      <c r="A11" s="1">
        <v>2022</v>
      </c>
      <c r="B11" s="4">
        <v>-3.4</v>
      </c>
      <c r="C11" s="4">
        <v>47.1</v>
      </c>
      <c r="D11" s="4">
        <v>14.2</v>
      </c>
    </row>
    <row r="12" spans="1:4">
      <c r="A12" s="1">
        <v>2023</v>
      </c>
      <c r="B12" s="4">
        <v>-6.1</v>
      </c>
      <c r="C12" s="4">
        <v>52.9</v>
      </c>
      <c r="D12" s="4">
        <v>14</v>
      </c>
    </row>
    <row r="13" spans="1:4">
      <c r="A13" s="1">
        <v>2024</v>
      </c>
      <c r="B13" s="4">
        <v>-7.8</v>
      </c>
      <c r="C13" s="4">
        <v>57.2</v>
      </c>
      <c r="D13" s="4">
        <v>14.2</v>
      </c>
    </row>
    <row r="14" spans="1:4">
      <c r="A14" s="1">
        <v>2025</v>
      </c>
      <c r="B14" s="4">
        <v>-4.3</v>
      </c>
      <c r="C14" s="4">
        <v>56.3</v>
      </c>
      <c r="D14" s="4">
        <v>12.9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60"/>
  <sheetViews>
    <sheetView workbookViewId="0">
      <selection activeCell="A4" sqref="A4"/>
    </sheetView>
  </sheetViews>
  <sheetFormatPr baseColWidth="10" defaultColWidth="9.140625" defaultRowHeight="16.5"/>
  <cols>
    <col min="1" max="1" width="33" style="1" bestFit="1" customWidth="1"/>
    <col min="2" max="2" width="23.42578125" style="1" bestFit="1" customWidth="1"/>
  </cols>
  <sheetData>
    <row r="1" spans="1:2">
      <c r="A1" s="2" t="s">
        <v>188</v>
      </c>
    </row>
    <row r="3" spans="1:2">
      <c r="A3" s="2" t="s">
        <v>265</v>
      </c>
      <c r="B3" s="2" t="s">
        <v>187</v>
      </c>
    </row>
    <row r="4" spans="1:2">
      <c r="A4" s="3">
        <v>-2.29</v>
      </c>
      <c r="B4" s="3">
        <v>6.24</v>
      </c>
    </row>
    <row r="5" spans="1:2">
      <c r="A5" s="3">
        <v>-3.74</v>
      </c>
      <c r="B5" s="3">
        <v>20.29</v>
      </c>
    </row>
    <row r="6" spans="1:2">
      <c r="A6" s="3">
        <v>-0.06</v>
      </c>
      <c r="B6" s="3">
        <v>7.7</v>
      </c>
    </row>
    <row r="7" spans="1:2">
      <c r="A7" s="3">
        <v>-8.2799999999999994</v>
      </c>
      <c r="B7" s="3">
        <v>12.88</v>
      </c>
    </row>
    <row r="8" spans="1:2">
      <c r="A8" s="3">
        <v>-0.11</v>
      </c>
      <c r="B8" s="3">
        <v>8.07</v>
      </c>
    </row>
    <row r="9" spans="1:2">
      <c r="A9" s="3">
        <v>-0.86</v>
      </c>
      <c r="B9" s="3">
        <v>11.94</v>
      </c>
    </row>
    <row r="10" spans="1:2">
      <c r="A10" s="3">
        <v>-1.43</v>
      </c>
      <c r="B10" s="3">
        <v>23.39</v>
      </c>
    </row>
    <row r="11" spans="1:2">
      <c r="A11" s="3">
        <v>-0.76</v>
      </c>
      <c r="B11" s="3">
        <v>25.96</v>
      </c>
    </row>
    <row r="12" spans="1:2">
      <c r="A12" s="3">
        <v>-5.79</v>
      </c>
      <c r="B12" s="3">
        <v>30.64</v>
      </c>
    </row>
    <row r="13" spans="1:2">
      <c r="A13" s="3">
        <v>-4.1900000000000004</v>
      </c>
      <c r="B13" s="3">
        <v>11.25</v>
      </c>
    </row>
    <row r="14" spans="1:2">
      <c r="A14" s="3">
        <v>-1.89</v>
      </c>
      <c r="B14" s="3">
        <v>8.09</v>
      </c>
    </row>
    <row r="15" spans="1:2">
      <c r="A15" s="3">
        <v>-2.44</v>
      </c>
      <c r="B15" s="3">
        <v>20.03</v>
      </c>
    </row>
    <row r="16" spans="1:2">
      <c r="A16" s="3">
        <v>-2.67</v>
      </c>
      <c r="B16" s="3">
        <v>16.170000000000002</v>
      </c>
    </row>
    <row r="17" spans="1:2">
      <c r="A17" s="3">
        <v>-3.02</v>
      </c>
      <c r="B17" s="3">
        <v>38.590000000000003</v>
      </c>
    </row>
    <row r="18" spans="1:2">
      <c r="A18" s="3">
        <v>-2.02</v>
      </c>
      <c r="B18" s="3">
        <v>37.090000000000003</v>
      </c>
    </row>
    <row r="19" spans="1:2">
      <c r="A19" s="3">
        <v>-0.09</v>
      </c>
      <c r="B19" s="3">
        <v>10.98</v>
      </c>
    </row>
    <row r="20" spans="1:2">
      <c r="A20" s="3">
        <v>-2.57</v>
      </c>
      <c r="B20" s="3">
        <v>48.79</v>
      </c>
    </row>
    <row r="21" spans="1:2">
      <c r="A21" s="3">
        <v>-1.36</v>
      </c>
      <c r="B21" s="3">
        <v>6.59</v>
      </c>
    </row>
    <row r="22" spans="1:2">
      <c r="A22" s="3">
        <v>-2.19</v>
      </c>
      <c r="B22" s="3">
        <v>19.579999999999998</v>
      </c>
    </row>
    <row r="23" spans="1:2">
      <c r="A23" s="3">
        <v>-2.57</v>
      </c>
      <c r="B23" s="3">
        <v>16.43</v>
      </c>
    </row>
    <row r="24" spans="1:2">
      <c r="A24" s="3">
        <v>-8.7799999999999994</v>
      </c>
      <c r="B24" s="3">
        <v>13.14</v>
      </c>
    </row>
    <row r="25" spans="1:2">
      <c r="A25" s="3">
        <v>-0.82</v>
      </c>
      <c r="B25" s="3">
        <v>8.8699999999999992</v>
      </c>
    </row>
    <row r="26" spans="1:2">
      <c r="A26" s="3">
        <v>-1.53</v>
      </c>
      <c r="B26" s="3">
        <v>8.6199999999999992</v>
      </c>
    </row>
    <row r="27" spans="1:2">
      <c r="A27" s="3">
        <v>-0.4</v>
      </c>
      <c r="B27" s="3">
        <v>31.02</v>
      </c>
    </row>
    <row r="28" spans="1:2">
      <c r="A28" s="3">
        <v>-0.8</v>
      </c>
      <c r="B28" s="3">
        <v>20.82</v>
      </c>
    </row>
    <row r="29" spans="1:2">
      <c r="A29" s="3">
        <v>-0.31</v>
      </c>
      <c r="B29" s="3">
        <v>8.4</v>
      </c>
    </row>
    <row r="30" spans="1:2">
      <c r="A30" s="3">
        <v>-0.6</v>
      </c>
      <c r="B30" s="3">
        <v>15.67</v>
      </c>
    </row>
    <row r="31" spans="1:2">
      <c r="A31" s="3">
        <v>-0.38</v>
      </c>
      <c r="B31" s="3">
        <v>17.829999999999998</v>
      </c>
    </row>
    <row r="32" spans="1:2">
      <c r="A32" s="3">
        <v>-5.52</v>
      </c>
      <c r="B32" s="3">
        <v>22.78</v>
      </c>
    </row>
    <row r="33" spans="1:2">
      <c r="A33" s="3">
        <v>-1</v>
      </c>
      <c r="B33" s="3">
        <v>14.8</v>
      </c>
    </row>
    <row r="34" spans="1:2">
      <c r="A34" s="3">
        <v>-0.68</v>
      </c>
      <c r="B34" s="3">
        <v>17.38</v>
      </c>
    </row>
    <row r="35" spans="1:2">
      <c r="A35" s="3">
        <v>-2.74</v>
      </c>
      <c r="B35" s="3">
        <v>7.75</v>
      </c>
    </row>
    <row r="36" spans="1:2">
      <c r="A36" s="3">
        <v>-0.16</v>
      </c>
      <c r="B36" s="3">
        <v>10.79</v>
      </c>
    </row>
    <row r="37" spans="1:2">
      <c r="A37" s="3">
        <v>-3.23</v>
      </c>
      <c r="B37" s="3">
        <v>11.33</v>
      </c>
    </row>
    <row r="38" spans="1:2">
      <c r="A38" s="3">
        <v>-0.13</v>
      </c>
      <c r="B38" s="3">
        <v>17.88</v>
      </c>
    </row>
    <row r="39" spans="1:2">
      <c r="A39" s="3">
        <v>-0.44</v>
      </c>
      <c r="B39" s="3">
        <v>9.73</v>
      </c>
    </row>
    <row r="40" spans="1:2">
      <c r="A40" s="3">
        <v>-0.8</v>
      </c>
      <c r="B40" s="3">
        <v>7.7</v>
      </c>
    </row>
    <row r="41" spans="1:2">
      <c r="A41" s="3">
        <v>-3.28</v>
      </c>
      <c r="B41" s="3">
        <v>10.42</v>
      </c>
    </row>
    <row r="42" spans="1:2">
      <c r="A42" s="3">
        <v>-0.99</v>
      </c>
      <c r="B42" s="3">
        <v>7.69</v>
      </c>
    </row>
    <row r="43" spans="1:2">
      <c r="A43" s="3">
        <v>-3.88</v>
      </c>
      <c r="B43" s="3">
        <v>13.57</v>
      </c>
    </row>
    <row r="44" spans="1:2">
      <c r="A44" s="3">
        <v>-4.97</v>
      </c>
      <c r="B44" s="3">
        <v>10.24</v>
      </c>
    </row>
    <row r="45" spans="1:2">
      <c r="A45" s="3">
        <v>-0.93</v>
      </c>
      <c r="B45" s="3">
        <v>7.31</v>
      </c>
    </row>
    <row r="46" spans="1:2">
      <c r="A46" s="3">
        <v>-0.84</v>
      </c>
      <c r="B46" s="3">
        <v>6.17</v>
      </c>
    </row>
    <row r="47" spans="1:2">
      <c r="A47" s="3">
        <v>-0.4</v>
      </c>
      <c r="B47" s="3">
        <v>17.82</v>
      </c>
    </row>
    <row r="48" spans="1:2">
      <c r="A48" s="3">
        <v>-1.2</v>
      </c>
      <c r="B48" s="3">
        <v>10.52</v>
      </c>
    </row>
    <row r="49" spans="1:2">
      <c r="A49" s="3">
        <v>-0.21</v>
      </c>
      <c r="B49" s="3">
        <v>8.56</v>
      </c>
    </row>
    <row r="50" spans="1:2">
      <c r="A50" s="3">
        <v>-0.88</v>
      </c>
      <c r="B50" s="3">
        <v>7.38</v>
      </c>
    </row>
    <row r="51" spans="1:2">
      <c r="A51" s="3">
        <v>-0.19</v>
      </c>
      <c r="B51" s="3">
        <v>10.09</v>
      </c>
    </row>
    <row r="52" spans="1:2">
      <c r="A52" s="3">
        <v>-3.91</v>
      </c>
      <c r="B52" s="3">
        <v>8.1199999999999992</v>
      </c>
    </row>
    <row r="53" spans="1:2">
      <c r="A53" s="3">
        <v>-1.7</v>
      </c>
      <c r="B53" s="3">
        <v>6.65</v>
      </c>
    </row>
    <row r="54" spans="1:2">
      <c r="A54" s="3">
        <v>-4.16</v>
      </c>
      <c r="B54" s="3">
        <v>10.82</v>
      </c>
    </row>
    <row r="55" spans="1:2">
      <c r="A55" s="3">
        <v>-5.45</v>
      </c>
      <c r="B55" s="3">
        <v>21.12</v>
      </c>
    </row>
    <row r="56" spans="1:2">
      <c r="A56" s="3">
        <v>-5.68</v>
      </c>
      <c r="B56" s="3">
        <v>5.89</v>
      </c>
    </row>
    <row r="57" spans="1:2">
      <c r="A57" s="3">
        <v>-2.2400000000000002</v>
      </c>
      <c r="B57" s="3">
        <v>2.57</v>
      </c>
    </row>
    <row r="58" spans="1:2">
      <c r="A58" s="3">
        <v>-0.1</v>
      </c>
      <c r="B58" s="3">
        <v>4.45</v>
      </c>
    </row>
    <row r="59" spans="1:2">
      <c r="A59" s="3">
        <v>-0.56999999999999995</v>
      </c>
      <c r="B59" s="3">
        <v>1.1499999999999999</v>
      </c>
    </row>
    <row r="60" spans="1:2">
      <c r="A60" s="3">
        <v>-2.5299999999999998</v>
      </c>
      <c r="B60" s="3">
        <v>4.7699999999999996</v>
      </c>
    </row>
    <row r="61" spans="1:2">
      <c r="A61" s="3">
        <v>-1.86</v>
      </c>
      <c r="B61" s="3">
        <v>5.64</v>
      </c>
    </row>
    <row r="62" spans="1:2">
      <c r="A62" s="3">
        <v>-0.97</v>
      </c>
      <c r="B62" s="3">
        <v>4.6100000000000003</v>
      </c>
    </row>
    <row r="63" spans="1:2">
      <c r="A63" s="3">
        <v>-0.36</v>
      </c>
      <c r="B63" s="3">
        <v>3.59</v>
      </c>
    </row>
    <row r="64" spans="1:2">
      <c r="A64" s="3">
        <v>-0.27</v>
      </c>
      <c r="B64" s="3">
        <v>1.38</v>
      </c>
    </row>
    <row r="65" spans="1:2">
      <c r="A65" s="3">
        <v>-0.17</v>
      </c>
      <c r="B65" s="3">
        <v>3.74</v>
      </c>
    </row>
    <row r="66" spans="1:2">
      <c r="A66" s="3">
        <v>-0.98</v>
      </c>
      <c r="B66" s="3">
        <v>4.97</v>
      </c>
    </row>
    <row r="67" spans="1:2">
      <c r="A67" s="3">
        <v>-1.19</v>
      </c>
      <c r="B67" s="3">
        <v>3.65</v>
      </c>
    </row>
    <row r="68" spans="1:2">
      <c r="A68" s="3">
        <v>-1.84</v>
      </c>
      <c r="B68" s="3">
        <v>5.19</v>
      </c>
    </row>
    <row r="69" spans="1:2">
      <c r="A69" s="3">
        <v>-2.2200000000000002</v>
      </c>
      <c r="B69" s="3">
        <v>3.76</v>
      </c>
    </row>
    <row r="70" spans="1:2">
      <c r="A70" s="3">
        <v>-0.94</v>
      </c>
      <c r="B70" s="3">
        <v>2.06</v>
      </c>
    </row>
    <row r="71" spans="1:2">
      <c r="A71" s="3">
        <v>-0.2</v>
      </c>
      <c r="B71" s="3">
        <v>4.8</v>
      </c>
    </row>
    <row r="72" spans="1:2">
      <c r="A72" s="3">
        <v>-4.76</v>
      </c>
      <c r="B72" s="3">
        <v>4.91</v>
      </c>
    </row>
    <row r="73" spans="1:2">
      <c r="A73" s="3">
        <v>-0.22</v>
      </c>
      <c r="B73" s="3">
        <v>5.4</v>
      </c>
    </row>
    <row r="74" spans="1:2">
      <c r="A74" s="3">
        <v>-1.48</v>
      </c>
      <c r="B74" s="3">
        <v>3.75</v>
      </c>
    </row>
    <row r="75" spans="1:2">
      <c r="A75" s="3">
        <v>-3.54</v>
      </c>
      <c r="B75" s="3">
        <v>-0.44</v>
      </c>
    </row>
    <row r="76" spans="1:2">
      <c r="A76" s="3">
        <v>-14.94</v>
      </c>
      <c r="B76" s="3">
        <v>-10.43</v>
      </c>
    </row>
    <row r="77" spans="1:2">
      <c r="A77" s="3">
        <v>-3.2</v>
      </c>
      <c r="B77" s="3">
        <v>-2.21</v>
      </c>
    </row>
    <row r="78" spans="1:2">
      <c r="A78" s="3">
        <v>-3.27</v>
      </c>
      <c r="B78" s="3">
        <v>-10.51</v>
      </c>
    </row>
    <row r="79" spans="1:2">
      <c r="A79" s="3">
        <v>-0.19</v>
      </c>
      <c r="B79" s="3">
        <v>-7.74</v>
      </c>
    </row>
    <row r="80" spans="1:2">
      <c r="A80" s="3">
        <v>-2.38</v>
      </c>
      <c r="B80" s="3">
        <v>-2.87</v>
      </c>
    </row>
    <row r="81" spans="1:2">
      <c r="A81" s="3">
        <v>-1.57</v>
      </c>
      <c r="B81" s="3">
        <v>-6.29</v>
      </c>
    </row>
    <row r="82" spans="1:2">
      <c r="A82" s="3">
        <v>-5.23</v>
      </c>
      <c r="B82" s="3">
        <v>-23.94</v>
      </c>
    </row>
    <row r="83" spans="1:2">
      <c r="A83" s="3">
        <v>-0.42</v>
      </c>
      <c r="B83" s="3">
        <v>-3.23</v>
      </c>
    </row>
    <row r="84" spans="1:2">
      <c r="A84" s="3">
        <v>-0.41</v>
      </c>
      <c r="B84" s="3">
        <v>-1.8</v>
      </c>
    </row>
    <row r="85" spans="1:2">
      <c r="A85" s="3">
        <v>-1</v>
      </c>
      <c r="B85" s="3">
        <v>-1.83</v>
      </c>
    </row>
    <row r="86" spans="1:2">
      <c r="A86" s="3">
        <v>-1.9</v>
      </c>
      <c r="B86" s="3">
        <v>-11.9</v>
      </c>
    </row>
    <row r="87" spans="1:2">
      <c r="A87" s="3">
        <v>-0.75</v>
      </c>
      <c r="B87" s="3">
        <v>-14.91</v>
      </c>
    </row>
    <row r="88" spans="1:2">
      <c r="A88" s="3">
        <v>-2.44</v>
      </c>
      <c r="B88" s="3">
        <v>-3.08</v>
      </c>
    </row>
    <row r="89" spans="1:2">
      <c r="A89" s="3">
        <v>-1.0900000000000001</v>
      </c>
      <c r="B89" s="3">
        <v>-4.58</v>
      </c>
    </row>
    <row r="90" spans="1:2">
      <c r="A90" s="3">
        <v>-2</v>
      </c>
      <c r="B90" s="3">
        <v>-3.2</v>
      </c>
    </row>
    <row r="91" spans="1:2">
      <c r="A91" s="3">
        <v>-1.51</v>
      </c>
      <c r="B91" s="3">
        <v>-4.07</v>
      </c>
    </row>
    <row r="92" spans="1:2">
      <c r="A92" s="3">
        <v>-0.04</v>
      </c>
      <c r="B92" s="3">
        <v>-9.35</v>
      </c>
    </row>
    <row r="93" spans="1:2">
      <c r="A93" s="3">
        <v>-2.46</v>
      </c>
      <c r="B93" s="3">
        <v>-0.83</v>
      </c>
    </row>
    <row r="94" spans="1:2">
      <c r="A94" s="3">
        <v>-2.92</v>
      </c>
      <c r="B94" s="3">
        <v>-2.42</v>
      </c>
    </row>
    <row r="95" spans="1:2">
      <c r="A95" s="3">
        <v>-1.06</v>
      </c>
      <c r="B95" s="3">
        <v>-1.66</v>
      </c>
    </row>
    <row r="96" spans="1:2">
      <c r="A96" s="3">
        <v>-0.76</v>
      </c>
      <c r="B96" s="3">
        <v>-10.14</v>
      </c>
    </row>
    <row r="97" spans="1:2">
      <c r="A97" s="3">
        <v>-1.49</v>
      </c>
      <c r="B97" s="3">
        <v>-1.66</v>
      </c>
    </row>
    <row r="98" spans="1:2">
      <c r="A98" s="3">
        <v>-14.12</v>
      </c>
      <c r="B98" s="3">
        <v>-6.16</v>
      </c>
    </row>
    <row r="99" spans="1:2">
      <c r="A99" s="3">
        <v>-10.58</v>
      </c>
      <c r="B99" s="3">
        <v>-94.3</v>
      </c>
    </row>
    <row r="100" spans="1:2">
      <c r="A100" s="3">
        <v>-0.08</v>
      </c>
      <c r="B100" s="3">
        <v>-3.09</v>
      </c>
    </row>
    <row r="101" spans="1:2">
      <c r="A101" s="3">
        <v>-2.06</v>
      </c>
      <c r="B101" s="3">
        <v>-1.1299999999999999</v>
      </c>
    </row>
    <row r="102" spans="1:2">
      <c r="A102" s="3">
        <v>-2.68</v>
      </c>
      <c r="B102" s="3">
        <v>-8.89</v>
      </c>
    </row>
    <row r="103" spans="1:2">
      <c r="A103" s="3">
        <v>-0.71</v>
      </c>
      <c r="B103" s="3">
        <v>-0.54</v>
      </c>
    </row>
    <row r="104" spans="1:2">
      <c r="A104" s="3">
        <v>-6.24</v>
      </c>
      <c r="B104" s="3">
        <v>-15.72</v>
      </c>
    </row>
    <row r="105" spans="1:2">
      <c r="A105" s="3">
        <v>-2.56</v>
      </c>
      <c r="B105" s="3">
        <v>-3.24</v>
      </c>
    </row>
    <row r="106" spans="1:2">
      <c r="A106" s="3">
        <v>-0.75</v>
      </c>
      <c r="B106" s="3">
        <v>-6.17</v>
      </c>
    </row>
    <row r="107" spans="1:2">
      <c r="A107" s="3">
        <v>2.25</v>
      </c>
      <c r="B107" s="3">
        <v>7.6</v>
      </c>
    </row>
    <row r="108" spans="1:2">
      <c r="A108" s="3">
        <v>1.92</v>
      </c>
      <c r="B108" s="3">
        <v>10.36</v>
      </c>
    </row>
    <row r="109" spans="1:2">
      <c r="A109" s="3">
        <v>2.83</v>
      </c>
      <c r="B109" s="3">
        <v>6.69</v>
      </c>
    </row>
    <row r="110" spans="1:2">
      <c r="A110" s="3">
        <v>2.84</v>
      </c>
      <c r="B110" s="3">
        <v>19.02</v>
      </c>
    </row>
    <row r="111" spans="1:2">
      <c r="A111" s="3">
        <v>2.75</v>
      </c>
      <c r="B111" s="3">
        <v>5.04</v>
      </c>
    </row>
    <row r="112" spans="1:2">
      <c r="A112" s="3">
        <v>2.71</v>
      </c>
      <c r="B112" s="3">
        <v>11.11</v>
      </c>
    </row>
    <row r="113" spans="1:2">
      <c r="A113" s="3">
        <v>2.95</v>
      </c>
      <c r="B113" s="3">
        <v>10.039999999999999</v>
      </c>
    </row>
    <row r="114" spans="1:2">
      <c r="A114" s="3">
        <v>2.2200000000000002</v>
      </c>
      <c r="B114" s="3">
        <v>11.5</v>
      </c>
    </row>
    <row r="115" spans="1:2">
      <c r="A115" s="3">
        <v>6.03</v>
      </c>
      <c r="B115" s="3">
        <v>28.9</v>
      </c>
    </row>
    <row r="116" spans="1:2">
      <c r="A116" s="3">
        <v>3.14</v>
      </c>
      <c r="B116" s="3">
        <v>15.57</v>
      </c>
    </row>
    <row r="117" spans="1:2">
      <c r="A117" s="3">
        <v>2.3199999999999998</v>
      </c>
      <c r="B117" s="3">
        <v>13.98</v>
      </c>
    </row>
    <row r="118" spans="1:2">
      <c r="A118" s="3">
        <v>2.4500000000000002</v>
      </c>
      <c r="B118" s="3">
        <v>15.15</v>
      </c>
    </row>
    <row r="119" spans="1:2">
      <c r="A119" s="3">
        <v>2.4500000000000002</v>
      </c>
      <c r="B119" s="3">
        <v>12.3</v>
      </c>
    </row>
    <row r="120" spans="1:2">
      <c r="A120" s="3">
        <v>3.31</v>
      </c>
      <c r="B120" s="3">
        <v>4.8600000000000003</v>
      </c>
    </row>
    <row r="121" spans="1:2">
      <c r="A121" s="3">
        <v>6.36</v>
      </c>
      <c r="B121" s="3">
        <v>20.64</v>
      </c>
    </row>
    <row r="122" spans="1:2">
      <c r="A122" s="3">
        <v>3.12</v>
      </c>
      <c r="B122" s="3">
        <v>13.64</v>
      </c>
    </row>
    <row r="123" spans="1:2">
      <c r="A123" s="3">
        <v>2.44</v>
      </c>
      <c r="B123" s="3">
        <v>14.92</v>
      </c>
    </row>
    <row r="124" spans="1:2">
      <c r="A124" s="3">
        <v>3.89</v>
      </c>
      <c r="B124" s="3">
        <v>11.42</v>
      </c>
    </row>
    <row r="125" spans="1:2">
      <c r="A125" s="3">
        <v>2.0499999999999998</v>
      </c>
      <c r="B125" s="3">
        <v>6.82</v>
      </c>
    </row>
    <row r="126" spans="1:2">
      <c r="A126" s="3">
        <v>4.6399999999999997</v>
      </c>
      <c r="B126" s="3">
        <v>20.61</v>
      </c>
    </row>
    <row r="127" spans="1:2">
      <c r="A127" s="3">
        <v>2.62</v>
      </c>
      <c r="B127" s="3">
        <v>32.369999999999997</v>
      </c>
    </row>
    <row r="128" spans="1:2">
      <c r="A128" s="3">
        <v>2.64</v>
      </c>
      <c r="B128" s="3">
        <v>14.73</v>
      </c>
    </row>
    <row r="129" spans="1:2">
      <c r="A129" s="3">
        <v>3.42</v>
      </c>
      <c r="B129" s="3">
        <v>6.43</v>
      </c>
    </row>
    <row r="130" spans="1:2">
      <c r="A130" s="3">
        <v>6.12</v>
      </c>
      <c r="B130" s="3">
        <v>23.96</v>
      </c>
    </row>
    <row r="131" spans="1:2">
      <c r="A131" s="3">
        <v>2.62</v>
      </c>
      <c r="B131" s="3">
        <v>10.83</v>
      </c>
    </row>
    <row r="132" spans="1:2">
      <c r="A132" s="3">
        <v>5.12</v>
      </c>
      <c r="B132" s="3">
        <v>14</v>
      </c>
    </row>
    <row r="133" spans="1:2">
      <c r="A133" s="3">
        <v>3.69</v>
      </c>
      <c r="B133" s="3">
        <v>10.44</v>
      </c>
    </row>
    <row r="134" spans="1:2">
      <c r="A134" s="3">
        <v>3.6</v>
      </c>
      <c r="B134" s="3">
        <v>18.62</v>
      </c>
    </row>
    <row r="135" spans="1:2">
      <c r="A135" s="3">
        <v>5.73</v>
      </c>
      <c r="B135" s="3">
        <v>19.86</v>
      </c>
    </row>
    <row r="136" spans="1:2">
      <c r="A136" s="3">
        <v>2.0499999999999998</v>
      </c>
      <c r="B136" s="3">
        <v>16</v>
      </c>
    </row>
    <row r="137" spans="1:2">
      <c r="A137" s="3">
        <v>2.37</v>
      </c>
      <c r="B137" s="3">
        <v>22.79</v>
      </c>
    </row>
    <row r="138" spans="1:2">
      <c r="A138" s="3">
        <v>2.44</v>
      </c>
      <c r="B138" s="3">
        <v>3.31</v>
      </c>
    </row>
    <row r="139" spans="1:2">
      <c r="A139" s="3">
        <v>2.2599999999999998</v>
      </c>
      <c r="B139" s="3">
        <v>11.11</v>
      </c>
    </row>
    <row r="140" spans="1:2">
      <c r="A140" s="3">
        <v>3.69</v>
      </c>
      <c r="B140" s="3">
        <v>-0.34</v>
      </c>
    </row>
    <row r="141" spans="1:2">
      <c r="A141" s="3">
        <v>-8.93</v>
      </c>
      <c r="B141" s="3">
        <v>8.75</v>
      </c>
    </row>
    <row r="142" spans="1:2">
      <c r="A142" s="3">
        <v>2.65</v>
      </c>
      <c r="B142" s="3">
        <v>6.35</v>
      </c>
    </row>
    <row r="143" spans="1:2">
      <c r="A143" s="3">
        <v>14.66</v>
      </c>
      <c r="B143" s="3">
        <v>67.88</v>
      </c>
    </row>
    <row r="144" spans="1:2">
      <c r="A144" s="3">
        <v>2.5099999999999998</v>
      </c>
      <c r="B144" s="3">
        <v>10.42</v>
      </c>
    </row>
    <row r="145" spans="1:2">
      <c r="A145" s="3">
        <v>4.22</v>
      </c>
      <c r="B145" s="3">
        <v>14.49</v>
      </c>
    </row>
    <row r="146" spans="1:2">
      <c r="A146" s="3">
        <v>6.46</v>
      </c>
      <c r="B146" s="3">
        <v>25.01</v>
      </c>
    </row>
    <row r="147" spans="1:2">
      <c r="A147" s="3">
        <v>6.12</v>
      </c>
      <c r="B147" s="3">
        <v>26.24</v>
      </c>
    </row>
    <row r="148" spans="1:2">
      <c r="A148" s="3">
        <v>4.87</v>
      </c>
      <c r="B148" s="3">
        <v>17.64</v>
      </c>
    </row>
    <row r="149" spans="1:2">
      <c r="A149" s="3">
        <v>9.2100000000000009</v>
      </c>
      <c r="B149" s="3">
        <v>30.71</v>
      </c>
    </row>
    <row r="150" spans="1:2">
      <c r="A150" s="3">
        <v>4.17</v>
      </c>
      <c r="B150" s="3">
        <v>5.67</v>
      </c>
    </row>
    <row r="151" spans="1:2">
      <c r="A151" s="3">
        <v>3.33</v>
      </c>
      <c r="B151" s="3">
        <v>18.239999999999998</v>
      </c>
    </row>
    <row r="152" spans="1:2">
      <c r="A152" s="3">
        <v>2.29</v>
      </c>
      <c r="B152" s="3">
        <v>18.59</v>
      </c>
    </row>
    <row r="153" spans="1:2">
      <c r="A153" s="3">
        <v>2.44</v>
      </c>
      <c r="B153" s="3">
        <v>20.170000000000002</v>
      </c>
    </row>
    <row r="154" spans="1:2">
      <c r="A154" s="3">
        <v>2.2799999999999998</v>
      </c>
      <c r="B154" s="3">
        <v>13.31</v>
      </c>
    </row>
    <row r="155" spans="1:2">
      <c r="A155" s="3">
        <v>3.59</v>
      </c>
      <c r="B155" s="3">
        <v>8.6300000000000008</v>
      </c>
    </row>
    <row r="156" spans="1:2">
      <c r="A156" s="3">
        <v>2.16</v>
      </c>
      <c r="B156" s="3">
        <v>7.73</v>
      </c>
    </row>
    <row r="157" spans="1:2">
      <c r="A157" s="3">
        <v>4.82</v>
      </c>
      <c r="B157" s="3">
        <v>13.16</v>
      </c>
    </row>
    <row r="158" spans="1:2">
      <c r="A158" s="3">
        <v>5.67</v>
      </c>
      <c r="B158" s="3">
        <v>27.3</v>
      </c>
    </row>
    <row r="159" spans="1:2">
      <c r="A159" s="3">
        <v>3.8</v>
      </c>
      <c r="B159" s="3">
        <v>-3.67</v>
      </c>
    </row>
    <row r="160" spans="1:2">
      <c r="A160" s="3">
        <v>2.2400000000000002</v>
      </c>
      <c r="B160" s="3">
        <v>11.37</v>
      </c>
    </row>
    <row r="161" spans="1:2">
      <c r="A161" s="3">
        <v>3.67</v>
      </c>
      <c r="B161" s="3">
        <v>30.26</v>
      </c>
    </row>
    <row r="162" spans="1:2">
      <c r="A162" s="3">
        <v>3.55</v>
      </c>
      <c r="B162" s="3">
        <v>12.45</v>
      </c>
    </row>
    <row r="163" spans="1:2">
      <c r="A163" s="3">
        <v>2.41</v>
      </c>
      <c r="B163" s="3">
        <v>9.3000000000000007</v>
      </c>
    </row>
    <row r="164" spans="1:2">
      <c r="A164" s="3">
        <v>3.52</v>
      </c>
      <c r="B164" s="3">
        <v>17.47</v>
      </c>
    </row>
    <row r="165" spans="1:2">
      <c r="A165" s="3">
        <v>6.08</v>
      </c>
      <c r="B165" s="3">
        <v>20.22</v>
      </c>
    </row>
    <row r="166" spans="1:2">
      <c r="A166" s="3">
        <v>4.72</v>
      </c>
      <c r="B166" s="3">
        <v>13.52</v>
      </c>
    </row>
    <row r="167" spans="1:2">
      <c r="A167" s="3">
        <v>3.53</v>
      </c>
      <c r="B167" s="3">
        <v>16.18</v>
      </c>
    </row>
    <row r="168" spans="1:2">
      <c r="A168" s="3">
        <v>-6.25</v>
      </c>
      <c r="B168" s="3">
        <v>5.89</v>
      </c>
    </row>
    <row r="169" spans="1:2">
      <c r="A169" s="3">
        <v>4.6500000000000004</v>
      </c>
      <c r="B169" s="3">
        <v>24.71</v>
      </c>
    </row>
    <row r="170" spans="1:2">
      <c r="A170" s="3">
        <v>6.77</v>
      </c>
      <c r="B170" s="3">
        <v>6.09</v>
      </c>
    </row>
    <row r="171" spans="1:2">
      <c r="A171" s="3">
        <v>1.99</v>
      </c>
      <c r="B171" s="3">
        <v>20.16</v>
      </c>
    </row>
    <row r="172" spans="1:2">
      <c r="A172" s="3">
        <v>1.86</v>
      </c>
      <c r="B172" s="3">
        <v>9.6199999999999992</v>
      </c>
    </row>
    <row r="173" spans="1:2">
      <c r="A173" s="3">
        <v>2.2799999999999998</v>
      </c>
      <c r="B173" s="3">
        <v>10.57</v>
      </c>
    </row>
    <row r="174" spans="1:2">
      <c r="A174" s="3">
        <v>-1.41</v>
      </c>
      <c r="B174" s="3">
        <v>0.86</v>
      </c>
    </row>
    <row r="175" spans="1:2">
      <c r="A175" s="3">
        <v>4.05</v>
      </c>
      <c r="B175" s="3">
        <v>19.36</v>
      </c>
    </row>
    <row r="176" spans="1:2">
      <c r="A176" s="3">
        <v>7.41</v>
      </c>
      <c r="B176" s="3">
        <v>16.71</v>
      </c>
    </row>
    <row r="177" spans="1:2">
      <c r="A177" s="3">
        <v>2.83</v>
      </c>
      <c r="B177" s="3">
        <v>16.57</v>
      </c>
    </row>
    <row r="178" spans="1:2">
      <c r="A178" s="3">
        <v>2.34</v>
      </c>
      <c r="B178" s="3">
        <v>8.6199999999999992</v>
      </c>
    </row>
    <row r="179" spans="1:2">
      <c r="A179" s="3">
        <v>-8.3000000000000007</v>
      </c>
      <c r="B179" s="3">
        <v>3.88</v>
      </c>
    </row>
    <row r="180" spans="1:2">
      <c r="A180" s="3">
        <v>2.89</v>
      </c>
      <c r="B180" s="3">
        <v>23.63</v>
      </c>
    </row>
    <row r="181" spans="1:2">
      <c r="A181" s="3">
        <v>8.1300000000000008</v>
      </c>
      <c r="B181" s="3">
        <v>48.67</v>
      </c>
    </row>
    <row r="182" spans="1:2">
      <c r="A182" s="3">
        <v>2.1800000000000002</v>
      </c>
      <c r="B182" s="3">
        <v>14.99</v>
      </c>
    </row>
    <row r="183" spans="1:2">
      <c r="A183" s="3">
        <v>2.09</v>
      </c>
      <c r="B183" s="3">
        <v>38.270000000000003</v>
      </c>
    </row>
    <row r="184" spans="1:2">
      <c r="A184" s="3">
        <v>6.21</v>
      </c>
      <c r="B184" s="3">
        <v>32.46</v>
      </c>
    </row>
    <row r="185" spans="1:2">
      <c r="A185" s="3">
        <v>10.3</v>
      </c>
      <c r="B185" s="3">
        <v>50.37</v>
      </c>
    </row>
    <row r="186" spans="1:2">
      <c r="A186" s="3">
        <v>2.96</v>
      </c>
      <c r="B186" s="3">
        <v>19.73</v>
      </c>
    </row>
    <row r="187" spans="1:2">
      <c r="A187" s="3">
        <v>9.51</v>
      </c>
      <c r="B187" s="3">
        <v>74.72</v>
      </c>
    </row>
    <row r="188" spans="1:2">
      <c r="A188" s="3">
        <v>2.4900000000000002</v>
      </c>
      <c r="B188" s="3">
        <v>15.16</v>
      </c>
    </row>
    <row r="189" spans="1:2">
      <c r="A189" s="3">
        <v>4.54</v>
      </c>
      <c r="B189" s="3">
        <v>18.579999999999998</v>
      </c>
    </row>
    <row r="190" spans="1:2">
      <c r="A190" s="3">
        <v>4.04</v>
      </c>
      <c r="B190" s="3">
        <v>30.7</v>
      </c>
    </row>
    <row r="191" spans="1:2">
      <c r="A191" s="3">
        <v>8.41</v>
      </c>
      <c r="B191" s="3">
        <v>17</v>
      </c>
    </row>
    <row r="192" spans="1:2">
      <c r="A192" s="3">
        <v>4.7699999999999996</v>
      </c>
      <c r="B192" s="3">
        <v>18.59</v>
      </c>
    </row>
    <row r="193" spans="1:2">
      <c r="A193" s="3">
        <v>2.86</v>
      </c>
      <c r="B193" s="3">
        <v>12.88</v>
      </c>
    </row>
    <row r="194" spans="1:2">
      <c r="A194" s="3">
        <v>2.92</v>
      </c>
      <c r="B194" s="3">
        <v>10.45</v>
      </c>
    </row>
    <row r="195" spans="1:2">
      <c r="A195" s="3">
        <v>5.93</v>
      </c>
      <c r="B195" s="3">
        <v>10.63</v>
      </c>
    </row>
    <row r="196" spans="1:2">
      <c r="A196" s="3">
        <v>5.96</v>
      </c>
      <c r="B196" s="3">
        <v>25.01</v>
      </c>
    </row>
    <row r="197" spans="1:2">
      <c r="A197" s="3">
        <v>4.03</v>
      </c>
      <c r="B197" s="3">
        <v>23.48</v>
      </c>
    </row>
    <row r="198" spans="1:2">
      <c r="A198" s="3">
        <v>5.95</v>
      </c>
      <c r="B198" s="3">
        <v>20.91</v>
      </c>
    </row>
    <row r="199" spans="1:2">
      <c r="A199" s="3">
        <v>4.91</v>
      </c>
      <c r="B199" s="3">
        <v>10.64</v>
      </c>
    </row>
    <row r="200" spans="1:2">
      <c r="A200" s="3">
        <v>4.07</v>
      </c>
      <c r="B200" s="3">
        <v>12.3</v>
      </c>
    </row>
    <row r="201" spans="1:2">
      <c r="A201" s="3">
        <v>4.72</v>
      </c>
      <c r="B201" s="3">
        <v>11.63</v>
      </c>
    </row>
    <row r="202" spans="1:2">
      <c r="A202" s="3">
        <v>1.96</v>
      </c>
      <c r="B202" s="3">
        <v>5.19</v>
      </c>
    </row>
    <row r="203" spans="1:2">
      <c r="A203" s="3">
        <v>10.1</v>
      </c>
      <c r="B203" s="3">
        <v>30.62</v>
      </c>
    </row>
    <row r="204" spans="1:2">
      <c r="A204" s="3">
        <v>19.13</v>
      </c>
      <c r="B204" s="3">
        <v>61.68</v>
      </c>
    </row>
    <row r="205" spans="1:2">
      <c r="A205" s="3">
        <v>6.79</v>
      </c>
      <c r="B205" s="3">
        <v>52.75</v>
      </c>
    </row>
    <row r="206" spans="1:2">
      <c r="A206" s="3">
        <v>7.44</v>
      </c>
      <c r="B206" s="3">
        <v>48.25</v>
      </c>
    </row>
    <row r="207" spans="1:2">
      <c r="A207" s="3">
        <v>2.69</v>
      </c>
      <c r="B207" s="3">
        <v>31.43</v>
      </c>
    </row>
    <row r="208" spans="1:2">
      <c r="A208" s="3">
        <v>5.96</v>
      </c>
      <c r="B208" s="3">
        <v>33.4</v>
      </c>
    </row>
    <row r="209" spans="1:2">
      <c r="A209" s="3">
        <v>-3.21</v>
      </c>
      <c r="B209" s="3">
        <v>3.08</v>
      </c>
    </row>
    <row r="210" spans="1:2">
      <c r="A210" s="3">
        <v>-0.39</v>
      </c>
      <c r="B210" s="3">
        <v>0.27</v>
      </c>
    </row>
    <row r="211" spans="1:2">
      <c r="A211" s="3">
        <v>5.1100000000000003</v>
      </c>
      <c r="B211" s="3">
        <v>25.65</v>
      </c>
    </row>
    <row r="212" spans="1:2">
      <c r="A212" s="3">
        <v>2.13</v>
      </c>
      <c r="B212" s="3">
        <v>6.83</v>
      </c>
    </row>
    <row r="213" spans="1:2">
      <c r="A213" s="3">
        <v>4.67</v>
      </c>
      <c r="B213" s="3">
        <v>14.88</v>
      </c>
    </row>
    <row r="214" spans="1:2">
      <c r="A214" s="3">
        <v>3.68</v>
      </c>
      <c r="B214" s="3">
        <v>20.95</v>
      </c>
    </row>
    <row r="215" spans="1:2">
      <c r="A215" s="3">
        <v>-2.35</v>
      </c>
      <c r="B215" s="3">
        <v>1.58</v>
      </c>
    </row>
    <row r="216" spans="1:2">
      <c r="A216" s="3">
        <v>-5.24</v>
      </c>
      <c r="B216" s="3">
        <v>1.51</v>
      </c>
    </row>
    <row r="217" spans="1:2">
      <c r="A217" s="3">
        <v>-1.76</v>
      </c>
      <c r="B217" s="3">
        <v>1.72</v>
      </c>
    </row>
    <row r="218" spans="1:2">
      <c r="A218" s="3">
        <v>6.79</v>
      </c>
      <c r="B218" s="3">
        <v>33.28</v>
      </c>
    </row>
    <row r="219" spans="1:2">
      <c r="A219" s="3">
        <v>1.88</v>
      </c>
      <c r="B219" s="3">
        <v>5.23</v>
      </c>
    </row>
    <row r="220" spans="1:2">
      <c r="A220" s="3">
        <v>6.94</v>
      </c>
      <c r="B220" s="3">
        <v>21.16</v>
      </c>
    </row>
    <row r="221" spans="1:2">
      <c r="A221" s="3">
        <v>2.11</v>
      </c>
      <c r="B221" s="3">
        <v>19.12</v>
      </c>
    </row>
    <row r="222" spans="1:2">
      <c r="A222" s="3">
        <v>1.86</v>
      </c>
      <c r="B222" s="3">
        <v>21.73</v>
      </c>
    </row>
    <row r="223" spans="1:2">
      <c r="A223" s="3">
        <v>-6.26</v>
      </c>
      <c r="B223" s="3">
        <v>4.6900000000000004</v>
      </c>
    </row>
    <row r="224" spans="1:2">
      <c r="A224" s="3">
        <v>-5.66</v>
      </c>
      <c r="B224" s="3">
        <v>3.39</v>
      </c>
    </row>
    <row r="225" spans="1:2">
      <c r="A225" s="3">
        <v>5.77</v>
      </c>
      <c r="B225" s="3">
        <v>15.1</v>
      </c>
    </row>
    <row r="226" spans="1:2">
      <c r="A226" s="3">
        <v>-3.96</v>
      </c>
      <c r="B226" s="3">
        <v>0.68</v>
      </c>
    </row>
    <row r="227" spans="1:2">
      <c r="A227" s="3">
        <v>2.83</v>
      </c>
      <c r="B227" s="3">
        <v>35.159999999999997</v>
      </c>
    </row>
    <row r="228" spans="1:2">
      <c r="A228" s="3">
        <v>5.09</v>
      </c>
      <c r="B228" s="3">
        <v>26.71</v>
      </c>
    </row>
    <row r="229" spans="1:2">
      <c r="A229" s="3">
        <v>-0.8</v>
      </c>
      <c r="B229" s="3">
        <v>0.77</v>
      </c>
    </row>
    <row r="230" spans="1:2">
      <c r="A230" s="3">
        <v>11.61</v>
      </c>
      <c r="B230" s="3">
        <v>52.13</v>
      </c>
    </row>
    <row r="231" spans="1:2">
      <c r="A231" s="3">
        <v>3.44</v>
      </c>
      <c r="B231" s="3">
        <v>23.39</v>
      </c>
    </row>
    <row r="232" spans="1:2">
      <c r="A232" s="3">
        <v>3.78</v>
      </c>
      <c r="B232" s="3">
        <v>6.09</v>
      </c>
    </row>
    <row r="233" spans="1:2">
      <c r="A233" s="3">
        <v>4.0199999999999996</v>
      </c>
      <c r="B233" s="3">
        <v>25.82</v>
      </c>
    </row>
    <row r="234" spans="1:2">
      <c r="A234" s="3">
        <v>-5.54</v>
      </c>
      <c r="B234" s="3">
        <v>3.3</v>
      </c>
    </row>
    <row r="235" spans="1:2">
      <c r="A235" s="3">
        <v>-2.09</v>
      </c>
      <c r="B235" s="3">
        <v>1.08</v>
      </c>
    </row>
    <row r="236" spans="1:2">
      <c r="A236" s="3">
        <v>-1.06</v>
      </c>
      <c r="B236" s="3">
        <v>0.11</v>
      </c>
    </row>
    <row r="237" spans="1:2">
      <c r="A237" s="3">
        <v>-4.0199999999999996</v>
      </c>
      <c r="B237" s="3">
        <v>2.44</v>
      </c>
    </row>
    <row r="238" spans="1:2">
      <c r="A238" s="3">
        <v>1.55</v>
      </c>
      <c r="B238" s="3">
        <v>-6.87</v>
      </c>
    </row>
    <row r="239" spans="1:2">
      <c r="A239" s="3">
        <v>0.68</v>
      </c>
      <c r="B239" s="3">
        <v>-4.12</v>
      </c>
    </row>
    <row r="240" spans="1:2">
      <c r="A240" s="3">
        <v>1.57</v>
      </c>
      <c r="B240" s="3">
        <v>-1.32</v>
      </c>
    </row>
    <row r="241" spans="1:2">
      <c r="A241" s="3">
        <v>1.08</v>
      </c>
      <c r="B241" s="3">
        <v>7.05</v>
      </c>
    </row>
    <row r="242" spans="1:2">
      <c r="A242" s="3">
        <v>0.65</v>
      </c>
      <c r="B242" s="3">
        <v>15.11</v>
      </c>
    </row>
    <row r="243" spans="1:2">
      <c r="A243" s="3">
        <v>3.36</v>
      </c>
      <c r="B243" s="3">
        <v>4.12</v>
      </c>
    </row>
    <row r="244" spans="1:2">
      <c r="A244" s="3">
        <v>0.78</v>
      </c>
      <c r="B244" s="3">
        <v>8.8000000000000007</v>
      </c>
    </row>
    <row r="245" spans="1:2">
      <c r="A245" s="3">
        <v>0.28999999999999998</v>
      </c>
      <c r="B245" s="3">
        <v>8.61</v>
      </c>
    </row>
    <row r="246" spans="1:2">
      <c r="A246" s="3">
        <v>4.58</v>
      </c>
      <c r="B246" s="3">
        <v>11.25</v>
      </c>
    </row>
    <row r="247" spans="1:2">
      <c r="A247" s="3">
        <v>0.69</v>
      </c>
      <c r="B247" s="3">
        <v>16.32</v>
      </c>
    </row>
    <row r="248" spans="1:2">
      <c r="A248" s="3">
        <v>1.02</v>
      </c>
      <c r="B248" s="3">
        <v>8.08</v>
      </c>
    </row>
    <row r="249" spans="1:2">
      <c r="A249" s="3">
        <v>2.97</v>
      </c>
      <c r="B249" s="3">
        <v>5.57</v>
      </c>
    </row>
    <row r="250" spans="1:2">
      <c r="A250" s="3">
        <v>1.37</v>
      </c>
      <c r="B250" s="3">
        <v>13.5</v>
      </c>
    </row>
    <row r="251" spans="1:2">
      <c r="A251" s="3">
        <v>27.52</v>
      </c>
      <c r="B251" s="3">
        <v>195.12</v>
      </c>
    </row>
    <row r="252" spans="1:2">
      <c r="A252" s="3">
        <v>0.28000000000000003</v>
      </c>
      <c r="B252" s="3">
        <v>12.24</v>
      </c>
    </row>
    <row r="253" spans="1:2">
      <c r="A253" s="3">
        <v>4.1399999999999997</v>
      </c>
      <c r="B253" s="3">
        <v>18.989999999999998</v>
      </c>
    </row>
    <row r="254" spans="1:2">
      <c r="A254" s="3">
        <v>1.62</v>
      </c>
      <c r="B254" s="3">
        <v>14.6</v>
      </c>
    </row>
    <row r="255" spans="1:2">
      <c r="A255" s="3">
        <v>0.54</v>
      </c>
      <c r="B255" s="3">
        <v>13.28</v>
      </c>
    </row>
    <row r="256" spans="1:2">
      <c r="A256" s="3">
        <v>0.21</v>
      </c>
      <c r="B256" s="3">
        <v>11.05</v>
      </c>
    </row>
    <row r="257" spans="1:2">
      <c r="A257" s="3">
        <v>0.12</v>
      </c>
      <c r="B257" s="3">
        <v>11.37</v>
      </c>
    </row>
    <row r="258" spans="1:2">
      <c r="A258" s="3">
        <v>1.46</v>
      </c>
      <c r="B258" s="3">
        <v>11.05</v>
      </c>
    </row>
    <row r="259" spans="1:2">
      <c r="A259" s="3">
        <v>0.16</v>
      </c>
      <c r="B259" s="3">
        <v>7.2</v>
      </c>
    </row>
    <row r="260" spans="1:2">
      <c r="A260" s="3">
        <v>1.36</v>
      </c>
      <c r="B260" s="3">
        <v>11.47</v>
      </c>
    </row>
    <row r="261" spans="1:2">
      <c r="A261" s="3">
        <v>6.02</v>
      </c>
      <c r="B261" s="3">
        <v>21.93</v>
      </c>
    </row>
    <row r="262" spans="1:2">
      <c r="A262" s="3">
        <v>1.1000000000000001</v>
      </c>
      <c r="B262" s="3">
        <v>12.01</v>
      </c>
    </row>
    <row r="263" spans="1:2">
      <c r="A263" s="3">
        <v>0.88</v>
      </c>
      <c r="B263" s="3">
        <v>7.75</v>
      </c>
    </row>
    <row r="264" spans="1:2">
      <c r="A264" s="3">
        <v>1.93</v>
      </c>
      <c r="B264" s="3">
        <v>23</v>
      </c>
    </row>
    <row r="265" spans="1:2">
      <c r="A265" s="3">
        <v>5.01</v>
      </c>
      <c r="B265" s="3">
        <v>18.239999999999998</v>
      </c>
    </row>
    <row r="266" spans="1:2">
      <c r="A266" s="3">
        <v>0.89</v>
      </c>
      <c r="B266" s="3">
        <v>12.96</v>
      </c>
    </row>
    <row r="267" spans="1:2">
      <c r="A267" s="3">
        <v>1.04</v>
      </c>
      <c r="B267" s="3">
        <v>7.14</v>
      </c>
    </row>
    <row r="268" spans="1:2">
      <c r="A268" s="3">
        <v>0.68</v>
      </c>
      <c r="B268" s="3">
        <v>9.3800000000000008</v>
      </c>
    </row>
    <row r="269" spans="1:2">
      <c r="A269" s="3">
        <v>2.79</v>
      </c>
      <c r="B269" s="3">
        <v>2.59</v>
      </c>
    </row>
    <row r="270" spans="1:2">
      <c r="A270" s="3">
        <v>0.1</v>
      </c>
      <c r="B270" s="3">
        <v>6.32</v>
      </c>
    </row>
    <row r="271" spans="1:2">
      <c r="A271" s="3">
        <v>0.73</v>
      </c>
      <c r="B271" s="3">
        <v>14.85</v>
      </c>
    </row>
    <row r="272" spans="1:2">
      <c r="A272" s="3">
        <v>1.86</v>
      </c>
      <c r="B272" s="3">
        <v>7.71</v>
      </c>
    </row>
    <row r="273" spans="1:2">
      <c r="A273" s="3">
        <v>1.08</v>
      </c>
      <c r="B273" s="3">
        <v>19.829999999999998</v>
      </c>
    </row>
    <row r="274" spans="1:2">
      <c r="A274" s="3">
        <v>7.5</v>
      </c>
      <c r="B274" s="3">
        <v>45.03</v>
      </c>
    </row>
    <row r="275" spans="1:2">
      <c r="A275" s="3">
        <v>4.8899999999999997</v>
      </c>
      <c r="B275" s="3">
        <v>16.23</v>
      </c>
    </row>
    <row r="276" spans="1:2">
      <c r="A276" s="3">
        <v>1.03</v>
      </c>
      <c r="B276" s="3">
        <v>12.66</v>
      </c>
    </row>
    <row r="277" spans="1:2">
      <c r="A277" s="3">
        <v>3.81</v>
      </c>
      <c r="B277" s="3">
        <v>8.11</v>
      </c>
    </row>
    <row r="278" spans="1:2">
      <c r="A278" s="3">
        <v>2.08</v>
      </c>
      <c r="B278" s="3">
        <v>1.6</v>
      </c>
    </row>
    <row r="279" spans="1:2">
      <c r="A279" s="3">
        <v>2.44</v>
      </c>
      <c r="B279" s="3">
        <v>7.55</v>
      </c>
    </row>
    <row r="280" spans="1:2">
      <c r="A280" s="3">
        <v>1.59</v>
      </c>
      <c r="B280" s="3">
        <v>36.880000000000003</v>
      </c>
    </row>
    <row r="281" spans="1:2">
      <c r="A281" s="3">
        <v>2.17</v>
      </c>
      <c r="B281" s="3">
        <v>11.65</v>
      </c>
    </row>
    <row r="282" spans="1:2">
      <c r="A282" s="3">
        <v>8.0299999999999994</v>
      </c>
      <c r="B282" s="3">
        <v>-14.89</v>
      </c>
    </row>
    <row r="283" spans="1:2">
      <c r="A283" s="3">
        <v>6.79</v>
      </c>
      <c r="B283" s="3">
        <v>34.42</v>
      </c>
    </row>
    <row r="284" spans="1:2">
      <c r="A284" s="3">
        <v>2.2200000000000002</v>
      </c>
      <c r="B284" s="3">
        <v>12.82</v>
      </c>
    </row>
    <row r="285" spans="1:2">
      <c r="A285" s="3">
        <v>1.03</v>
      </c>
      <c r="B285" s="3">
        <v>9.1199999999999992</v>
      </c>
    </row>
    <row r="286" spans="1:2">
      <c r="A286" s="3">
        <v>0.11</v>
      </c>
      <c r="B286" s="3">
        <v>11.75</v>
      </c>
    </row>
    <row r="287" spans="1:2">
      <c r="A287" s="3">
        <v>14.27</v>
      </c>
      <c r="B287" s="3">
        <v>24.15</v>
      </c>
    </row>
    <row r="288" spans="1:2">
      <c r="A288" s="3">
        <v>1.45</v>
      </c>
      <c r="B288" s="3">
        <v>13.5</v>
      </c>
    </row>
    <row r="289" spans="1:2">
      <c r="A289" s="3">
        <v>3.63</v>
      </c>
      <c r="B289" s="3">
        <v>0.34</v>
      </c>
    </row>
    <row r="290" spans="1:2">
      <c r="A290" s="3">
        <v>1.3</v>
      </c>
      <c r="B290" s="3">
        <v>13.34</v>
      </c>
    </row>
    <row r="291" spans="1:2">
      <c r="A291" s="3">
        <v>2.2599999999999998</v>
      </c>
      <c r="B291" s="3">
        <v>24.97</v>
      </c>
    </row>
    <row r="292" spans="1:2">
      <c r="A292" s="3">
        <v>3.47</v>
      </c>
      <c r="B292" s="3">
        <v>23.12</v>
      </c>
    </row>
    <row r="293" spans="1:2">
      <c r="A293" s="3">
        <v>2.4300000000000002</v>
      </c>
      <c r="B293" s="3">
        <v>30.05</v>
      </c>
    </row>
    <row r="294" spans="1:2">
      <c r="A294" s="3">
        <v>3.54</v>
      </c>
      <c r="B294" s="3">
        <v>14.11</v>
      </c>
    </row>
    <row r="295" spans="1:2">
      <c r="A295" s="3">
        <v>4.1100000000000003</v>
      </c>
      <c r="B295" s="3">
        <v>9.19</v>
      </c>
    </row>
    <row r="296" spans="1:2">
      <c r="A296" s="3">
        <v>0.44</v>
      </c>
      <c r="B296" s="3">
        <v>9.9499999999999993</v>
      </c>
    </row>
    <row r="297" spans="1:2">
      <c r="A297" s="3">
        <v>1.68</v>
      </c>
      <c r="B297" s="3">
        <v>6.72</v>
      </c>
    </row>
    <row r="298" spans="1:2">
      <c r="A298" s="3">
        <v>1.43</v>
      </c>
      <c r="B298" s="3">
        <v>13.58</v>
      </c>
    </row>
    <row r="299" spans="1:2">
      <c r="A299" s="3">
        <v>1.34</v>
      </c>
      <c r="B299" s="3">
        <v>10.69</v>
      </c>
    </row>
    <row r="300" spans="1:2">
      <c r="A300" s="3">
        <v>0.75</v>
      </c>
      <c r="B300" s="3">
        <v>43.67</v>
      </c>
    </row>
    <row r="301" spans="1:2">
      <c r="A301" s="3">
        <v>0.04</v>
      </c>
      <c r="B301" s="3">
        <v>7.87</v>
      </c>
    </row>
    <row r="302" spans="1:2">
      <c r="A302" s="3">
        <v>1.83</v>
      </c>
      <c r="B302" s="3">
        <v>-0.65</v>
      </c>
    </row>
    <row r="303" spans="1:2">
      <c r="A303" s="3">
        <v>0.01</v>
      </c>
      <c r="B303" s="3">
        <v>6.27</v>
      </c>
    </row>
    <row r="304" spans="1:2">
      <c r="A304" s="3">
        <v>0.83</v>
      </c>
      <c r="B304" s="3">
        <v>47.26</v>
      </c>
    </row>
    <row r="305" spans="1:2">
      <c r="A305" s="3">
        <v>5.52</v>
      </c>
      <c r="B305" s="3">
        <v>21.14</v>
      </c>
    </row>
    <row r="306" spans="1:2">
      <c r="A306" s="3">
        <v>1.27</v>
      </c>
      <c r="B306" s="3">
        <v>21.44</v>
      </c>
    </row>
    <row r="307" spans="1:2">
      <c r="A307" s="3">
        <v>1.38</v>
      </c>
      <c r="B307" s="3">
        <v>6.92</v>
      </c>
    </row>
    <row r="308" spans="1:2">
      <c r="A308" s="3">
        <v>0.89</v>
      </c>
      <c r="B308" s="3">
        <v>6.17</v>
      </c>
    </row>
    <row r="309" spans="1:2">
      <c r="A309" s="3">
        <v>5.46</v>
      </c>
      <c r="B309" s="3">
        <v>12.06</v>
      </c>
    </row>
    <row r="310" spans="1:2">
      <c r="A310" s="3">
        <v>13.75</v>
      </c>
      <c r="B310" s="3">
        <v>62.76</v>
      </c>
    </row>
    <row r="311" spans="1:2">
      <c r="A311" s="3">
        <v>9.94</v>
      </c>
      <c r="B311" s="3">
        <v>22.15</v>
      </c>
    </row>
    <row r="312" spans="1:2">
      <c r="A312" s="3">
        <v>1.38</v>
      </c>
      <c r="B312" s="3">
        <v>1.02</v>
      </c>
    </row>
    <row r="313" spans="1:2">
      <c r="A313" s="3">
        <v>2.29</v>
      </c>
      <c r="B313" s="3">
        <v>-9.11</v>
      </c>
    </row>
    <row r="314" spans="1:2">
      <c r="A314" s="3">
        <v>0.6</v>
      </c>
      <c r="B314" s="3">
        <v>0.01</v>
      </c>
    </row>
    <row r="315" spans="1:2">
      <c r="A315" s="3">
        <v>0.54</v>
      </c>
      <c r="B315" s="3">
        <v>1.38</v>
      </c>
    </row>
    <row r="316" spans="1:2">
      <c r="A316" s="3">
        <v>1.51</v>
      </c>
      <c r="B316" s="3">
        <v>1.58</v>
      </c>
    </row>
    <row r="317" spans="1:2">
      <c r="A317" s="3">
        <v>4.88</v>
      </c>
      <c r="B317" s="3">
        <v>13.85</v>
      </c>
    </row>
    <row r="318" spans="1:2">
      <c r="A318" s="3">
        <v>0.66</v>
      </c>
      <c r="B318" s="3">
        <v>2.85</v>
      </c>
    </row>
    <row r="319" spans="1:2">
      <c r="A319" s="3">
        <v>3.58</v>
      </c>
      <c r="B319" s="3">
        <v>11.84</v>
      </c>
    </row>
    <row r="320" spans="1:2">
      <c r="A320" s="3">
        <v>6.36</v>
      </c>
      <c r="B320" s="3">
        <v>14.47</v>
      </c>
    </row>
    <row r="321" spans="1:2">
      <c r="A321" s="3">
        <v>2.83</v>
      </c>
      <c r="B321" s="3">
        <v>18.88</v>
      </c>
    </row>
    <row r="322" spans="1:2">
      <c r="A322" s="3">
        <v>1.75</v>
      </c>
      <c r="B322" s="3">
        <v>2.98</v>
      </c>
    </row>
    <row r="323" spans="1:2">
      <c r="A323" s="3">
        <v>8.99</v>
      </c>
      <c r="B323" s="3">
        <v>2.78</v>
      </c>
    </row>
    <row r="324" spans="1:2">
      <c r="A324" s="3">
        <v>1.32</v>
      </c>
      <c r="B324" s="3">
        <v>1.21</v>
      </c>
    </row>
    <row r="325" spans="1:2">
      <c r="A325" s="3">
        <v>1.0900000000000001</v>
      </c>
      <c r="B325" s="3">
        <v>1.61</v>
      </c>
    </row>
    <row r="326" spans="1:2">
      <c r="A326" s="3">
        <v>0.52</v>
      </c>
      <c r="B326" s="3">
        <v>1.05</v>
      </c>
    </row>
    <row r="327" spans="1:2">
      <c r="A327" s="3">
        <v>0.67</v>
      </c>
      <c r="B327" s="3">
        <v>5.77</v>
      </c>
    </row>
    <row r="328" spans="1:2">
      <c r="A328" s="3">
        <v>1.45</v>
      </c>
      <c r="B328" s="3">
        <v>2.63</v>
      </c>
    </row>
    <row r="329" spans="1:2">
      <c r="A329" s="3">
        <v>0.45</v>
      </c>
      <c r="B329" s="3">
        <v>0.81</v>
      </c>
    </row>
    <row r="330" spans="1:2">
      <c r="A330" s="3">
        <v>1.05</v>
      </c>
      <c r="B330" s="3">
        <v>2.64</v>
      </c>
    </row>
    <row r="331" spans="1:2">
      <c r="A331" s="3">
        <v>1.61</v>
      </c>
      <c r="B331" s="3">
        <v>3.65</v>
      </c>
    </row>
    <row r="332" spans="1:2">
      <c r="A332" s="3">
        <v>3.78</v>
      </c>
      <c r="B332" s="3">
        <v>13.4</v>
      </c>
    </row>
    <row r="333" spans="1:2">
      <c r="A333" s="3">
        <v>5.21</v>
      </c>
      <c r="B333" s="3">
        <v>27.13</v>
      </c>
    </row>
    <row r="334" spans="1:2">
      <c r="A334" s="3">
        <v>0.94</v>
      </c>
      <c r="B334" s="3">
        <v>2.58</v>
      </c>
    </row>
    <row r="335" spans="1:2">
      <c r="A335" s="3">
        <v>0.37</v>
      </c>
      <c r="B335" s="3">
        <v>1.79</v>
      </c>
    </row>
    <row r="336" spans="1:2">
      <c r="A336" s="3">
        <v>0.47</v>
      </c>
      <c r="B336" s="3">
        <v>5.52</v>
      </c>
    </row>
    <row r="337" spans="1:2">
      <c r="A337" s="3">
        <v>0.92</v>
      </c>
      <c r="B337" s="3">
        <v>3.11</v>
      </c>
    </row>
    <row r="338" spans="1:2">
      <c r="A338" s="3">
        <v>2.0099999999999998</v>
      </c>
      <c r="B338" s="3">
        <v>6.25</v>
      </c>
    </row>
    <row r="339" spans="1:2">
      <c r="A339" s="3">
        <v>0.34</v>
      </c>
      <c r="B339" s="3">
        <v>1.23</v>
      </c>
    </row>
    <row r="340" spans="1:2">
      <c r="A340" s="3">
        <v>1.2</v>
      </c>
      <c r="B340" s="3">
        <v>1.42</v>
      </c>
    </row>
    <row r="341" spans="1:2">
      <c r="A341" s="3">
        <v>1.57</v>
      </c>
      <c r="B341" s="3">
        <v>0.77</v>
      </c>
    </row>
    <row r="342" spans="1:2">
      <c r="A342" s="3">
        <v>0.92</v>
      </c>
      <c r="B342" s="3">
        <v>3.57</v>
      </c>
    </row>
    <row r="343" spans="1:2">
      <c r="A343" s="3">
        <v>1.24</v>
      </c>
      <c r="B343" s="3">
        <v>1.04</v>
      </c>
    </row>
    <row r="344" spans="1:2">
      <c r="A344" s="3">
        <v>0.62</v>
      </c>
      <c r="B344" s="3">
        <v>2.92</v>
      </c>
    </row>
    <row r="345" spans="1:2">
      <c r="A345" s="3">
        <v>0.66</v>
      </c>
      <c r="B345" s="3">
        <v>4.49</v>
      </c>
    </row>
    <row r="346" spans="1:2">
      <c r="A346" s="3">
        <v>0.94</v>
      </c>
      <c r="B346" s="3">
        <v>5.49</v>
      </c>
    </row>
    <row r="347" spans="1:2">
      <c r="A347" s="3">
        <v>0.89</v>
      </c>
      <c r="B347" s="3">
        <v>5.23</v>
      </c>
    </row>
    <row r="348" spans="1:2">
      <c r="A348" s="3">
        <v>0.28999999999999998</v>
      </c>
      <c r="B348" s="3">
        <v>4.5</v>
      </c>
    </row>
    <row r="349" spans="1:2">
      <c r="A349" s="3">
        <v>0.19</v>
      </c>
      <c r="B349" s="3">
        <v>1.37</v>
      </c>
    </row>
    <row r="350" spans="1:2">
      <c r="A350" s="3">
        <v>2.59</v>
      </c>
      <c r="B350" s="3">
        <v>32.270000000000003</v>
      </c>
    </row>
    <row r="351" spans="1:2">
      <c r="A351" s="3">
        <v>0.51</v>
      </c>
      <c r="B351" s="3">
        <v>0.18</v>
      </c>
    </row>
    <row r="352" spans="1:2">
      <c r="A352" s="3">
        <v>3.8</v>
      </c>
      <c r="B352" s="3">
        <v>22.83</v>
      </c>
    </row>
    <row r="353" spans="1:2">
      <c r="A353" s="3">
        <v>1.64</v>
      </c>
      <c r="B353" s="3">
        <v>3.33</v>
      </c>
    </row>
    <row r="354" spans="1:2">
      <c r="A354" s="3">
        <v>4.72</v>
      </c>
      <c r="B354" s="3">
        <v>30.84</v>
      </c>
    </row>
    <row r="355" spans="1:2">
      <c r="A355" s="3">
        <v>4.8600000000000003</v>
      </c>
      <c r="B355" s="3">
        <v>-7.99</v>
      </c>
    </row>
    <row r="356" spans="1:2">
      <c r="A356" s="3">
        <v>0.78</v>
      </c>
      <c r="B356" s="3">
        <v>4.62</v>
      </c>
    </row>
    <row r="357" spans="1:2">
      <c r="A357" s="3">
        <v>4.66</v>
      </c>
      <c r="B357" s="3">
        <v>15.06</v>
      </c>
    </row>
    <row r="358" spans="1:2">
      <c r="A358" s="3">
        <v>0.85</v>
      </c>
      <c r="B358" s="3">
        <v>3.44</v>
      </c>
    </row>
    <row r="359" spans="1:2">
      <c r="A359" s="3">
        <v>5.79</v>
      </c>
      <c r="B359" s="3">
        <v>35.200000000000003</v>
      </c>
    </row>
    <row r="360" spans="1:2">
      <c r="A360" s="3">
        <v>0.44</v>
      </c>
      <c r="B360" s="3">
        <v>0.96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60"/>
  <sheetViews>
    <sheetView workbookViewId="0">
      <selection activeCell="K16" sqref="K16"/>
    </sheetView>
  </sheetViews>
  <sheetFormatPr baseColWidth="10" defaultColWidth="9.140625" defaultRowHeight="16.5"/>
  <cols>
    <col min="1" max="1" width="28.85546875" style="1" bestFit="1" customWidth="1"/>
    <col min="2" max="2" width="23.5703125" style="1" bestFit="1" customWidth="1"/>
    <col min="3" max="4" width="20.7109375" style="1" customWidth="1"/>
  </cols>
  <sheetData>
    <row r="1" spans="1:4">
      <c r="A1" s="2" t="s">
        <v>192</v>
      </c>
    </row>
    <row r="3" spans="1:4">
      <c r="A3" s="2" t="s">
        <v>266</v>
      </c>
      <c r="B3" s="2" t="s">
        <v>189</v>
      </c>
      <c r="C3" s="2" t="s">
        <v>190</v>
      </c>
      <c r="D3" s="2" t="s">
        <v>191</v>
      </c>
    </row>
    <row r="4" spans="1:4">
      <c r="A4" s="3">
        <v>-19.43</v>
      </c>
      <c r="B4" s="3"/>
      <c r="C4" s="3">
        <v>-10.58</v>
      </c>
      <c r="D4" s="3">
        <v>-19.43</v>
      </c>
    </row>
    <row r="5" spans="1:4">
      <c r="A5" s="3">
        <v>-15.12</v>
      </c>
      <c r="B5" s="3">
        <v>14.27</v>
      </c>
      <c r="C5" s="3"/>
      <c r="D5" s="3">
        <v>-15.12</v>
      </c>
    </row>
    <row r="6" spans="1:4">
      <c r="A6" s="3">
        <v>-14.96</v>
      </c>
      <c r="B6" s="3"/>
      <c r="C6" s="3">
        <v>-1.7</v>
      </c>
      <c r="D6" s="3">
        <v>-14.96</v>
      </c>
    </row>
    <row r="7" spans="1:4">
      <c r="A7" s="3">
        <v>-13.14</v>
      </c>
      <c r="B7" s="3"/>
      <c r="C7" s="3">
        <v>-5.23</v>
      </c>
      <c r="D7" s="3">
        <v>-13.14</v>
      </c>
    </row>
    <row r="8" spans="1:4">
      <c r="A8" s="3">
        <v>-10.47</v>
      </c>
      <c r="B8" s="3"/>
      <c r="C8" s="3">
        <v>-0.75</v>
      </c>
      <c r="D8" s="3">
        <v>-10.47</v>
      </c>
    </row>
    <row r="9" spans="1:4">
      <c r="A9" s="3">
        <v>-8.59</v>
      </c>
      <c r="B9" s="3"/>
      <c r="C9" s="3">
        <v>4.8600000000000003</v>
      </c>
      <c r="D9" s="3">
        <v>-8.59</v>
      </c>
    </row>
    <row r="10" spans="1:4">
      <c r="A10" s="3">
        <v>-8.51</v>
      </c>
      <c r="B10" s="3">
        <v>-14.12</v>
      </c>
      <c r="C10" s="3"/>
      <c r="D10" s="3">
        <v>-8.51</v>
      </c>
    </row>
    <row r="11" spans="1:4">
      <c r="A11" s="3">
        <v>-8.48</v>
      </c>
      <c r="B11" s="3"/>
      <c r="C11" s="3">
        <v>-1.0900000000000001</v>
      </c>
      <c r="D11" s="3">
        <v>-8.48</v>
      </c>
    </row>
    <row r="12" spans="1:4">
      <c r="A12" s="3">
        <v>-7.79</v>
      </c>
      <c r="B12" s="3">
        <v>-4.97</v>
      </c>
      <c r="C12" s="3"/>
      <c r="D12" s="3">
        <v>-7.79</v>
      </c>
    </row>
    <row r="13" spans="1:4">
      <c r="A13" s="3">
        <v>-7.78</v>
      </c>
      <c r="B13" s="3"/>
      <c r="C13" s="3">
        <v>-1.9</v>
      </c>
      <c r="D13" s="3">
        <v>-7.78</v>
      </c>
    </row>
    <row r="14" spans="1:4">
      <c r="A14" s="3">
        <v>-7.54</v>
      </c>
      <c r="B14" s="3"/>
      <c r="C14" s="3">
        <v>1.99</v>
      </c>
      <c r="D14" s="3">
        <v>-7.54</v>
      </c>
    </row>
    <row r="15" spans="1:4">
      <c r="A15" s="3">
        <v>-7.39</v>
      </c>
      <c r="B15" s="3"/>
      <c r="C15" s="3">
        <v>-2.44</v>
      </c>
      <c r="D15" s="3">
        <v>-7.39</v>
      </c>
    </row>
    <row r="16" spans="1:4">
      <c r="A16" s="3">
        <v>-7.21</v>
      </c>
      <c r="B16" s="3"/>
      <c r="C16" s="3">
        <v>0.94</v>
      </c>
      <c r="D16" s="3">
        <v>-7.21</v>
      </c>
    </row>
    <row r="17" spans="1:4">
      <c r="A17" s="3">
        <v>-6.79</v>
      </c>
      <c r="B17" s="3"/>
      <c r="C17" s="3">
        <v>1.0900000000000001</v>
      </c>
      <c r="D17" s="3">
        <v>-6.79</v>
      </c>
    </row>
    <row r="18" spans="1:4">
      <c r="A18" s="3">
        <v>-6.72</v>
      </c>
      <c r="B18" s="3">
        <v>-5.66</v>
      </c>
      <c r="C18" s="3"/>
      <c r="D18" s="3">
        <v>-6.72</v>
      </c>
    </row>
    <row r="19" spans="1:4">
      <c r="A19" s="3">
        <v>-6.66</v>
      </c>
      <c r="B19" s="3">
        <v>-0.75</v>
      </c>
      <c r="C19" s="3"/>
      <c r="D19" s="3">
        <v>-6.66</v>
      </c>
    </row>
    <row r="20" spans="1:4">
      <c r="A20" s="3">
        <v>-6.49</v>
      </c>
      <c r="B20" s="3"/>
      <c r="C20" s="3">
        <v>-0.94</v>
      </c>
      <c r="D20" s="3">
        <v>-6.49</v>
      </c>
    </row>
    <row r="21" spans="1:4">
      <c r="A21" s="3">
        <v>-6.3</v>
      </c>
      <c r="B21" s="3"/>
      <c r="C21" s="3">
        <v>-2.56</v>
      </c>
      <c r="D21" s="3">
        <v>-6.3</v>
      </c>
    </row>
    <row r="22" spans="1:4">
      <c r="A22" s="3">
        <v>-6.28</v>
      </c>
      <c r="B22" s="3"/>
      <c r="C22" s="3">
        <v>-3.27</v>
      </c>
      <c r="D22" s="3">
        <v>-6.28</v>
      </c>
    </row>
    <row r="23" spans="1:4">
      <c r="A23" s="3">
        <v>-6.07</v>
      </c>
      <c r="B23" s="3"/>
      <c r="C23" s="3">
        <v>0.21</v>
      </c>
      <c r="D23" s="3">
        <v>-6.07</v>
      </c>
    </row>
    <row r="24" spans="1:4">
      <c r="A24" s="3">
        <v>-5.85</v>
      </c>
      <c r="B24" s="3">
        <v>-6.26</v>
      </c>
      <c r="C24" s="3"/>
      <c r="D24" s="3">
        <v>-5.85</v>
      </c>
    </row>
    <row r="25" spans="1:4">
      <c r="A25" s="3">
        <v>-5.83</v>
      </c>
      <c r="B25" s="3"/>
      <c r="C25" s="3">
        <v>-0.04</v>
      </c>
      <c r="D25" s="3">
        <v>-5.83</v>
      </c>
    </row>
    <row r="26" spans="1:4">
      <c r="A26" s="3">
        <v>-5.81</v>
      </c>
      <c r="B26" s="3"/>
      <c r="C26" s="3">
        <v>-2.38</v>
      </c>
      <c r="D26" s="3">
        <v>-5.81</v>
      </c>
    </row>
    <row r="27" spans="1:4">
      <c r="A27" s="3">
        <v>-5.74</v>
      </c>
      <c r="B27" s="3"/>
      <c r="C27" s="3">
        <v>-0.88</v>
      </c>
      <c r="D27" s="3">
        <v>-5.74</v>
      </c>
    </row>
    <row r="28" spans="1:4">
      <c r="A28" s="3">
        <v>-5.69</v>
      </c>
      <c r="B28" s="3"/>
      <c r="C28" s="3">
        <v>-0.76</v>
      </c>
      <c r="D28" s="3">
        <v>-5.69</v>
      </c>
    </row>
    <row r="29" spans="1:4">
      <c r="A29" s="3">
        <v>-5.64</v>
      </c>
      <c r="B29" s="3"/>
      <c r="C29" s="3">
        <v>-6.24</v>
      </c>
      <c r="D29" s="3">
        <v>-5.64</v>
      </c>
    </row>
    <row r="30" spans="1:4">
      <c r="A30" s="3">
        <v>-5.56</v>
      </c>
      <c r="B30" s="3"/>
      <c r="C30" s="3">
        <v>-2.68</v>
      </c>
      <c r="D30" s="3">
        <v>-5.56</v>
      </c>
    </row>
    <row r="31" spans="1:4">
      <c r="A31" s="3">
        <v>-5.55</v>
      </c>
      <c r="B31" s="3"/>
      <c r="C31" s="3">
        <v>1.55</v>
      </c>
      <c r="D31" s="3">
        <v>-5.55</v>
      </c>
    </row>
    <row r="32" spans="1:4">
      <c r="A32" s="3">
        <v>-5.49</v>
      </c>
      <c r="B32" s="3"/>
      <c r="C32" s="3">
        <v>-5.52</v>
      </c>
      <c r="D32" s="3">
        <v>-5.49</v>
      </c>
    </row>
    <row r="33" spans="1:4">
      <c r="A33" s="3">
        <v>-5.41</v>
      </c>
      <c r="B33" s="3">
        <v>-1</v>
      </c>
      <c r="C33" s="3"/>
      <c r="D33" s="3">
        <v>-5.41</v>
      </c>
    </row>
    <row r="34" spans="1:4">
      <c r="A34" s="3">
        <v>-5.34</v>
      </c>
      <c r="B34" s="3"/>
      <c r="C34" s="3">
        <v>0.37</v>
      </c>
      <c r="D34" s="3">
        <v>-5.34</v>
      </c>
    </row>
    <row r="35" spans="1:4">
      <c r="A35" s="3">
        <v>-5.29</v>
      </c>
      <c r="B35" s="3"/>
      <c r="C35" s="3">
        <v>-1.51</v>
      </c>
      <c r="D35" s="3">
        <v>-5.29</v>
      </c>
    </row>
    <row r="36" spans="1:4">
      <c r="A36" s="3">
        <v>-5.18</v>
      </c>
      <c r="B36" s="3"/>
      <c r="C36" s="3">
        <v>2.62</v>
      </c>
      <c r="D36" s="3">
        <v>-5.18</v>
      </c>
    </row>
    <row r="37" spans="1:4">
      <c r="A37" s="3">
        <v>-5.12</v>
      </c>
      <c r="B37" s="3"/>
      <c r="C37" s="3">
        <v>0.94</v>
      </c>
      <c r="D37" s="3">
        <v>-5.12</v>
      </c>
    </row>
    <row r="38" spans="1:4">
      <c r="A38" s="3">
        <v>-5.0999999999999996</v>
      </c>
      <c r="B38" s="3"/>
      <c r="C38" s="3">
        <v>8.0299999999999994</v>
      </c>
      <c r="D38" s="3">
        <v>-5.0999999999999996</v>
      </c>
    </row>
    <row r="39" spans="1:4">
      <c r="A39" s="3">
        <v>-5.0599999999999996</v>
      </c>
      <c r="B39" s="3"/>
      <c r="C39" s="3">
        <v>-0.22</v>
      </c>
      <c r="D39" s="3">
        <v>-5.0599999999999996</v>
      </c>
    </row>
    <row r="40" spans="1:4">
      <c r="A40" s="3">
        <v>-5.01</v>
      </c>
      <c r="B40" s="3">
        <v>-3.91</v>
      </c>
      <c r="C40" s="3"/>
      <c r="D40" s="3">
        <v>-5.01</v>
      </c>
    </row>
    <row r="41" spans="1:4">
      <c r="A41" s="3">
        <v>-5.01</v>
      </c>
      <c r="B41" s="3"/>
      <c r="C41" s="3">
        <v>2.44</v>
      </c>
      <c r="D41" s="3">
        <v>-5.01</v>
      </c>
    </row>
    <row r="42" spans="1:4">
      <c r="A42" s="3">
        <v>-4.8899999999999997</v>
      </c>
      <c r="B42" s="3">
        <v>-3.96</v>
      </c>
      <c r="C42" s="3"/>
      <c r="D42" s="3">
        <v>-4.8899999999999997</v>
      </c>
    </row>
    <row r="43" spans="1:4">
      <c r="A43" s="3">
        <v>-4.88</v>
      </c>
      <c r="B43" s="3"/>
      <c r="C43" s="3">
        <v>1.83</v>
      </c>
      <c r="D43" s="3">
        <v>-4.88</v>
      </c>
    </row>
    <row r="44" spans="1:4">
      <c r="A44" s="3">
        <v>-4.5999999999999996</v>
      </c>
      <c r="B44" s="3"/>
      <c r="C44" s="3">
        <v>3.8</v>
      </c>
      <c r="D44" s="3">
        <v>-4.5999999999999996</v>
      </c>
    </row>
    <row r="45" spans="1:4">
      <c r="A45" s="3">
        <v>-4.43</v>
      </c>
      <c r="B45" s="3"/>
      <c r="C45" s="3">
        <v>1.45</v>
      </c>
      <c r="D45" s="3">
        <v>-4.43</v>
      </c>
    </row>
    <row r="46" spans="1:4">
      <c r="A46" s="3">
        <v>-4.34</v>
      </c>
      <c r="B46" s="3"/>
      <c r="C46" s="3">
        <v>-0.97</v>
      </c>
      <c r="D46" s="3">
        <v>-4.34</v>
      </c>
    </row>
    <row r="47" spans="1:4">
      <c r="A47" s="3">
        <v>-4.2699999999999996</v>
      </c>
      <c r="B47" s="3"/>
      <c r="C47" s="3">
        <v>2.17</v>
      </c>
      <c r="D47" s="3">
        <v>-4.2699999999999996</v>
      </c>
    </row>
    <row r="48" spans="1:4">
      <c r="A48" s="3">
        <v>-4.21</v>
      </c>
      <c r="B48" s="3"/>
      <c r="C48" s="3">
        <v>-0.27</v>
      </c>
      <c r="D48" s="3">
        <v>-4.21</v>
      </c>
    </row>
    <row r="49" spans="1:4">
      <c r="A49" s="3">
        <v>-4.1500000000000004</v>
      </c>
      <c r="B49" s="3"/>
      <c r="C49" s="3">
        <v>1.24</v>
      </c>
      <c r="D49" s="3">
        <v>-4.1500000000000004</v>
      </c>
    </row>
    <row r="50" spans="1:4">
      <c r="A50" s="3">
        <v>-4.1399999999999997</v>
      </c>
      <c r="B50" s="3"/>
      <c r="C50" s="3">
        <v>-0.19</v>
      </c>
      <c r="D50" s="3">
        <v>-4.1399999999999997</v>
      </c>
    </row>
    <row r="51" spans="1:4">
      <c r="A51" s="3">
        <v>-4.04</v>
      </c>
      <c r="B51" s="3"/>
      <c r="C51" s="3">
        <v>-0.84</v>
      </c>
      <c r="D51" s="3">
        <v>-4.04</v>
      </c>
    </row>
    <row r="52" spans="1:4">
      <c r="A52" s="3">
        <v>-4</v>
      </c>
      <c r="B52" s="3"/>
      <c r="C52" s="3">
        <v>-2</v>
      </c>
      <c r="D52" s="3">
        <v>-4</v>
      </c>
    </row>
    <row r="53" spans="1:4">
      <c r="A53" s="3">
        <v>-3.99</v>
      </c>
      <c r="B53" s="3"/>
      <c r="C53" s="3">
        <v>-0.16</v>
      </c>
      <c r="D53" s="3">
        <v>-3.99</v>
      </c>
    </row>
    <row r="54" spans="1:4">
      <c r="A54" s="3">
        <v>-3.93</v>
      </c>
      <c r="B54" s="3"/>
      <c r="C54" s="3">
        <v>1.57</v>
      </c>
      <c r="D54" s="3">
        <v>-3.93</v>
      </c>
    </row>
    <row r="55" spans="1:4">
      <c r="A55" s="3">
        <v>-3.88</v>
      </c>
      <c r="B55" s="3">
        <v>-1.2</v>
      </c>
      <c r="C55" s="3"/>
      <c r="D55" s="3">
        <v>-3.88</v>
      </c>
    </row>
    <row r="56" spans="1:4">
      <c r="A56" s="3">
        <v>-3.87</v>
      </c>
      <c r="B56" s="3"/>
      <c r="C56" s="3">
        <v>0.45</v>
      </c>
      <c r="D56" s="3">
        <v>-3.87</v>
      </c>
    </row>
    <row r="57" spans="1:4">
      <c r="A57" s="3">
        <v>-3.85</v>
      </c>
      <c r="B57" s="3"/>
      <c r="C57" s="3">
        <v>-0.13</v>
      </c>
      <c r="D57" s="3">
        <v>-3.85</v>
      </c>
    </row>
    <row r="58" spans="1:4">
      <c r="A58" s="3">
        <v>-3.84</v>
      </c>
      <c r="B58" s="3"/>
      <c r="C58" s="3">
        <v>0.6</v>
      </c>
      <c r="D58" s="3">
        <v>-3.84</v>
      </c>
    </row>
    <row r="59" spans="1:4">
      <c r="A59" s="3">
        <v>-3.84</v>
      </c>
      <c r="B59" s="3"/>
      <c r="C59" s="3">
        <v>0.88</v>
      </c>
      <c r="D59" s="3">
        <v>-3.84</v>
      </c>
    </row>
    <row r="60" spans="1:4">
      <c r="A60" s="3">
        <v>-3.8</v>
      </c>
      <c r="B60" s="3"/>
      <c r="C60" s="3">
        <v>-3.23</v>
      </c>
      <c r="D60" s="3">
        <v>-3.8</v>
      </c>
    </row>
    <row r="61" spans="1:4">
      <c r="A61" s="3">
        <v>-3.79</v>
      </c>
      <c r="B61" s="3"/>
      <c r="C61" s="3">
        <v>1.51</v>
      </c>
      <c r="D61" s="3">
        <v>-3.79</v>
      </c>
    </row>
    <row r="62" spans="1:4">
      <c r="A62" s="3">
        <v>-3.72</v>
      </c>
      <c r="B62" s="3"/>
      <c r="C62" s="3">
        <v>3.69</v>
      </c>
      <c r="D62" s="3">
        <v>-3.72</v>
      </c>
    </row>
    <row r="63" spans="1:4">
      <c r="A63" s="3">
        <v>-3.7</v>
      </c>
      <c r="B63" s="3"/>
      <c r="C63" s="3">
        <v>-0.08</v>
      </c>
      <c r="D63" s="3">
        <v>-3.7</v>
      </c>
    </row>
    <row r="64" spans="1:4">
      <c r="A64" s="3">
        <v>-3.69</v>
      </c>
      <c r="B64" s="3"/>
      <c r="C64" s="3">
        <v>-0.42</v>
      </c>
      <c r="D64" s="3">
        <v>-3.69</v>
      </c>
    </row>
    <row r="65" spans="1:4">
      <c r="A65" s="3">
        <v>-3.65</v>
      </c>
      <c r="B65" s="3"/>
      <c r="C65" s="3">
        <v>2.3199999999999998</v>
      </c>
      <c r="D65" s="3">
        <v>-3.65</v>
      </c>
    </row>
    <row r="66" spans="1:4">
      <c r="A66" s="3">
        <v>-3.61</v>
      </c>
      <c r="B66" s="3"/>
      <c r="C66" s="3">
        <v>2.79</v>
      </c>
      <c r="D66" s="3">
        <v>-3.61</v>
      </c>
    </row>
    <row r="67" spans="1:4">
      <c r="A67" s="3">
        <v>-3.61</v>
      </c>
      <c r="B67" s="3"/>
      <c r="C67" s="3">
        <v>1.75</v>
      </c>
      <c r="D67" s="3">
        <v>-3.61</v>
      </c>
    </row>
    <row r="68" spans="1:4">
      <c r="A68" s="3">
        <v>-3.47</v>
      </c>
      <c r="B68" s="3"/>
      <c r="C68" s="3">
        <v>3.6</v>
      </c>
      <c r="D68" s="3">
        <v>-3.47</v>
      </c>
    </row>
    <row r="69" spans="1:4">
      <c r="A69" s="3">
        <v>-3.46</v>
      </c>
      <c r="B69" s="3"/>
      <c r="C69" s="3">
        <v>-0.19</v>
      </c>
      <c r="D69" s="3">
        <v>-3.46</v>
      </c>
    </row>
    <row r="70" spans="1:4">
      <c r="A70" s="3">
        <v>-3.28</v>
      </c>
      <c r="B70" s="3"/>
      <c r="C70" s="3">
        <v>-0.17</v>
      </c>
      <c r="D70" s="3">
        <v>-3.28</v>
      </c>
    </row>
    <row r="71" spans="1:4">
      <c r="A71" s="3">
        <v>-3.27</v>
      </c>
      <c r="B71" s="3"/>
      <c r="C71" s="3">
        <v>1.38</v>
      </c>
      <c r="D71" s="3">
        <v>-3.27</v>
      </c>
    </row>
    <row r="72" spans="1:4">
      <c r="A72" s="3">
        <v>-3.25</v>
      </c>
      <c r="B72" s="3"/>
      <c r="C72" s="3">
        <v>1.38</v>
      </c>
      <c r="D72" s="3">
        <v>-3.25</v>
      </c>
    </row>
    <row r="73" spans="1:4">
      <c r="A73" s="3">
        <v>-3.15</v>
      </c>
      <c r="B73" s="3"/>
      <c r="C73" s="3">
        <v>0.69</v>
      </c>
      <c r="D73" s="3">
        <v>-3.15</v>
      </c>
    </row>
    <row r="74" spans="1:4">
      <c r="A74" s="3">
        <v>-3.11</v>
      </c>
      <c r="B74" s="3"/>
      <c r="C74" s="3">
        <v>0.62</v>
      </c>
      <c r="D74" s="3">
        <v>-3.11</v>
      </c>
    </row>
    <row r="75" spans="1:4">
      <c r="A75" s="3">
        <v>-3.07</v>
      </c>
      <c r="B75" s="3"/>
      <c r="C75" s="3">
        <v>2.64</v>
      </c>
      <c r="D75" s="3">
        <v>-3.07</v>
      </c>
    </row>
    <row r="76" spans="1:4">
      <c r="A76" s="3">
        <v>-3.06</v>
      </c>
      <c r="B76" s="3"/>
      <c r="C76" s="3">
        <v>-1.06</v>
      </c>
      <c r="D76" s="3">
        <v>-3.06</v>
      </c>
    </row>
    <row r="77" spans="1:4">
      <c r="A77" s="3">
        <v>-3.06</v>
      </c>
      <c r="B77" s="3"/>
      <c r="C77" s="3">
        <v>-2.46</v>
      </c>
      <c r="D77" s="3">
        <v>-3.06</v>
      </c>
    </row>
    <row r="78" spans="1:4">
      <c r="A78" s="3">
        <v>-3.04</v>
      </c>
      <c r="B78" s="3"/>
      <c r="C78" s="3">
        <v>3.78</v>
      </c>
      <c r="D78" s="3">
        <v>-3.04</v>
      </c>
    </row>
    <row r="79" spans="1:4">
      <c r="A79" s="3">
        <v>-3.03</v>
      </c>
      <c r="B79" s="3"/>
      <c r="C79" s="3">
        <v>0.68</v>
      </c>
      <c r="D79" s="3">
        <v>-3.03</v>
      </c>
    </row>
    <row r="80" spans="1:4">
      <c r="A80" s="3">
        <v>-2.99</v>
      </c>
      <c r="B80" s="3"/>
      <c r="C80" s="3">
        <v>2.16</v>
      </c>
      <c r="D80" s="3">
        <v>-2.99</v>
      </c>
    </row>
    <row r="81" spans="1:4">
      <c r="A81" s="3">
        <v>-2.91</v>
      </c>
      <c r="B81" s="3"/>
      <c r="C81" s="3">
        <v>2.62</v>
      </c>
      <c r="D81" s="3">
        <v>-2.91</v>
      </c>
    </row>
    <row r="82" spans="1:4">
      <c r="A82" s="3">
        <v>-2.9</v>
      </c>
      <c r="B82" s="3"/>
      <c r="C82" s="3">
        <v>0.54</v>
      </c>
      <c r="D82" s="3">
        <v>-2.9</v>
      </c>
    </row>
    <row r="83" spans="1:4">
      <c r="A83" s="3">
        <v>-2.89</v>
      </c>
      <c r="B83" s="3"/>
      <c r="C83" s="3">
        <v>4.87</v>
      </c>
      <c r="D83" s="3">
        <v>-2.89</v>
      </c>
    </row>
    <row r="84" spans="1:4">
      <c r="A84" s="3">
        <v>-2.86</v>
      </c>
      <c r="B84" s="3"/>
      <c r="C84" s="3">
        <v>3.42</v>
      </c>
      <c r="D84" s="3">
        <v>-2.86</v>
      </c>
    </row>
    <row r="85" spans="1:4">
      <c r="A85" s="3">
        <v>-2.81</v>
      </c>
      <c r="B85" s="3"/>
      <c r="C85" s="3">
        <v>2.11</v>
      </c>
      <c r="D85" s="3">
        <v>-2.81</v>
      </c>
    </row>
    <row r="86" spans="1:4">
      <c r="A86" s="3">
        <v>-2.79</v>
      </c>
      <c r="B86" s="3"/>
      <c r="C86" s="3">
        <v>2.2200000000000002</v>
      </c>
      <c r="D86" s="3">
        <v>-2.79</v>
      </c>
    </row>
    <row r="87" spans="1:4">
      <c r="A87" s="3">
        <v>-2.75</v>
      </c>
      <c r="B87" s="3"/>
      <c r="C87" s="3">
        <v>3.63</v>
      </c>
      <c r="D87" s="3">
        <v>-2.75</v>
      </c>
    </row>
    <row r="88" spans="1:4">
      <c r="A88" s="3">
        <v>-2.74</v>
      </c>
      <c r="B88" s="3"/>
      <c r="C88" s="3">
        <v>0.68</v>
      </c>
      <c r="D88" s="3">
        <v>-2.74</v>
      </c>
    </row>
    <row r="89" spans="1:4">
      <c r="A89" s="3">
        <v>-2.71</v>
      </c>
      <c r="B89" s="3"/>
      <c r="C89" s="3">
        <v>2.08</v>
      </c>
      <c r="D89" s="3">
        <v>-2.71</v>
      </c>
    </row>
    <row r="90" spans="1:4">
      <c r="A90" s="3">
        <v>-2.7</v>
      </c>
      <c r="B90" s="3"/>
      <c r="C90" s="3">
        <v>-0.8</v>
      </c>
      <c r="D90" s="3">
        <v>-2.7</v>
      </c>
    </row>
    <row r="91" spans="1:4">
      <c r="A91" s="3">
        <v>-2.68</v>
      </c>
      <c r="B91" s="3"/>
      <c r="C91" s="3">
        <v>-0.44</v>
      </c>
      <c r="D91" s="3">
        <v>-2.68</v>
      </c>
    </row>
    <row r="92" spans="1:4">
      <c r="A92" s="3">
        <v>-2.67</v>
      </c>
      <c r="B92" s="3"/>
      <c r="C92" s="3">
        <v>-2.06</v>
      </c>
      <c r="D92" s="3">
        <v>-2.67</v>
      </c>
    </row>
    <row r="93" spans="1:4">
      <c r="A93" s="3">
        <v>-2.63</v>
      </c>
      <c r="B93" s="3"/>
      <c r="C93" s="3">
        <v>-0.8</v>
      </c>
      <c r="D93" s="3">
        <v>-2.63</v>
      </c>
    </row>
    <row r="94" spans="1:4">
      <c r="A94" s="3">
        <v>-2.63</v>
      </c>
      <c r="B94" s="3"/>
      <c r="C94" s="3">
        <v>-0.6</v>
      </c>
      <c r="D94" s="3">
        <v>-2.63</v>
      </c>
    </row>
    <row r="95" spans="1:4">
      <c r="A95" s="3">
        <v>-2.62</v>
      </c>
      <c r="B95" s="3">
        <v>-2.35</v>
      </c>
      <c r="C95" s="3"/>
      <c r="D95" s="3">
        <v>-2.62</v>
      </c>
    </row>
    <row r="96" spans="1:4">
      <c r="A96" s="3">
        <v>-2.61</v>
      </c>
      <c r="B96" s="3">
        <v>-0.71</v>
      </c>
      <c r="C96" s="3"/>
      <c r="D96" s="3">
        <v>-2.61</v>
      </c>
    </row>
    <row r="97" spans="1:4">
      <c r="A97" s="3">
        <v>-2.56</v>
      </c>
      <c r="B97" s="3"/>
      <c r="C97" s="3">
        <v>6.36</v>
      </c>
      <c r="D97" s="3">
        <v>-2.56</v>
      </c>
    </row>
    <row r="98" spans="1:4">
      <c r="A98" s="3">
        <v>-2.54</v>
      </c>
      <c r="B98" s="3">
        <v>-3.88</v>
      </c>
      <c r="C98" s="3"/>
      <c r="D98" s="3">
        <v>-2.54</v>
      </c>
    </row>
    <row r="99" spans="1:4">
      <c r="A99" s="3">
        <v>-2.5299999999999998</v>
      </c>
      <c r="B99" s="3">
        <v>-5.24</v>
      </c>
      <c r="C99" s="3"/>
      <c r="D99" s="3">
        <v>-2.5299999999999998</v>
      </c>
    </row>
    <row r="100" spans="1:4">
      <c r="A100" s="3">
        <v>-2.4900000000000002</v>
      </c>
      <c r="B100" s="3"/>
      <c r="C100" s="3">
        <v>2.2599999999999998</v>
      </c>
      <c r="D100" s="3">
        <v>-2.4900000000000002</v>
      </c>
    </row>
    <row r="101" spans="1:4">
      <c r="A101" s="3">
        <v>-2.4900000000000002</v>
      </c>
      <c r="B101" s="3"/>
      <c r="C101" s="3">
        <v>-3.21</v>
      </c>
      <c r="D101" s="3">
        <v>-2.4900000000000002</v>
      </c>
    </row>
    <row r="102" spans="1:4">
      <c r="A102" s="3">
        <v>-2.4700000000000002</v>
      </c>
      <c r="B102" s="3"/>
      <c r="C102" s="3">
        <v>-2.92</v>
      </c>
      <c r="D102" s="3">
        <v>-2.4700000000000002</v>
      </c>
    </row>
    <row r="103" spans="1:4">
      <c r="A103" s="3">
        <v>-2.4700000000000002</v>
      </c>
      <c r="B103" s="3"/>
      <c r="C103" s="3">
        <v>-1.84</v>
      </c>
      <c r="D103" s="3">
        <v>-2.4700000000000002</v>
      </c>
    </row>
    <row r="104" spans="1:4">
      <c r="A104" s="3">
        <v>-2.4500000000000002</v>
      </c>
      <c r="B104" s="3"/>
      <c r="C104" s="3">
        <v>0.78</v>
      </c>
      <c r="D104" s="3">
        <v>-2.4500000000000002</v>
      </c>
    </row>
    <row r="105" spans="1:4">
      <c r="A105" s="3">
        <v>-2.4500000000000002</v>
      </c>
      <c r="B105" s="3"/>
      <c r="C105" s="3">
        <v>1.32</v>
      </c>
      <c r="D105" s="3">
        <v>-2.4500000000000002</v>
      </c>
    </row>
    <row r="106" spans="1:4">
      <c r="A106" s="3">
        <v>-2.4500000000000002</v>
      </c>
      <c r="B106" s="3"/>
      <c r="C106" s="3">
        <v>1.03</v>
      </c>
      <c r="D106" s="3">
        <v>-2.4500000000000002</v>
      </c>
    </row>
    <row r="107" spans="1:4">
      <c r="A107" s="3">
        <v>-2.44</v>
      </c>
      <c r="B107" s="3"/>
      <c r="C107" s="3">
        <v>0.78</v>
      </c>
      <c r="D107" s="3">
        <v>-2.44</v>
      </c>
    </row>
    <row r="108" spans="1:4">
      <c r="A108" s="3">
        <v>-2.4300000000000002</v>
      </c>
      <c r="B108" s="3">
        <v>-4.76</v>
      </c>
      <c r="C108" s="3"/>
      <c r="D108" s="3">
        <v>-2.4300000000000002</v>
      </c>
    </row>
    <row r="109" spans="1:4">
      <c r="A109" s="3">
        <v>-2.4300000000000002</v>
      </c>
      <c r="B109" s="3"/>
      <c r="C109" s="3">
        <v>0.34</v>
      </c>
      <c r="D109" s="3">
        <v>-2.4300000000000002</v>
      </c>
    </row>
    <row r="110" spans="1:4">
      <c r="A110" s="3">
        <v>-2.41</v>
      </c>
      <c r="B110" s="3"/>
      <c r="C110" s="3">
        <v>3.36</v>
      </c>
      <c r="D110" s="3">
        <v>-2.41</v>
      </c>
    </row>
    <row r="111" spans="1:4">
      <c r="A111" s="3">
        <v>-2.39</v>
      </c>
      <c r="B111" s="3"/>
      <c r="C111" s="3">
        <v>1.43</v>
      </c>
      <c r="D111" s="3">
        <v>-2.39</v>
      </c>
    </row>
    <row r="112" spans="1:4">
      <c r="A112" s="3">
        <v>-2.39</v>
      </c>
      <c r="B112" s="3"/>
      <c r="C112" s="3">
        <v>0.66</v>
      </c>
      <c r="D112" s="3">
        <v>-2.39</v>
      </c>
    </row>
    <row r="113" spans="1:4">
      <c r="A113" s="3">
        <v>-2.39</v>
      </c>
      <c r="B113" s="3"/>
      <c r="C113" s="3">
        <v>0.01</v>
      </c>
      <c r="D113" s="3">
        <v>-2.39</v>
      </c>
    </row>
    <row r="114" spans="1:4">
      <c r="A114" s="3">
        <v>-2.38</v>
      </c>
      <c r="B114" s="3">
        <v>-1.49</v>
      </c>
      <c r="C114" s="3"/>
      <c r="D114" s="3">
        <v>-2.38</v>
      </c>
    </row>
    <row r="115" spans="1:4">
      <c r="A115" s="3">
        <v>-2.3199999999999998</v>
      </c>
      <c r="B115" s="3"/>
      <c r="C115" s="3">
        <v>-2.2200000000000002</v>
      </c>
      <c r="D115" s="3">
        <v>-2.3199999999999998</v>
      </c>
    </row>
    <row r="116" spans="1:4">
      <c r="A116" s="3">
        <v>-2.2400000000000002</v>
      </c>
      <c r="B116" s="3"/>
      <c r="C116" s="3">
        <v>-1.86</v>
      </c>
      <c r="D116" s="3">
        <v>-2.2400000000000002</v>
      </c>
    </row>
    <row r="117" spans="1:4">
      <c r="A117" s="3">
        <v>-2.2400000000000002</v>
      </c>
      <c r="B117" s="3"/>
      <c r="C117" s="3">
        <v>-0.39</v>
      </c>
      <c r="D117" s="3">
        <v>-2.2400000000000002</v>
      </c>
    </row>
    <row r="118" spans="1:4">
      <c r="A118" s="3">
        <v>-2.2000000000000002</v>
      </c>
      <c r="B118" s="3"/>
      <c r="C118" s="3">
        <v>-0.31</v>
      </c>
      <c r="D118" s="3">
        <v>-2.2000000000000002</v>
      </c>
    </row>
    <row r="119" spans="1:4">
      <c r="A119" s="3">
        <v>-2.16</v>
      </c>
      <c r="B119" s="3">
        <v>2.29</v>
      </c>
      <c r="C119" s="3"/>
      <c r="D119" s="3">
        <v>-2.16</v>
      </c>
    </row>
    <row r="120" spans="1:4">
      <c r="A120" s="3">
        <v>-1.96</v>
      </c>
      <c r="B120" s="3"/>
      <c r="C120" s="3">
        <v>1.3</v>
      </c>
      <c r="D120" s="3">
        <v>-1.96</v>
      </c>
    </row>
    <row r="121" spans="1:4">
      <c r="A121" s="3">
        <v>-1.95</v>
      </c>
      <c r="B121" s="3"/>
      <c r="C121" s="3">
        <v>0.54</v>
      </c>
      <c r="D121" s="3">
        <v>-1.95</v>
      </c>
    </row>
    <row r="122" spans="1:4">
      <c r="A122" s="3">
        <v>-1.93</v>
      </c>
      <c r="B122" s="3"/>
      <c r="C122" s="3">
        <v>0.04</v>
      </c>
      <c r="D122" s="3">
        <v>-1.93</v>
      </c>
    </row>
    <row r="123" spans="1:4">
      <c r="A123" s="3">
        <v>-1.93</v>
      </c>
      <c r="B123" s="3"/>
      <c r="C123" s="3">
        <v>-0.36</v>
      </c>
      <c r="D123" s="3">
        <v>-1.93</v>
      </c>
    </row>
    <row r="124" spans="1:4">
      <c r="A124" s="3">
        <v>-1.92</v>
      </c>
      <c r="B124" s="3"/>
      <c r="C124" s="3">
        <v>-0.4</v>
      </c>
      <c r="D124" s="3">
        <v>-1.92</v>
      </c>
    </row>
    <row r="125" spans="1:4">
      <c r="A125" s="3">
        <v>-1.89</v>
      </c>
      <c r="B125" s="3"/>
      <c r="C125" s="3">
        <v>1.88</v>
      </c>
      <c r="D125" s="3">
        <v>-1.89</v>
      </c>
    </row>
    <row r="126" spans="1:4">
      <c r="A126" s="3">
        <v>-1.87</v>
      </c>
      <c r="B126" s="3"/>
      <c r="C126" s="3">
        <v>-0.2</v>
      </c>
      <c r="D126" s="3">
        <v>-1.87</v>
      </c>
    </row>
    <row r="127" spans="1:4">
      <c r="A127" s="3">
        <v>-1.86</v>
      </c>
      <c r="B127" s="3"/>
      <c r="C127" s="3">
        <v>1.03</v>
      </c>
      <c r="D127" s="3">
        <v>-1.86</v>
      </c>
    </row>
    <row r="128" spans="1:4">
      <c r="A128" s="3">
        <v>-1.84</v>
      </c>
      <c r="B128" s="3">
        <v>-0.41</v>
      </c>
      <c r="C128" s="3"/>
      <c r="D128" s="3">
        <v>-1.84</v>
      </c>
    </row>
    <row r="129" spans="1:4">
      <c r="A129" s="3">
        <v>-1.84</v>
      </c>
      <c r="B129" s="3"/>
      <c r="C129" s="3">
        <v>2.83</v>
      </c>
      <c r="D129" s="3">
        <v>-1.84</v>
      </c>
    </row>
    <row r="130" spans="1:4">
      <c r="A130" s="3">
        <v>-1.78</v>
      </c>
      <c r="B130" s="3"/>
      <c r="C130" s="3">
        <v>-0.68</v>
      </c>
      <c r="D130" s="3">
        <v>-1.78</v>
      </c>
    </row>
    <row r="131" spans="1:4">
      <c r="A131" s="3">
        <v>-1.77</v>
      </c>
      <c r="B131" s="3"/>
      <c r="C131" s="3">
        <v>0.66</v>
      </c>
      <c r="D131" s="3">
        <v>-1.77</v>
      </c>
    </row>
    <row r="132" spans="1:4">
      <c r="A132" s="3">
        <v>-1.76</v>
      </c>
      <c r="B132" s="3"/>
      <c r="C132" s="3">
        <v>8.99</v>
      </c>
      <c r="D132" s="3">
        <v>-1.76</v>
      </c>
    </row>
    <row r="133" spans="1:4">
      <c r="A133" s="3">
        <v>-1.75</v>
      </c>
      <c r="B133" s="3"/>
      <c r="C133" s="3">
        <v>2.97</v>
      </c>
      <c r="D133" s="3">
        <v>-1.75</v>
      </c>
    </row>
    <row r="134" spans="1:4">
      <c r="A134" s="3">
        <v>-1.74</v>
      </c>
      <c r="B134" s="3"/>
      <c r="C134" s="3">
        <v>0.47</v>
      </c>
      <c r="D134" s="3">
        <v>-1.74</v>
      </c>
    </row>
    <row r="135" spans="1:4">
      <c r="A135" s="3">
        <v>-1.73</v>
      </c>
      <c r="B135" s="3"/>
      <c r="C135" s="3">
        <v>4.8899999999999997</v>
      </c>
      <c r="D135" s="3">
        <v>-1.73</v>
      </c>
    </row>
    <row r="136" spans="1:4">
      <c r="A136" s="3">
        <v>-1.73</v>
      </c>
      <c r="B136" s="3"/>
      <c r="C136" s="3">
        <v>0.28000000000000003</v>
      </c>
      <c r="D136" s="3">
        <v>-1.73</v>
      </c>
    </row>
    <row r="137" spans="1:4">
      <c r="A137" s="3">
        <v>-1.73</v>
      </c>
      <c r="B137" s="3"/>
      <c r="C137" s="3">
        <v>-1.06</v>
      </c>
      <c r="D137" s="3">
        <v>-1.73</v>
      </c>
    </row>
    <row r="138" spans="1:4">
      <c r="A138" s="3">
        <v>-1.72</v>
      </c>
      <c r="B138" s="3"/>
      <c r="C138" s="3">
        <v>0.92</v>
      </c>
      <c r="D138" s="3">
        <v>-1.72</v>
      </c>
    </row>
    <row r="139" spans="1:4">
      <c r="A139" s="3">
        <v>-1.71</v>
      </c>
      <c r="B139" s="3"/>
      <c r="C139" s="3">
        <v>-0.21</v>
      </c>
      <c r="D139" s="3">
        <v>-1.71</v>
      </c>
    </row>
    <row r="140" spans="1:4">
      <c r="A140" s="3">
        <v>-1.71</v>
      </c>
      <c r="B140" s="3"/>
      <c r="C140" s="3">
        <v>1.92</v>
      </c>
      <c r="D140" s="3">
        <v>-1.71</v>
      </c>
    </row>
    <row r="141" spans="1:4">
      <c r="A141" s="3">
        <v>-1.71</v>
      </c>
      <c r="B141" s="3"/>
      <c r="C141" s="3">
        <v>-3.28</v>
      </c>
      <c r="D141" s="3">
        <v>-1.71</v>
      </c>
    </row>
    <row r="142" spans="1:4">
      <c r="A142" s="3">
        <v>-1.7</v>
      </c>
      <c r="B142" s="3"/>
      <c r="C142" s="3">
        <v>0.89</v>
      </c>
      <c r="D142" s="3">
        <v>-1.7</v>
      </c>
    </row>
    <row r="143" spans="1:4">
      <c r="A143" s="3">
        <v>-1.66</v>
      </c>
      <c r="B143" s="3"/>
      <c r="C143" s="3">
        <v>1.96</v>
      </c>
      <c r="D143" s="3">
        <v>-1.66</v>
      </c>
    </row>
    <row r="144" spans="1:4">
      <c r="A144" s="3">
        <v>-1.62</v>
      </c>
      <c r="B144" s="3"/>
      <c r="C144" s="3">
        <v>0.89</v>
      </c>
      <c r="D144" s="3">
        <v>-1.62</v>
      </c>
    </row>
    <row r="145" spans="1:4">
      <c r="A145" s="3">
        <v>-1.59</v>
      </c>
      <c r="B145" s="3"/>
      <c r="C145" s="3">
        <v>-1.19</v>
      </c>
      <c r="D145" s="3">
        <v>-1.59</v>
      </c>
    </row>
    <row r="146" spans="1:4">
      <c r="A146" s="3">
        <v>-1.57</v>
      </c>
      <c r="B146" s="3"/>
      <c r="C146" s="3">
        <v>-1.57</v>
      </c>
      <c r="D146" s="3">
        <v>-1.57</v>
      </c>
    </row>
    <row r="147" spans="1:4">
      <c r="A147" s="3">
        <v>-1.53</v>
      </c>
      <c r="B147" s="3"/>
      <c r="C147" s="3">
        <v>1.34</v>
      </c>
      <c r="D147" s="3">
        <v>-1.53</v>
      </c>
    </row>
    <row r="148" spans="1:4">
      <c r="A148" s="3">
        <v>-1.51</v>
      </c>
      <c r="B148" s="3"/>
      <c r="C148" s="3">
        <v>0.28999999999999998</v>
      </c>
      <c r="D148" s="3">
        <v>-1.51</v>
      </c>
    </row>
    <row r="149" spans="1:4">
      <c r="A149" s="3">
        <v>-1.45</v>
      </c>
      <c r="B149" s="3">
        <v>0.51</v>
      </c>
      <c r="C149" s="3"/>
      <c r="D149" s="3">
        <v>-1.45</v>
      </c>
    </row>
    <row r="150" spans="1:4">
      <c r="A150" s="3">
        <v>-1.44</v>
      </c>
      <c r="B150" s="3"/>
      <c r="C150" s="3">
        <v>0.16</v>
      </c>
      <c r="D150" s="3">
        <v>-1.44</v>
      </c>
    </row>
    <row r="151" spans="1:4">
      <c r="A151" s="3">
        <v>-1.41</v>
      </c>
      <c r="B151" s="3"/>
      <c r="C151" s="3">
        <v>1.05</v>
      </c>
      <c r="D151" s="3">
        <v>-1.41</v>
      </c>
    </row>
    <row r="152" spans="1:4">
      <c r="A152" s="3">
        <v>-1.36</v>
      </c>
      <c r="B152" s="3"/>
      <c r="C152" s="3">
        <v>3.81</v>
      </c>
      <c r="D152" s="3">
        <v>-1.36</v>
      </c>
    </row>
    <row r="153" spans="1:4">
      <c r="A153" s="3">
        <v>-1.32</v>
      </c>
      <c r="B153" s="3">
        <v>3.68</v>
      </c>
      <c r="C153" s="3"/>
      <c r="D153" s="3">
        <v>-1.32</v>
      </c>
    </row>
    <row r="154" spans="1:4">
      <c r="A154" s="3">
        <v>-1.22</v>
      </c>
      <c r="B154" s="3"/>
      <c r="C154" s="3">
        <v>0.28999999999999998</v>
      </c>
      <c r="D154" s="3">
        <v>-1.22</v>
      </c>
    </row>
    <row r="155" spans="1:4">
      <c r="A155" s="3">
        <v>-1.19</v>
      </c>
      <c r="B155" s="3"/>
      <c r="C155" s="3">
        <v>2.5099999999999998</v>
      </c>
      <c r="D155" s="3">
        <v>-1.19</v>
      </c>
    </row>
    <row r="156" spans="1:4">
      <c r="A156" s="3">
        <v>-1.0900000000000001</v>
      </c>
      <c r="B156" s="3"/>
      <c r="C156" s="3">
        <v>2.0099999999999998</v>
      </c>
      <c r="D156" s="3">
        <v>-1.0900000000000001</v>
      </c>
    </row>
    <row r="157" spans="1:4">
      <c r="A157" s="3">
        <v>-1.0900000000000001</v>
      </c>
      <c r="B157" s="3"/>
      <c r="C157" s="3">
        <v>-0.98</v>
      </c>
      <c r="D157" s="3">
        <v>-1.0900000000000001</v>
      </c>
    </row>
    <row r="158" spans="1:4">
      <c r="A158" s="3">
        <v>-1.08</v>
      </c>
      <c r="B158" s="3"/>
      <c r="C158" s="3">
        <v>2.2799999999999998</v>
      </c>
      <c r="D158" s="3">
        <v>-1.08</v>
      </c>
    </row>
    <row r="159" spans="1:4">
      <c r="A159" s="3">
        <v>-1.04</v>
      </c>
      <c r="B159" s="3"/>
      <c r="C159" s="3">
        <v>4.22</v>
      </c>
      <c r="D159" s="3">
        <v>-1.04</v>
      </c>
    </row>
    <row r="160" spans="1:4">
      <c r="A160" s="3">
        <v>-1.01</v>
      </c>
      <c r="B160" s="3"/>
      <c r="C160" s="3">
        <v>2.44</v>
      </c>
      <c r="D160" s="3">
        <v>-1.01</v>
      </c>
    </row>
    <row r="161" spans="1:4">
      <c r="A161" s="3">
        <v>-1</v>
      </c>
      <c r="B161" s="3"/>
      <c r="C161" s="3">
        <v>1.68</v>
      </c>
      <c r="D161" s="3">
        <v>-1</v>
      </c>
    </row>
    <row r="162" spans="1:4">
      <c r="A162" s="3">
        <v>-0.99</v>
      </c>
      <c r="B162" s="3"/>
      <c r="C162" s="3">
        <v>1.61</v>
      </c>
      <c r="D162" s="3">
        <v>-0.99</v>
      </c>
    </row>
    <row r="163" spans="1:4">
      <c r="A163" s="3">
        <v>-0.97</v>
      </c>
      <c r="B163" s="3"/>
      <c r="C163" s="3">
        <v>2.83</v>
      </c>
      <c r="D163" s="3">
        <v>-0.97</v>
      </c>
    </row>
    <row r="164" spans="1:4">
      <c r="A164" s="3">
        <v>-0.97</v>
      </c>
      <c r="B164" s="3"/>
      <c r="C164" s="3">
        <v>-2.09</v>
      </c>
      <c r="D164" s="3">
        <v>-0.97</v>
      </c>
    </row>
    <row r="165" spans="1:4">
      <c r="A165" s="3">
        <v>-0.94</v>
      </c>
      <c r="B165" s="3"/>
      <c r="C165" s="3">
        <v>1.08</v>
      </c>
      <c r="D165" s="3">
        <v>-0.94</v>
      </c>
    </row>
    <row r="166" spans="1:4">
      <c r="A166" s="3">
        <v>-0.92</v>
      </c>
      <c r="B166" s="3"/>
      <c r="C166" s="3">
        <v>3.69</v>
      </c>
      <c r="D166" s="3">
        <v>-0.92</v>
      </c>
    </row>
    <row r="167" spans="1:4">
      <c r="A167" s="3">
        <v>-0.91</v>
      </c>
      <c r="B167" s="3"/>
      <c r="C167" s="3">
        <v>2.0499999999999998</v>
      </c>
      <c r="D167" s="3">
        <v>-0.91</v>
      </c>
    </row>
    <row r="168" spans="1:4">
      <c r="A168" s="3">
        <v>-0.84</v>
      </c>
      <c r="B168" s="3">
        <v>-0.99</v>
      </c>
      <c r="C168" s="3"/>
      <c r="D168" s="3">
        <v>-0.84</v>
      </c>
    </row>
    <row r="169" spans="1:4">
      <c r="A169" s="3">
        <v>-0.83</v>
      </c>
      <c r="B169" s="3"/>
      <c r="C169" s="3">
        <v>0.44</v>
      </c>
      <c r="D169" s="3">
        <v>-0.83</v>
      </c>
    </row>
    <row r="170" spans="1:4">
      <c r="A170" s="3">
        <v>-0.82</v>
      </c>
      <c r="B170" s="3"/>
      <c r="C170" s="3">
        <v>3.31</v>
      </c>
      <c r="D170" s="3">
        <v>-0.82</v>
      </c>
    </row>
    <row r="171" spans="1:4">
      <c r="A171" s="3">
        <v>-0.81</v>
      </c>
      <c r="B171" s="3"/>
      <c r="C171" s="3">
        <v>4.17</v>
      </c>
      <c r="D171" s="3">
        <v>-0.81</v>
      </c>
    </row>
    <row r="172" spans="1:4">
      <c r="A172" s="3">
        <v>-0.78</v>
      </c>
      <c r="B172" s="3"/>
      <c r="C172" s="3">
        <v>5.52</v>
      </c>
      <c r="D172" s="3">
        <v>-0.78</v>
      </c>
    </row>
    <row r="173" spans="1:4">
      <c r="A173" s="3">
        <v>-0.77</v>
      </c>
      <c r="B173" s="3"/>
      <c r="C173" s="3">
        <v>7.41</v>
      </c>
      <c r="D173" s="3">
        <v>-0.77</v>
      </c>
    </row>
    <row r="174" spans="1:4">
      <c r="A174" s="3">
        <v>-0.75</v>
      </c>
      <c r="B174" s="3"/>
      <c r="C174" s="3">
        <v>2.44</v>
      </c>
      <c r="D174" s="3">
        <v>-0.75</v>
      </c>
    </row>
    <row r="175" spans="1:4">
      <c r="A175" s="3">
        <v>-0.74</v>
      </c>
      <c r="B175" s="3">
        <v>-4.0199999999999996</v>
      </c>
      <c r="C175" s="3"/>
      <c r="D175" s="3">
        <v>-0.74</v>
      </c>
    </row>
    <row r="176" spans="1:4">
      <c r="A176" s="3">
        <v>-0.7</v>
      </c>
      <c r="B176" s="3">
        <v>-1.76</v>
      </c>
      <c r="C176" s="3"/>
      <c r="D176" s="3">
        <v>-0.7</v>
      </c>
    </row>
    <row r="177" spans="1:4">
      <c r="A177" s="3">
        <v>-0.7</v>
      </c>
      <c r="B177" s="3"/>
      <c r="C177" s="3">
        <v>-1</v>
      </c>
      <c r="D177" s="3">
        <v>-0.7</v>
      </c>
    </row>
    <row r="178" spans="1:4">
      <c r="A178" s="3">
        <v>-0.69</v>
      </c>
      <c r="B178" s="3">
        <v>0.19</v>
      </c>
      <c r="C178" s="3"/>
      <c r="D178" s="3">
        <v>-0.69</v>
      </c>
    </row>
    <row r="179" spans="1:4">
      <c r="A179" s="3">
        <v>-0.67</v>
      </c>
      <c r="B179" s="3"/>
      <c r="C179" s="3">
        <v>-0.93</v>
      </c>
      <c r="D179" s="3">
        <v>-0.67</v>
      </c>
    </row>
    <row r="180" spans="1:4">
      <c r="A180" s="3">
        <v>-0.67</v>
      </c>
      <c r="B180" s="3"/>
      <c r="C180" s="3">
        <v>0.52</v>
      </c>
      <c r="D180" s="3">
        <v>-0.67</v>
      </c>
    </row>
    <row r="181" spans="1:4">
      <c r="A181" s="3">
        <v>-0.64</v>
      </c>
      <c r="B181" s="3"/>
      <c r="C181" s="3">
        <v>-0.38</v>
      </c>
      <c r="D181" s="3">
        <v>-0.64</v>
      </c>
    </row>
    <row r="182" spans="1:4">
      <c r="A182" s="3">
        <v>-0.61</v>
      </c>
      <c r="B182" s="3"/>
      <c r="C182" s="3">
        <v>0.67</v>
      </c>
      <c r="D182" s="3">
        <v>-0.61</v>
      </c>
    </row>
    <row r="183" spans="1:4">
      <c r="A183" s="3">
        <v>-0.56999999999999995</v>
      </c>
      <c r="B183" s="3"/>
      <c r="C183" s="3">
        <v>4.07</v>
      </c>
      <c r="D183" s="3">
        <v>-0.56999999999999995</v>
      </c>
    </row>
    <row r="184" spans="1:4">
      <c r="A184" s="3">
        <v>-0.56000000000000005</v>
      </c>
      <c r="B184" s="3"/>
      <c r="C184" s="3">
        <v>-1.48</v>
      </c>
      <c r="D184" s="3">
        <v>-0.56000000000000005</v>
      </c>
    </row>
    <row r="185" spans="1:4">
      <c r="A185" s="3">
        <v>-0.56000000000000005</v>
      </c>
      <c r="B185" s="3"/>
      <c r="C185" s="3">
        <v>4.1100000000000003</v>
      </c>
      <c r="D185" s="3">
        <v>-0.56000000000000005</v>
      </c>
    </row>
    <row r="186" spans="1:4">
      <c r="A186" s="3">
        <v>-0.54</v>
      </c>
      <c r="B186" s="3"/>
      <c r="C186" s="3">
        <v>1.04</v>
      </c>
      <c r="D186" s="3">
        <v>-0.54</v>
      </c>
    </row>
    <row r="187" spans="1:4">
      <c r="A187" s="3">
        <v>-0.48</v>
      </c>
      <c r="B187" s="3"/>
      <c r="C187" s="3">
        <v>4.91</v>
      </c>
      <c r="D187" s="3">
        <v>-0.48</v>
      </c>
    </row>
    <row r="188" spans="1:4">
      <c r="A188" s="3">
        <v>-0.48</v>
      </c>
      <c r="B188" s="3"/>
      <c r="C188" s="3">
        <v>1.86</v>
      </c>
      <c r="D188" s="3">
        <v>-0.48</v>
      </c>
    </row>
    <row r="189" spans="1:4">
      <c r="A189" s="3">
        <v>-0.46</v>
      </c>
      <c r="B189" s="3"/>
      <c r="C189" s="3">
        <v>2.2799999999999998</v>
      </c>
      <c r="D189" s="3">
        <v>-0.46</v>
      </c>
    </row>
    <row r="190" spans="1:4">
      <c r="A190" s="3">
        <v>-0.44</v>
      </c>
      <c r="B190" s="3"/>
      <c r="C190" s="3">
        <v>2.41</v>
      </c>
      <c r="D190" s="3">
        <v>-0.44</v>
      </c>
    </row>
    <row r="191" spans="1:4">
      <c r="A191" s="3">
        <v>-0.42</v>
      </c>
      <c r="B191" s="3"/>
      <c r="C191" s="3">
        <v>1.57</v>
      </c>
      <c r="D191" s="3">
        <v>-0.42</v>
      </c>
    </row>
    <row r="192" spans="1:4">
      <c r="A192" s="3">
        <v>-0.42</v>
      </c>
      <c r="B192" s="3"/>
      <c r="C192" s="3">
        <v>2.71</v>
      </c>
      <c r="D192" s="3">
        <v>-0.42</v>
      </c>
    </row>
    <row r="193" spans="1:4">
      <c r="A193" s="3">
        <v>-0.41</v>
      </c>
      <c r="B193" s="3"/>
      <c r="C193" s="3">
        <v>-2.74</v>
      </c>
      <c r="D193" s="3">
        <v>-0.41</v>
      </c>
    </row>
    <row r="194" spans="1:4">
      <c r="A194" s="3">
        <v>-0.41</v>
      </c>
      <c r="B194" s="3"/>
      <c r="C194" s="3">
        <v>4.0199999999999996</v>
      </c>
      <c r="D194" s="3">
        <v>-0.41</v>
      </c>
    </row>
    <row r="195" spans="1:4">
      <c r="A195" s="3">
        <v>-0.41</v>
      </c>
      <c r="B195" s="3">
        <v>-5.54</v>
      </c>
      <c r="C195" s="3"/>
      <c r="D195" s="3">
        <v>-0.41</v>
      </c>
    </row>
    <row r="196" spans="1:4">
      <c r="A196" s="3">
        <v>-0.37</v>
      </c>
      <c r="B196" s="3"/>
      <c r="C196" s="3">
        <v>2.4500000000000002</v>
      </c>
      <c r="D196" s="3">
        <v>-0.37</v>
      </c>
    </row>
    <row r="197" spans="1:4">
      <c r="A197" s="3">
        <v>-0.35</v>
      </c>
      <c r="B197" s="3"/>
      <c r="C197" s="3">
        <v>3.52</v>
      </c>
      <c r="D197" s="3">
        <v>-0.35</v>
      </c>
    </row>
    <row r="198" spans="1:4">
      <c r="A198" s="3">
        <v>-0.34</v>
      </c>
      <c r="B198" s="3"/>
      <c r="C198" s="3">
        <v>2.96</v>
      </c>
      <c r="D198" s="3">
        <v>-0.34</v>
      </c>
    </row>
    <row r="199" spans="1:4">
      <c r="A199" s="3">
        <v>-0.34</v>
      </c>
      <c r="B199" s="3"/>
      <c r="C199" s="3">
        <v>1.37</v>
      </c>
      <c r="D199" s="3">
        <v>-0.34</v>
      </c>
    </row>
    <row r="200" spans="1:4">
      <c r="A200" s="3">
        <v>-0.33</v>
      </c>
      <c r="B200" s="3"/>
      <c r="C200" s="3">
        <v>1.02</v>
      </c>
      <c r="D200" s="3">
        <v>-0.33</v>
      </c>
    </row>
    <row r="201" spans="1:4">
      <c r="A201" s="3">
        <v>-0.32</v>
      </c>
      <c r="B201" s="3"/>
      <c r="C201" s="3">
        <v>1.2</v>
      </c>
      <c r="D201" s="3">
        <v>-0.32</v>
      </c>
    </row>
    <row r="202" spans="1:4">
      <c r="A202" s="3">
        <v>-0.31</v>
      </c>
      <c r="B202" s="3"/>
      <c r="C202" s="3">
        <v>1.86</v>
      </c>
      <c r="D202" s="3">
        <v>-0.31</v>
      </c>
    </row>
    <row r="203" spans="1:4">
      <c r="A203" s="3">
        <v>-0.31</v>
      </c>
      <c r="B203" s="3">
        <v>-4.16</v>
      </c>
      <c r="C203" s="3"/>
      <c r="D203" s="3">
        <v>-0.31</v>
      </c>
    </row>
    <row r="204" spans="1:4">
      <c r="A204" s="3">
        <v>-0.28999999999999998</v>
      </c>
      <c r="B204" s="3"/>
      <c r="C204" s="3">
        <v>5.93</v>
      </c>
      <c r="D204" s="3">
        <v>-0.28999999999999998</v>
      </c>
    </row>
    <row r="205" spans="1:4">
      <c r="A205" s="3">
        <v>-0.25</v>
      </c>
      <c r="B205" s="3"/>
      <c r="C205" s="3">
        <v>2.2200000000000002</v>
      </c>
      <c r="D205" s="3">
        <v>-0.25</v>
      </c>
    </row>
    <row r="206" spans="1:4">
      <c r="A206" s="3">
        <v>-0.23</v>
      </c>
      <c r="B206" s="3"/>
      <c r="C206" s="3">
        <v>0.44</v>
      </c>
      <c r="D206" s="3">
        <v>-0.23</v>
      </c>
    </row>
    <row r="207" spans="1:4">
      <c r="A207" s="3">
        <v>-0.14000000000000001</v>
      </c>
      <c r="B207" s="3"/>
      <c r="C207" s="3">
        <v>2.86</v>
      </c>
      <c r="D207" s="3">
        <v>-0.14000000000000001</v>
      </c>
    </row>
    <row r="208" spans="1:4">
      <c r="A208" s="3">
        <v>-0.14000000000000001</v>
      </c>
      <c r="B208" s="3">
        <v>9.94</v>
      </c>
      <c r="C208" s="3"/>
      <c r="D208" s="3">
        <v>-0.14000000000000001</v>
      </c>
    </row>
    <row r="209" spans="1:4">
      <c r="A209" s="3">
        <v>-0.11</v>
      </c>
      <c r="B209" s="3"/>
      <c r="C209" s="3">
        <v>5.01</v>
      </c>
      <c r="D209" s="3">
        <v>-0.11</v>
      </c>
    </row>
    <row r="210" spans="1:4">
      <c r="A210" s="3">
        <v>-0.04</v>
      </c>
      <c r="B210" s="3"/>
      <c r="C210" s="3">
        <v>3.33</v>
      </c>
      <c r="D210" s="3">
        <v>-0.04</v>
      </c>
    </row>
    <row r="211" spans="1:4">
      <c r="A211" s="3">
        <v>0.02</v>
      </c>
      <c r="B211" s="3"/>
      <c r="C211" s="3">
        <v>3.12</v>
      </c>
      <c r="D211" s="3">
        <v>0.02</v>
      </c>
    </row>
    <row r="212" spans="1:4">
      <c r="A212" s="3">
        <v>0.11</v>
      </c>
      <c r="B212" s="3"/>
      <c r="C212" s="3">
        <v>6.36</v>
      </c>
      <c r="D212" s="3">
        <v>0.11</v>
      </c>
    </row>
    <row r="213" spans="1:4">
      <c r="A213" s="3">
        <v>0.14000000000000001</v>
      </c>
      <c r="B213" s="3"/>
      <c r="C213" s="3">
        <v>1.27</v>
      </c>
      <c r="D213" s="3">
        <v>0.14000000000000001</v>
      </c>
    </row>
    <row r="214" spans="1:4">
      <c r="A214" s="3">
        <v>0.2</v>
      </c>
      <c r="B214" s="3"/>
      <c r="C214" s="3">
        <v>2.95</v>
      </c>
      <c r="D214" s="3">
        <v>0.2</v>
      </c>
    </row>
    <row r="215" spans="1:4">
      <c r="A215" s="3">
        <v>0.22</v>
      </c>
      <c r="B215" s="3"/>
      <c r="C215" s="3">
        <v>2.44</v>
      </c>
      <c r="D215" s="3">
        <v>0.22</v>
      </c>
    </row>
    <row r="216" spans="1:4">
      <c r="A216" s="3">
        <v>0.23</v>
      </c>
      <c r="B216" s="3"/>
      <c r="C216" s="3">
        <v>3.89</v>
      </c>
      <c r="D216" s="3">
        <v>0.23</v>
      </c>
    </row>
    <row r="217" spans="1:4">
      <c r="A217" s="3">
        <v>0.24</v>
      </c>
      <c r="B217" s="3"/>
      <c r="C217" s="3">
        <v>5.09</v>
      </c>
      <c r="D217" s="3">
        <v>0.24</v>
      </c>
    </row>
    <row r="218" spans="1:4">
      <c r="A218" s="3">
        <v>0.26</v>
      </c>
      <c r="B218" s="3"/>
      <c r="C218" s="3">
        <v>-6.25</v>
      </c>
      <c r="D218" s="3">
        <v>0.26</v>
      </c>
    </row>
    <row r="219" spans="1:4">
      <c r="A219" s="3">
        <v>0.27</v>
      </c>
      <c r="B219" s="3"/>
      <c r="C219" s="3">
        <v>1.36</v>
      </c>
      <c r="D219" s="3">
        <v>0.27</v>
      </c>
    </row>
    <row r="220" spans="1:4">
      <c r="A220" s="3">
        <v>0.37</v>
      </c>
      <c r="B220" s="3"/>
      <c r="C220" s="3">
        <v>2.29</v>
      </c>
      <c r="D220" s="3">
        <v>0.37</v>
      </c>
    </row>
    <row r="221" spans="1:4">
      <c r="A221" s="3">
        <v>0.46</v>
      </c>
      <c r="B221" s="3"/>
      <c r="C221" s="3">
        <v>2.25</v>
      </c>
      <c r="D221" s="3">
        <v>0.46</v>
      </c>
    </row>
    <row r="222" spans="1:4">
      <c r="A222" s="3">
        <v>0.48</v>
      </c>
      <c r="B222" s="3"/>
      <c r="C222" s="3">
        <v>4.6399999999999997</v>
      </c>
      <c r="D222" s="3">
        <v>0.48</v>
      </c>
    </row>
    <row r="223" spans="1:4">
      <c r="A223" s="3">
        <v>0.49</v>
      </c>
      <c r="B223" s="3">
        <v>-8.93</v>
      </c>
      <c r="C223" s="3"/>
      <c r="D223" s="3">
        <v>0.49</v>
      </c>
    </row>
    <row r="224" spans="1:4">
      <c r="A224" s="3">
        <v>0.55000000000000004</v>
      </c>
      <c r="B224" s="3"/>
      <c r="C224" s="3">
        <v>4.05</v>
      </c>
      <c r="D224" s="3">
        <v>0.55000000000000004</v>
      </c>
    </row>
    <row r="225" spans="1:4">
      <c r="A225" s="3">
        <v>0.56999999999999995</v>
      </c>
      <c r="B225" s="3"/>
      <c r="C225" s="3">
        <v>1.46</v>
      </c>
      <c r="D225" s="3">
        <v>0.56999999999999995</v>
      </c>
    </row>
    <row r="226" spans="1:4">
      <c r="A226" s="3">
        <v>0.64</v>
      </c>
      <c r="B226" s="3"/>
      <c r="C226" s="3">
        <v>-1.41</v>
      </c>
      <c r="D226" s="3">
        <v>0.64</v>
      </c>
    </row>
    <row r="227" spans="1:4">
      <c r="A227" s="3">
        <v>0.71</v>
      </c>
      <c r="B227" s="3"/>
      <c r="C227" s="3">
        <v>4.82</v>
      </c>
      <c r="D227" s="3">
        <v>0.71</v>
      </c>
    </row>
    <row r="228" spans="1:4">
      <c r="A228" s="3">
        <v>0.71</v>
      </c>
      <c r="B228" s="3"/>
      <c r="C228" s="3">
        <v>-0.1</v>
      </c>
      <c r="D228" s="3">
        <v>0.71</v>
      </c>
    </row>
    <row r="229" spans="1:4">
      <c r="A229" s="3">
        <v>0.74</v>
      </c>
      <c r="B229" s="3"/>
      <c r="C229" s="3">
        <v>5.73</v>
      </c>
      <c r="D229" s="3">
        <v>0.74</v>
      </c>
    </row>
    <row r="230" spans="1:4">
      <c r="A230" s="3">
        <v>0.77</v>
      </c>
      <c r="B230" s="3"/>
      <c r="C230" s="3">
        <v>-0.82</v>
      </c>
      <c r="D230" s="3">
        <v>0.77</v>
      </c>
    </row>
    <row r="231" spans="1:4">
      <c r="A231" s="3">
        <v>0.78</v>
      </c>
      <c r="B231" s="3"/>
      <c r="C231" s="3">
        <v>2.92</v>
      </c>
      <c r="D231" s="3">
        <v>0.78</v>
      </c>
    </row>
    <row r="232" spans="1:4">
      <c r="A232" s="3">
        <v>0.78</v>
      </c>
      <c r="B232" s="3">
        <v>-1.89</v>
      </c>
      <c r="C232" s="3"/>
      <c r="D232" s="3">
        <v>0.78</v>
      </c>
    </row>
    <row r="233" spans="1:4">
      <c r="A233" s="3">
        <v>0.79</v>
      </c>
      <c r="B233" s="3"/>
      <c r="C233" s="3">
        <v>2.1800000000000002</v>
      </c>
      <c r="D233" s="3">
        <v>0.79</v>
      </c>
    </row>
    <row r="234" spans="1:4">
      <c r="A234" s="3">
        <v>0.96</v>
      </c>
      <c r="B234" s="3"/>
      <c r="C234" s="3">
        <v>3.55</v>
      </c>
      <c r="D234" s="3">
        <v>0.96</v>
      </c>
    </row>
    <row r="235" spans="1:4">
      <c r="A235" s="3">
        <v>0.97</v>
      </c>
      <c r="B235" s="3">
        <v>2.13</v>
      </c>
      <c r="C235" s="3"/>
      <c r="D235" s="3">
        <v>0.97</v>
      </c>
    </row>
    <row r="236" spans="1:4">
      <c r="A236" s="3">
        <v>1.05</v>
      </c>
      <c r="B236" s="3"/>
      <c r="C236" s="3">
        <v>2.75</v>
      </c>
      <c r="D236" s="3">
        <v>1.05</v>
      </c>
    </row>
    <row r="237" spans="1:4">
      <c r="A237" s="3">
        <v>1.06</v>
      </c>
      <c r="B237" s="3"/>
      <c r="C237" s="3">
        <v>-0.86</v>
      </c>
      <c r="D237" s="3">
        <v>1.06</v>
      </c>
    </row>
    <row r="238" spans="1:4">
      <c r="A238" s="3">
        <v>1.07</v>
      </c>
      <c r="B238" s="3"/>
      <c r="C238" s="3">
        <v>0.11</v>
      </c>
      <c r="D238" s="3">
        <v>1.07</v>
      </c>
    </row>
    <row r="239" spans="1:4">
      <c r="A239" s="3">
        <v>1.08</v>
      </c>
      <c r="B239" s="3">
        <v>2.69</v>
      </c>
      <c r="C239" s="3"/>
      <c r="D239" s="3">
        <v>1.08</v>
      </c>
    </row>
    <row r="240" spans="1:4">
      <c r="A240" s="3">
        <v>1.1000000000000001</v>
      </c>
      <c r="B240" s="3">
        <v>-2.57</v>
      </c>
      <c r="C240" s="3"/>
      <c r="D240" s="3">
        <v>1.1000000000000001</v>
      </c>
    </row>
    <row r="241" spans="1:4">
      <c r="A241" s="3">
        <v>1.1000000000000001</v>
      </c>
      <c r="B241" s="3"/>
      <c r="C241" s="3">
        <v>3.59</v>
      </c>
      <c r="D241" s="3">
        <v>1.1000000000000001</v>
      </c>
    </row>
    <row r="242" spans="1:4">
      <c r="A242" s="3">
        <v>1.24</v>
      </c>
      <c r="B242" s="3"/>
      <c r="C242" s="3">
        <v>-0.06</v>
      </c>
      <c r="D242" s="3">
        <v>1.24</v>
      </c>
    </row>
    <row r="243" spans="1:4">
      <c r="A243" s="3">
        <v>1.26</v>
      </c>
      <c r="B243" s="3"/>
      <c r="C243" s="3">
        <v>2.4500000000000002</v>
      </c>
      <c r="D243" s="3">
        <v>1.26</v>
      </c>
    </row>
    <row r="244" spans="1:4">
      <c r="A244" s="3">
        <v>1.36</v>
      </c>
      <c r="B244" s="3"/>
      <c r="C244" s="3">
        <v>4.7699999999999996</v>
      </c>
      <c r="D244" s="3">
        <v>1.36</v>
      </c>
    </row>
    <row r="245" spans="1:4">
      <c r="A245" s="3">
        <v>1.42</v>
      </c>
      <c r="B245" s="3"/>
      <c r="C245" s="3">
        <v>0.65</v>
      </c>
      <c r="D245" s="3">
        <v>1.42</v>
      </c>
    </row>
    <row r="246" spans="1:4">
      <c r="A246" s="3">
        <v>1.48</v>
      </c>
      <c r="B246" s="3"/>
      <c r="C246" s="3">
        <v>2.83</v>
      </c>
      <c r="D246" s="3">
        <v>1.48</v>
      </c>
    </row>
    <row r="247" spans="1:4">
      <c r="A247" s="3">
        <v>1.49</v>
      </c>
      <c r="B247" s="3">
        <v>-1.53</v>
      </c>
      <c r="C247" s="3"/>
      <c r="D247" s="3">
        <v>1.49</v>
      </c>
    </row>
    <row r="248" spans="1:4">
      <c r="A248" s="3">
        <v>1.51</v>
      </c>
      <c r="B248" s="3"/>
      <c r="C248" s="3">
        <v>-0.11</v>
      </c>
      <c r="D248" s="3">
        <v>1.51</v>
      </c>
    </row>
    <row r="249" spans="1:4">
      <c r="A249" s="3">
        <v>1.54</v>
      </c>
      <c r="B249" s="3"/>
      <c r="C249" s="3">
        <v>2.65</v>
      </c>
      <c r="D249" s="3">
        <v>1.54</v>
      </c>
    </row>
    <row r="250" spans="1:4">
      <c r="A250" s="3">
        <v>1.57</v>
      </c>
      <c r="B250" s="3"/>
      <c r="C250" s="3">
        <v>0.92</v>
      </c>
      <c r="D250" s="3">
        <v>1.57</v>
      </c>
    </row>
    <row r="251" spans="1:4">
      <c r="A251" s="3">
        <v>1.64</v>
      </c>
      <c r="B251" s="3"/>
      <c r="C251" s="3">
        <v>-2.29</v>
      </c>
      <c r="D251" s="3">
        <v>1.64</v>
      </c>
    </row>
    <row r="252" spans="1:4">
      <c r="A252" s="3">
        <v>1.72</v>
      </c>
      <c r="B252" s="3">
        <v>-1.36</v>
      </c>
      <c r="C252" s="3"/>
      <c r="D252" s="3">
        <v>1.72</v>
      </c>
    </row>
    <row r="253" spans="1:4">
      <c r="A253" s="3">
        <v>1.88</v>
      </c>
      <c r="B253" s="3"/>
      <c r="C253" s="3">
        <v>0.85</v>
      </c>
      <c r="D253" s="3">
        <v>1.88</v>
      </c>
    </row>
    <row r="254" spans="1:4">
      <c r="A254" s="3">
        <v>1.91</v>
      </c>
      <c r="B254" s="3"/>
      <c r="C254" s="3">
        <v>1.62</v>
      </c>
      <c r="D254" s="3">
        <v>1.91</v>
      </c>
    </row>
    <row r="255" spans="1:4">
      <c r="A255" s="3">
        <v>1.94</v>
      </c>
      <c r="B255" s="3"/>
      <c r="C255" s="3">
        <v>1.08</v>
      </c>
      <c r="D255" s="3">
        <v>1.94</v>
      </c>
    </row>
    <row r="256" spans="1:4">
      <c r="A256" s="3">
        <v>1.95</v>
      </c>
      <c r="B256" s="3"/>
      <c r="C256" s="3">
        <v>6.12</v>
      </c>
      <c r="D256" s="3">
        <v>1.95</v>
      </c>
    </row>
    <row r="257" spans="1:4">
      <c r="A257" s="3">
        <v>1.98</v>
      </c>
      <c r="B257" s="3"/>
      <c r="C257" s="3">
        <v>2.84</v>
      </c>
      <c r="D257" s="3">
        <v>1.98</v>
      </c>
    </row>
    <row r="258" spans="1:4">
      <c r="A258" s="3">
        <v>1.98</v>
      </c>
      <c r="B258" s="3">
        <v>4.67</v>
      </c>
      <c r="C258" s="3"/>
      <c r="D258" s="3">
        <v>1.98</v>
      </c>
    </row>
    <row r="259" spans="1:4">
      <c r="A259" s="3">
        <v>2.0099999999999998</v>
      </c>
      <c r="B259" s="3">
        <v>-8.7799999999999994</v>
      </c>
      <c r="C259" s="3"/>
      <c r="D259" s="3">
        <v>2.0099999999999998</v>
      </c>
    </row>
    <row r="260" spans="1:4">
      <c r="A260" s="3">
        <v>2.0099999999999998</v>
      </c>
      <c r="B260" s="3"/>
      <c r="C260" s="3">
        <v>3.47</v>
      </c>
      <c r="D260" s="3">
        <v>2.0099999999999998</v>
      </c>
    </row>
    <row r="261" spans="1:4">
      <c r="A261" s="3">
        <v>2.06</v>
      </c>
      <c r="B261" s="3"/>
      <c r="C261" s="3">
        <v>2.0499999999999998</v>
      </c>
      <c r="D261" s="3">
        <v>2.06</v>
      </c>
    </row>
    <row r="262" spans="1:4">
      <c r="A262" s="3">
        <v>2.0699999999999998</v>
      </c>
      <c r="B262" s="3"/>
      <c r="C262" s="3">
        <v>2.37</v>
      </c>
      <c r="D262" s="3">
        <v>2.0699999999999998</v>
      </c>
    </row>
    <row r="263" spans="1:4">
      <c r="A263" s="3">
        <v>2.13</v>
      </c>
      <c r="B263" s="3"/>
      <c r="C263" s="3">
        <v>4.72</v>
      </c>
      <c r="D263" s="3">
        <v>2.13</v>
      </c>
    </row>
    <row r="264" spans="1:4">
      <c r="A264" s="3">
        <v>2.27</v>
      </c>
      <c r="B264" s="3"/>
      <c r="C264" s="3">
        <v>6.03</v>
      </c>
      <c r="D264" s="3">
        <v>2.27</v>
      </c>
    </row>
    <row r="265" spans="1:4">
      <c r="A265" s="3">
        <v>2.2799999999999998</v>
      </c>
      <c r="B265" s="3">
        <v>4.88</v>
      </c>
      <c r="C265" s="3"/>
      <c r="D265" s="3">
        <v>2.2799999999999998</v>
      </c>
    </row>
    <row r="266" spans="1:4">
      <c r="A266" s="3">
        <v>2.29</v>
      </c>
      <c r="B266" s="3"/>
      <c r="C266" s="3">
        <v>-0.76</v>
      </c>
      <c r="D266" s="3">
        <v>2.29</v>
      </c>
    </row>
    <row r="267" spans="1:4">
      <c r="A267" s="3">
        <v>2.2999999999999998</v>
      </c>
      <c r="B267" s="3">
        <v>1.64</v>
      </c>
      <c r="C267" s="3"/>
      <c r="D267" s="3">
        <v>2.2999999999999998</v>
      </c>
    </row>
    <row r="268" spans="1:4">
      <c r="A268" s="3">
        <v>2.35</v>
      </c>
      <c r="B268" s="3">
        <v>-3.2</v>
      </c>
      <c r="C268" s="3"/>
      <c r="D268" s="3">
        <v>2.35</v>
      </c>
    </row>
    <row r="269" spans="1:4">
      <c r="A269" s="3">
        <v>2.38</v>
      </c>
      <c r="B269" s="3"/>
      <c r="C269" s="3">
        <v>4.72</v>
      </c>
      <c r="D269" s="3">
        <v>2.38</v>
      </c>
    </row>
    <row r="270" spans="1:4">
      <c r="A270" s="3">
        <v>2.4700000000000002</v>
      </c>
      <c r="B270" s="3"/>
      <c r="C270" s="3">
        <v>0.1</v>
      </c>
      <c r="D270" s="3">
        <v>2.4700000000000002</v>
      </c>
    </row>
    <row r="271" spans="1:4">
      <c r="A271" s="3">
        <v>2.48</v>
      </c>
      <c r="B271" s="3"/>
      <c r="C271" s="3">
        <v>2.89</v>
      </c>
      <c r="D271" s="3">
        <v>2.48</v>
      </c>
    </row>
    <row r="272" spans="1:4">
      <c r="A272" s="3">
        <v>2.5299999999999998</v>
      </c>
      <c r="B272" s="3"/>
      <c r="C272" s="3">
        <v>3.14</v>
      </c>
      <c r="D272" s="3">
        <v>2.5299999999999998</v>
      </c>
    </row>
    <row r="273" spans="1:4">
      <c r="A273" s="3">
        <v>2.61</v>
      </c>
      <c r="B273" s="3">
        <v>-4.1900000000000004</v>
      </c>
      <c r="C273" s="3"/>
      <c r="D273" s="3">
        <v>2.61</v>
      </c>
    </row>
    <row r="274" spans="1:4">
      <c r="A274" s="3">
        <v>2.61</v>
      </c>
      <c r="B274" s="3"/>
      <c r="C274" s="3">
        <v>5.12</v>
      </c>
      <c r="D274" s="3">
        <v>2.61</v>
      </c>
    </row>
    <row r="275" spans="1:4">
      <c r="A275" s="3">
        <v>2.66</v>
      </c>
      <c r="B275" s="3"/>
      <c r="C275" s="3">
        <v>6.79</v>
      </c>
      <c r="D275" s="3">
        <v>2.66</v>
      </c>
    </row>
    <row r="276" spans="1:4">
      <c r="A276" s="3">
        <v>2.7</v>
      </c>
      <c r="B276" s="3">
        <v>0.89</v>
      </c>
      <c r="C276" s="3"/>
      <c r="D276" s="3">
        <v>2.7</v>
      </c>
    </row>
    <row r="277" spans="1:4">
      <c r="A277" s="3">
        <v>2.71</v>
      </c>
      <c r="B277" s="3"/>
      <c r="C277" s="3">
        <v>2.34</v>
      </c>
      <c r="D277" s="3">
        <v>2.71</v>
      </c>
    </row>
    <row r="278" spans="1:4">
      <c r="A278" s="3">
        <v>2.87</v>
      </c>
      <c r="B278" s="3"/>
      <c r="C278" s="3">
        <v>6.77</v>
      </c>
      <c r="D278" s="3">
        <v>2.87</v>
      </c>
    </row>
    <row r="279" spans="1:4">
      <c r="A279" s="3">
        <v>2.88</v>
      </c>
      <c r="B279" s="3"/>
      <c r="C279" s="3">
        <v>5.95</v>
      </c>
      <c r="D279" s="3">
        <v>2.88</v>
      </c>
    </row>
    <row r="280" spans="1:4">
      <c r="A280" s="3">
        <v>2.9</v>
      </c>
      <c r="B280" s="3"/>
      <c r="C280" s="3">
        <v>4.58</v>
      </c>
      <c r="D280" s="3">
        <v>2.9</v>
      </c>
    </row>
    <row r="281" spans="1:4">
      <c r="A281" s="3">
        <v>2.9</v>
      </c>
      <c r="B281" s="3">
        <v>-2.2400000000000002</v>
      </c>
      <c r="C281" s="3"/>
      <c r="D281" s="3">
        <v>2.9</v>
      </c>
    </row>
    <row r="282" spans="1:4">
      <c r="A282" s="3">
        <v>2.97</v>
      </c>
      <c r="B282" s="3"/>
      <c r="C282" s="3">
        <v>3.53</v>
      </c>
      <c r="D282" s="3">
        <v>2.97</v>
      </c>
    </row>
    <row r="283" spans="1:4">
      <c r="A283" s="3">
        <v>3.06</v>
      </c>
      <c r="B283" s="3"/>
      <c r="C283" s="3">
        <v>2.4900000000000002</v>
      </c>
      <c r="D283" s="3">
        <v>3.06</v>
      </c>
    </row>
    <row r="284" spans="1:4">
      <c r="A284" s="3">
        <v>3.11</v>
      </c>
      <c r="B284" s="3"/>
      <c r="C284" s="3">
        <v>-0.56999999999999995</v>
      </c>
      <c r="D284" s="3">
        <v>3.11</v>
      </c>
    </row>
    <row r="285" spans="1:4">
      <c r="A285" s="3">
        <v>3.14</v>
      </c>
      <c r="B285" s="3">
        <v>-5.45</v>
      </c>
      <c r="C285" s="3"/>
      <c r="D285" s="3">
        <v>3.14</v>
      </c>
    </row>
    <row r="286" spans="1:4">
      <c r="A286" s="3">
        <v>3.15</v>
      </c>
      <c r="B286" s="3"/>
      <c r="C286" s="3">
        <v>3.44</v>
      </c>
      <c r="D286" s="3">
        <v>3.15</v>
      </c>
    </row>
    <row r="287" spans="1:4">
      <c r="A287" s="3">
        <v>3.16</v>
      </c>
      <c r="B287" s="3">
        <v>0.73</v>
      </c>
      <c r="C287" s="3"/>
      <c r="D287" s="3">
        <v>3.16</v>
      </c>
    </row>
    <row r="288" spans="1:4">
      <c r="A288" s="3">
        <v>3.18</v>
      </c>
      <c r="B288" s="3"/>
      <c r="C288" s="3">
        <v>4.03</v>
      </c>
      <c r="D288" s="3">
        <v>3.18</v>
      </c>
    </row>
    <row r="289" spans="1:4">
      <c r="A289" s="3">
        <v>3.33</v>
      </c>
      <c r="B289" s="3"/>
      <c r="C289" s="3">
        <v>4.1399999999999997</v>
      </c>
      <c r="D289" s="3">
        <v>3.33</v>
      </c>
    </row>
    <row r="290" spans="1:4">
      <c r="A290" s="3">
        <v>3.39</v>
      </c>
      <c r="B290" s="3"/>
      <c r="C290" s="3">
        <v>4.66</v>
      </c>
      <c r="D290" s="3">
        <v>3.39</v>
      </c>
    </row>
    <row r="291" spans="1:4">
      <c r="A291" s="3">
        <v>3.43</v>
      </c>
      <c r="B291" s="3">
        <v>1.86</v>
      </c>
      <c r="C291" s="3"/>
      <c r="D291" s="3">
        <v>3.43</v>
      </c>
    </row>
    <row r="292" spans="1:4">
      <c r="A292" s="3">
        <v>3.46</v>
      </c>
      <c r="B292" s="3"/>
      <c r="C292" s="3">
        <v>6.46</v>
      </c>
      <c r="D292" s="3">
        <v>3.46</v>
      </c>
    </row>
    <row r="293" spans="1:4">
      <c r="A293" s="3">
        <v>3.48</v>
      </c>
      <c r="B293" s="3"/>
      <c r="C293" s="3">
        <v>4.54</v>
      </c>
      <c r="D293" s="3">
        <v>3.48</v>
      </c>
    </row>
    <row r="294" spans="1:4">
      <c r="A294" s="3">
        <v>3.52</v>
      </c>
      <c r="B294" s="3">
        <v>-2.67</v>
      </c>
      <c r="C294" s="3"/>
      <c r="D294" s="3">
        <v>3.52</v>
      </c>
    </row>
    <row r="295" spans="1:4">
      <c r="A295" s="3">
        <v>3.52</v>
      </c>
      <c r="B295" s="3"/>
      <c r="C295" s="3">
        <v>6.02</v>
      </c>
      <c r="D295" s="3">
        <v>3.52</v>
      </c>
    </row>
    <row r="296" spans="1:4">
      <c r="A296" s="3">
        <v>3.56</v>
      </c>
      <c r="B296" s="3"/>
      <c r="C296" s="3">
        <v>3.54</v>
      </c>
      <c r="D296" s="3">
        <v>3.56</v>
      </c>
    </row>
    <row r="297" spans="1:4">
      <c r="A297" s="3">
        <v>3.63</v>
      </c>
      <c r="B297" s="3"/>
      <c r="C297" s="3">
        <v>6.08</v>
      </c>
      <c r="D297" s="3">
        <v>3.63</v>
      </c>
    </row>
    <row r="298" spans="1:4">
      <c r="A298" s="3">
        <v>3.66</v>
      </c>
      <c r="B298" s="3"/>
      <c r="C298" s="3">
        <v>0.12</v>
      </c>
      <c r="D298" s="3">
        <v>3.66</v>
      </c>
    </row>
    <row r="299" spans="1:4">
      <c r="A299" s="3">
        <v>3.88</v>
      </c>
      <c r="B299" s="3"/>
      <c r="C299" s="3">
        <v>-3.74</v>
      </c>
      <c r="D299" s="3">
        <v>3.88</v>
      </c>
    </row>
    <row r="300" spans="1:4">
      <c r="A300" s="3">
        <v>4.2699999999999996</v>
      </c>
      <c r="B300" s="3">
        <v>1.45</v>
      </c>
      <c r="C300" s="3"/>
      <c r="D300" s="3">
        <v>4.2699999999999996</v>
      </c>
    </row>
    <row r="301" spans="1:4">
      <c r="A301" s="3">
        <v>4.32</v>
      </c>
      <c r="B301" s="3">
        <v>2.59</v>
      </c>
      <c r="C301" s="3"/>
      <c r="D301" s="3">
        <v>4.32</v>
      </c>
    </row>
    <row r="302" spans="1:4">
      <c r="A302" s="3">
        <v>4.3499999999999996</v>
      </c>
      <c r="B302" s="3"/>
      <c r="C302" s="3">
        <v>9.2100000000000009</v>
      </c>
      <c r="D302" s="3">
        <v>4.3499999999999996</v>
      </c>
    </row>
    <row r="303" spans="1:4">
      <c r="A303" s="3">
        <v>4.49</v>
      </c>
      <c r="B303" s="3">
        <v>-3.54</v>
      </c>
      <c r="C303" s="3"/>
      <c r="D303" s="3">
        <v>4.49</v>
      </c>
    </row>
    <row r="304" spans="1:4">
      <c r="A304" s="3">
        <v>4.58</v>
      </c>
      <c r="B304" s="3">
        <v>-2.5299999999999998</v>
      </c>
      <c r="C304" s="3"/>
      <c r="D304" s="3">
        <v>4.58</v>
      </c>
    </row>
    <row r="305" spans="1:4">
      <c r="A305" s="3">
        <v>4.7300000000000004</v>
      </c>
      <c r="B305" s="3"/>
      <c r="C305" s="3">
        <v>2.09</v>
      </c>
      <c r="D305" s="3">
        <v>4.7300000000000004</v>
      </c>
    </row>
    <row r="306" spans="1:4">
      <c r="A306" s="3">
        <v>4.7699999999999996</v>
      </c>
      <c r="B306" s="3"/>
      <c r="C306" s="3">
        <v>4.6500000000000004</v>
      </c>
      <c r="D306" s="3">
        <v>4.7699999999999996</v>
      </c>
    </row>
    <row r="307" spans="1:4">
      <c r="A307" s="3">
        <v>4.79</v>
      </c>
      <c r="B307" s="3">
        <v>-0.09</v>
      </c>
      <c r="C307" s="3"/>
      <c r="D307" s="3">
        <v>4.79</v>
      </c>
    </row>
    <row r="308" spans="1:4">
      <c r="A308" s="3">
        <v>4.82</v>
      </c>
      <c r="B308" s="3"/>
      <c r="C308" s="3">
        <v>6.12</v>
      </c>
      <c r="D308" s="3">
        <v>4.82</v>
      </c>
    </row>
    <row r="309" spans="1:4">
      <c r="A309" s="3">
        <v>4.8600000000000003</v>
      </c>
      <c r="B309" s="3">
        <v>-8.3000000000000007</v>
      </c>
      <c r="C309" s="3"/>
      <c r="D309" s="3">
        <v>4.8600000000000003</v>
      </c>
    </row>
    <row r="310" spans="1:4">
      <c r="A310" s="3">
        <v>4.9000000000000004</v>
      </c>
      <c r="B310" s="3">
        <v>-1.43</v>
      </c>
      <c r="C310" s="3"/>
      <c r="D310" s="3">
        <v>4.9000000000000004</v>
      </c>
    </row>
    <row r="311" spans="1:4">
      <c r="A311" s="3">
        <v>4.95</v>
      </c>
      <c r="B311" s="3"/>
      <c r="C311" s="3">
        <v>2.2400000000000002</v>
      </c>
      <c r="D311" s="3">
        <v>4.95</v>
      </c>
    </row>
    <row r="312" spans="1:4">
      <c r="A312" s="3">
        <v>5.0999999999999996</v>
      </c>
      <c r="B312" s="3">
        <v>-2.57</v>
      </c>
      <c r="C312" s="3"/>
      <c r="D312" s="3">
        <v>5.0999999999999996</v>
      </c>
    </row>
    <row r="313" spans="1:4">
      <c r="A313" s="3">
        <v>5.15</v>
      </c>
      <c r="B313" s="3"/>
      <c r="C313" s="3">
        <v>5.67</v>
      </c>
      <c r="D313" s="3">
        <v>5.15</v>
      </c>
    </row>
    <row r="314" spans="1:4">
      <c r="A314" s="3">
        <v>5.18</v>
      </c>
      <c r="B314" s="3">
        <v>-5.79</v>
      </c>
      <c r="C314" s="3"/>
      <c r="D314" s="3">
        <v>5.18</v>
      </c>
    </row>
    <row r="315" spans="1:4">
      <c r="A315" s="3">
        <v>5.26</v>
      </c>
      <c r="B315" s="3">
        <v>3.78</v>
      </c>
      <c r="C315" s="3"/>
      <c r="D315" s="3">
        <v>5.26</v>
      </c>
    </row>
    <row r="316" spans="1:4">
      <c r="A316" s="3">
        <v>5.3</v>
      </c>
      <c r="B316" s="3"/>
      <c r="C316" s="3">
        <v>5.46</v>
      </c>
      <c r="D316" s="3">
        <v>5.3</v>
      </c>
    </row>
    <row r="317" spans="1:4">
      <c r="A317" s="3">
        <v>5.43</v>
      </c>
      <c r="B317" s="3"/>
      <c r="C317" s="3">
        <v>3.58</v>
      </c>
      <c r="D317" s="3">
        <v>5.43</v>
      </c>
    </row>
    <row r="318" spans="1:4">
      <c r="A318" s="3">
        <v>5.49</v>
      </c>
      <c r="B318" s="3">
        <v>4.72</v>
      </c>
      <c r="C318" s="3"/>
      <c r="D318" s="3">
        <v>5.49</v>
      </c>
    </row>
    <row r="319" spans="1:4">
      <c r="A319" s="3">
        <v>5.52</v>
      </c>
      <c r="B319" s="3"/>
      <c r="C319" s="3">
        <v>5.96</v>
      </c>
      <c r="D319" s="3">
        <v>5.52</v>
      </c>
    </row>
    <row r="320" spans="1:4">
      <c r="A320" s="3">
        <v>5.82</v>
      </c>
      <c r="B320" s="3"/>
      <c r="C320" s="3">
        <v>5.1100000000000003</v>
      </c>
      <c r="D320" s="3">
        <v>5.82</v>
      </c>
    </row>
    <row r="321" spans="1:4">
      <c r="A321" s="3">
        <v>5.89</v>
      </c>
      <c r="B321" s="3">
        <v>3.8</v>
      </c>
      <c r="C321" s="3"/>
      <c r="D321" s="3">
        <v>5.89</v>
      </c>
    </row>
    <row r="322" spans="1:4">
      <c r="A322" s="3">
        <v>6.05</v>
      </c>
      <c r="B322" s="3">
        <v>2.83</v>
      </c>
      <c r="C322" s="3"/>
      <c r="D322" s="3">
        <v>6.05</v>
      </c>
    </row>
    <row r="323" spans="1:4">
      <c r="A323" s="3">
        <v>6.1</v>
      </c>
      <c r="B323" s="3"/>
      <c r="C323" s="3">
        <v>4.04</v>
      </c>
      <c r="D323" s="3">
        <v>6.1</v>
      </c>
    </row>
    <row r="324" spans="1:4">
      <c r="A324" s="3">
        <v>6.21</v>
      </c>
      <c r="B324" s="3"/>
      <c r="C324" s="3">
        <v>6.94</v>
      </c>
      <c r="D324" s="3">
        <v>6.21</v>
      </c>
    </row>
    <row r="325" spans="1:4">
      <c r="A325" s="3">
        <v>6.3</v>
      </c>
      <c r="B325" s="3"/>
      <c r="C325" s="3">
        <v>5.79</v>
      </c>
      <c r="D325" s="3">
        <v>6.3</v>
      </c>
    </row>
    <row r="326" spans="1:4">
      <c r="A326" s="3">
        <v>6.33</v>
      </c>
      <c r="B326" s="3">
        <v>-2.44</v>
      </c>
      <c r="C326" s="3"/>
      <c r="D326" s="3">
        <v>6.33</v>
      </c>
    </row>
    <row r="327" spans="1:4">
      <c r="A327" s="3">
        <v>6.36</v>
      </c>
      <c r="B327" s="3"/>
      <c r="C327" s="3">
        <v>8.1300000000000008</v>
      </c>
      <c r="D327" s="3">
        <v>6.36</v>
      </c>
    </row>
    <row r="328" spans="1:4">
      <c r="A328" s="3">
        <v>6.65</v>
      </c>
      <c r="B328" s="3"/>
      <c r="C328" s="3">
        <v>1.1000000000000001</v>
      </c>
      <c r="D328" s="3">
        <v>6.65</v>
      </c>
    </row>
    <row r="329" spans="1:4">
      <c r="A329" s="3">
        <v>7.3</v>
      </c>
      <c r="B329" s="3"/>
      <c r="C329" s="3">
        <v>8.41</v>
      </c>
      <c r="D329" s="3">
        <v>7.3</v>
      </c>
    </row>
    <row r="330" spans="1:4">
      <c r="A330" s="3">
        <v>7.56</v>
      </c>
      <c r="B330" s="3"/>
      <c r="C330" s="3">
        <v>5.96</v>
      </c>
      <c r="D330" s="3">
        <v>7.56</v>
      </c>
    </row>
    <row r="331" spans="1:4">
      <c r="A331" s="3">
        <v>7.61</v>
      </c>
      <c r="B331" s="3"/>
      <c r="C331" s="3">
        <v>10.3</v>
      </c>
      <c r="D331" s="3">
        <v>7.61</v>
      </c>
    </row>
    <row r="332" spans="1:4">
      <c r="A332" s="3">
        <v>7.62</v>
      </c>
      <c r="B332" s="3"/>
      <c r="C332" s="3">
        <v>5.77</v>
      </c>
      <c r="D332" s="3">
        <v>7.62</v>
      </c>
    </row>
    <row r="333" spans="1:4">
      <c r="A333" s="3">
        <v>7.62</v>
      </c>
      <c r="B333" s="3"/>
      <c r="C333" s="3">
        <v>6.21</v>
      </c>
      <c r="D333" s="3">
        <v>7.62</v>
      </c>
    </row>
    <row r="334" spans="1:4">
      <c r="A334" s="3">
        <v>7.71</v>
      </c>
      <c r="B334" s="3">
        <v>2.4300000000000002</v>
      </c>
      <c r="C334" s="3"/>
      <c r="D334" s="3">
        <v>7.71</v>
      </c>
    </row>
    <row r="335" spans="1:4">
      <c r="A335" s="3">
        <v>7.96</v>
      </c>
      <c r="B335" s="3"/>
      <c r="C335" s="3">
        <v>14.66</v>
      </c>
      <c r="D335" s="3">
        <v>7.96</v>
      </c>
    </row>
    <row r="336" spans="1:4">
      <c r="A336" s="3">
        <v>8.1999999999999993</v>
      </c>
      <c r="B336" s="3">
        <v>5.21</v>
      </c>
      <c r="C336" s="3"/>
      <c r="D336" s="3">
        <v>8.1999999999999993</v>
      </c>
    </row>
    <row r="337" spans="1:4">
      <c r="A337" s="3">
        <v>8.2799999999999994</v>
      </c>
      <c r="B337" s="3">
        <v>-0.4</v>
      </c>
      <c r="C337" s="3"/>
      <c r="D337" s="3">
        <v>8.2799999999999994</v>
      </c>
    </row>
    <row r="338" spans="1:4">
      <c r="A338" s="3">
        <v>8.51</v>
      </c>
      <c r="B338" s="3">
        <v>0.83</v>
      </c>
      <c r="C338" s="3"/>
      <c r="D338" s="3">
        <v>8.51</v>
      </c>
    </row>
    <row r="339" spans="1:4">
      <c r="A339" s="3">
        <v>8.56</v>
      </c>
      <c r="B339" s="3">
        <v>-0.8</v>
      </c>
      <c r="C339" s="3"/>
      <c r="D339" s="3">
        <v>8.56</v>
      </c>
    </row>
    <row r="340" spans="1:4">
      <c r="A340" s="3">
        <v>8.61</v>
      </c>
      <c r="B340" s="3">
        <v>-2.19</v>
      </c>
      <c r="C340" s="3"/>
      <c r="D340" s="3">
        <v>8.61</v>
      </c>
    </row>
    <row r="341" spans="1:4">
      <c r="A341" s="3">
        <v>8.65</v>
      </c>
      <c r="B341" s="3">
        <v>1.93</v>
      </c>
      <c r="C341" s="3"/>
      <c r="D341" s="3">
        <v>8.65</v>
      </c>
    </row>
    <row r="342" spans="1:4">
      <c r="A342" s="3">
        <v>8.69</v>
      </c>
      <c r="B342" s="3"/>
      <c r="C342" s="3">
        <v>6.79</v>
      </c>
      <c r="D342" s="3">
        <v>8.69</v>
      </c>
    </row>
    <row r="343" spans="1:4">
      <c r="A343" s="3">
        <v>8.91</v>
      </c>
      <c r="B343" s="3">
        <v>0.75</v>
      </c>
      <c r="C343" s="3"/>
      <c r="D343" s="3">
        <v>8.91</v>
      </c>
    </row>
    <row r="344" spans="1:4">
      <c r="A344" s="3">
        <v>9.14</v>
      </c>
      <c r="B344" s="3">
        <v>2.2599999999999998</v>
      </c>
      <c r="C344" s="3"/>
      <c r="D344" s="3">
        <v>9.14</v>
      </c>
    </row>
    <row r="345" spans="1:4">
      <c r="A345" s="3">
        <v>9.2100000000000009</v>
      </c>
      <c r="B345" s="3"/>
      <c r="C345" s="3">
        <v>-8.2799999999999994</v>
      </c>
      <c r="D345" s="3">
        <v>9.2100000000000009</v>
      </c>
    </row>
    <row r="346" spans="1:4">
      <c r="A346" s="3">
        <v>9.42</v>
      </c>
      <c r="B346" s="3"/>
      <c r="C346" s="3">
        <v>-14.94</v>
      </c>
      <c r="D346" s="3">
        <v>9.42</v>
      </c>
    </row>
    <row r="347" spans="1:4">
      <c r="A347" s="3">
        <v>10.16</v>
      </c>
      <c r="B347" s="3">
        <v>10.1</v>
      </c>
      <c r="C347" s="3"/>
      <c r="D347" s="3">
        <v>10.16</v>
      </c>
    </row>
    <row r="348" spans="1:4">
      <c r="A348" s="3">
        <v>10.61</v>
      </c>
      <c r="B348" s="3">
        <v>7.44</v>
      </c>
      <c r="C348" s="3"/>
      <c r="D348" s="3">
        <v>10.61</v>
      </c>
    </row>
    <row r="349" spans="1:4">
      <c r="A349" s="3">
        <v>11.2</v>
      </c>
      <c r="B349" s="3">
        <v>-2.02</v>
      </c>
      <c r="C349" s="3"/>
      <c r="D349" s="3">
        <v>11.2</v>
      </c>
    </row>
    <row r="350" spans="1:4">
      <c r="A350" s="3">
        <v>11.68</v>
      </c>
      <c r="B350" s="3"/>
      <c r="C350" s="3">
        <v>6.79</v>
      </c>
      <c r="D350" s="3">
        <v>11.68</v>
      </c>
    </row>
    <row r="351" spans="1:4">
      <c r="A351" s="3">
        <v>11.94</v>
      </c>
      <c r="B351" s="3"/>
      <c r="C351" s="3">
        <v>11.61</v>
      </c>
      <c r="D351" s="3">
        <v>11.94</v>
      </c>
    </row>
    <row r="352" spans="1:4">
      <c r="A352" s="3">
        <v>12.17</v>
      </c>
      <c r="B352" s="3"/>
      <c r="C352" s="3">
        <v>9.51</v>
      </c>
      <c r="D352" s="3">
        <v>12.17</v>
      </c>
    </row>
    <row r="353" spans="1:4">
      <c r="A353" s="3">
        <v>12.37</v>
      </c>
      <c r="B353" s="3"/>
      <c r="C353" s="3">
        <v>7.5</v>
      </c>
      <c r="D353" s="3">
        <v>12.37</v>
      </c>
    </row>
    <row r="354" spans="1:4">
      <c r="A354" s="3">
        <v>12.68</v>
      </c>
      <c r="B354" s="3">
        <v>1.59</v>
      </c>
      <c r="C354" s="3"/>
      <c r="D354" s="3">
        <v>12.68</v>
      </c>
    </row>
    <row r="355" spans="1:4">
      <c r="A355" s="3">
        <v>14.02</v>
      </c>
      <c r="B355" s="3">
        <v>-5.68</v>
      </c>
      <c r="C355" s="3"/>
      <c r="D355" s="3">
        <v>14.02</v>
      </c>
    </row>
    <row r="356" spans="1:4">
      <c r="A356" s="3">
        <v>16</v>
      </c>
      <c r="B356" s="3"/>
      <c r="C356" s="3">
        <v>19.13</v>
      </c>
      <c r="D356" s="3">
        <v>16</v>
      </c>
    </row>
    <row r="357" spans="1:4">
      <c r="A357" s="3">
        <v>17.29</v>
      </c>
      <c r="B357" s="3"/>
      <c r="C357" s="3">
        <v>3.67</v>
      </c>
      <c r="D357" s="3">
        <v>17.29</v>
      </c>
    </row>
    <row r="358" spans="1:4">
      <c r="A358" s="3">
        <v>19.52</v>
      </c>
      <c r="B358" s="3">
        <v>-3.02</v>
      </c>
      <c r="C358" s="3"/>
      <c r="D358" s="3">
        <v>19.52</v>
      </c>
    </row>
    <row r="359" spans="1:4">
      <c r="A359" s="3">
        <v>20.86</v>
      </c>
      <c r="B359" s="3">
        <v>13.75</v>
      </c>
      <c r="C359" s="3"/>
      <c r="D359" s="3">
        <v>20.86</v>
      </c>
    </row>
    <row r="360" spans="1:4">
      <c r="A360" s="3">
        <v>29.51</v>
      </c>
      <c r="B360" s="3">
        <v>27.52</v>
      </c>
      <c r="C360" s="3"/>
      <c r="D360" s="3">
        <v>29.51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9"/>
  <sheetViews>
    <sheetView workbookViewId="0">
      <selection activeCell="N40" sqref="N40"/>
    </sheetView>
  </sheetViews>
  <sheetFormatPr baseColWidth="10" defaultColWidth="9.140625" defaultRowHeight="16.5"/>
  <cols>
    <col min="1" max="1" width="30.28515625" style="1" bestFit="1" customWidth="1"/>
    <col min="2" max="2" width="20.7109375" style="1" customWidth="1"/>
  </cols>
  <sheetData>
    <row r="1" spans="1:2">
      <c r="A1" s="2" t="s">
        <v>200</v>
      </c>
    </row>
    <row r="3" spans="1:2">
      <c r="A3" s="2" t="s">
        <v>199</v>
      </c>
      <c r="B3" s="2" t="s">
        <v>263</v>
      </c>
    </row>
    <row r="4" spans="1:2">
      <c r="A4" s="1" t="s">
        <v>193</v>
      </c>
      <c r="B4" s="1">
        <v>48.3</v>
      </c>
    </row>
    <row r="5" spans="1:2">
      <c r="A5" s="1" t="s">
        <v>194</v>
      </c>
      <c r="B5" s="1">
        <v>33.299999999999997</v>
      </c>
    </row>
    <row r="6" spans="1:2">
      <c r="A6" s="1" t="s">
        <v>195</v>
      </c>
      <c r="B6" s="1">
        <v>4.0999999999999996</v>
      </c>
    </row>
    <row r="7" spans="1:2">
      <c r="A7" s="1" t="s">
        <v>196</v>
      </c>
      <c r="B7" s="1">
        <v>2.9</v>
      </c>
    </row>
    <row r="8" spans="1:2">
      <c r="A8" s="1" t="s">
        <v>197</v>
      </c>
      <c r="B8" s="1">
        <v>8.3000000000000007</v>
      </c>
    </row>
    <row r="9" spans="1:2">
      <c r="A9" s="1" t="s">
        <v>198</v>
      </c>
      <c r="B9" s="1">
        <v>3.1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9"/>
  <sheetViews>
    <sheetView workbookViewId="0">
      <selection activeCell="B4" sqref="B4"/>
    </sheetView>
  </sheetViews>
  <sheetFormatPr baseColWidth="10" defaultColWidth="9.140625" defaultRowHeight="16.5"/>
  <cols>
    <col min="1" max="1" width="37.42578125" style="1" bestFit="1" customWidth="1"/>
    <col min="2" max="2" width="20.7109375" style="1" customWidth="1"/>
  </cols>
  <sheetData>
    <row r="1" spans="1:2">
      <c r="A1" s="2" t="s">
        <v>208</v>
      </c>
    </row>
    <row r="3" spans="1:2">
      <c r="A3" s="2" t="s">
        <v>207</v>
      </c>
      <c r="B3" s="2" t="s">
        <v>262</v>
      </c>
    </row>
    <row r="4" spans="1:2">
      <c r="A4" s="1" t="s">
        <v>201</v>
      </c>
      <c r="B4" s="1">
        <v>29.9</v>
      </c>
    </row>
    <row r="5" spans="1:2">
      <c r="A5" s="1" t="s">
        <v>202</v>
      </c>
      <c r="B5" s="1">
        <v>19.399999999999999</v>
      </c>
    </row>
    <row r="6" spans="1:2">
      <c r="A6" s="1" t="s">
        <v>203</v>
      </c>
      <c r="B6" s="1">
        <v>17.600000000000001</v>
      </c>
    </row>
    <row r="7" spans="1:2">
      <c r="A7" s="1" t="s">
        <v>204</v>
      </c>
      <c r="B7" s="1">
        <v>15.4</v>
      </c>
    </row>
    <row r="8" spans="1:2">
      <c r="A8" s="1" t="s">
        <v>205</v>
      </c>
      <c r="B8" s="1">
        <v>6.9</v>
      </c>
    </row>
    <row r="9" spans="1:2">
      <c r="A9" s="1" t="s">
        <v>206</v>
      </c>
      <c r="B9" s="1">
        <v>10.7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4"/>
  <sheetViews>
    <sheetView workbookViewId="0">
      <selection activeCell="H21" sqref="H21"/>
    </sheetView>
  </sheetViews>
  <sheetFormatPr baseColWidth="10" defaultColWidth="9.140625" defaultRowHeight="16.5"/>
  <cols>
    <col min="1" max="2" width="20.7109375" style="1" customWidth="1"/>
    <col min="3" max="3" width="30.7109375" style="1" bestFit="1" customWidth="1"/>
    <col min="4" max="4" width="28.28515625" style="1" bestFit="1" customWidth="1"/>
    <col min="5" max="5" width="22.5703125" style="1" customWidth="1"/>
    <col min="6" max="6" width="38.42578125" style="1" bestFit="1" customWidth="1"/>
  </cols>
  <sheetData>
    <row r="1" spans="1:6">
      <c r="A1" s="2" t="s">
        <v>213</v>
      </c>
    </row>
    <row r="3" spans="1:6">
      <c r="A3" s="2" t="s">
        <v>40</v>
      </c>
      <c r="B3" s="2" t="s">
        <v>199</v>
      </c>
      <c r="C3" s="2" t="s">
        <v>209</v>
      </c>
      <c r="D3" s="2" t="s">
        <v>210</v>
      </c>
      <c r="E3" s="2" t="s">
        <v>211</v>
      </c>
      <c r="F3" s="2" t="s">
        <v>212</v>
      </c>
    </row>
    <row r="4" spans="1:6">
      <c r="A4" s="1">
        <v>2007</v>
      </c>
      <c r="B4" s="4">
        <v>51</v>
      </c>
      <c r="C4" s="4">
        <v>43.5</v>
      </c>
      <c r="D4" s="4">
        <v>55.2</v>
      </c>
      <c r="E4" s="4"/>
      <c r="F4" s="4"/>
    </row>
    <row r="5" spans="1:6">
      <c r="A5" s="1">
        <v>2008</v>
      </c>
      <c r="B5" s="4">
        <v>52.3</v>
      </c>
      <c r="C5" s="4">
        <v>42.2</v>
      </c>
      <c r="D5" s="4">
        <v>55.2</v>
      </c>
      <c r="E5" s="4"/>
      <c r="F5" s="4"/>
    </row>
    <row r="6" spans="1:6">
      <c r="A6" s="1">
        <v>2009</v>
      </c>
      <c r="B6" s="4">
        <v>56.1</v>
      </c>
      <c r="C6" s="4">
        <v>43</v>
      </c>
      <c r="D6" s="4">
        <v>55.2</v>
      </c>
      <c r="E6" s="4"/>
      <c r="F6" s="4"/>
    </row>
    <row r="7" spans="1:6">
      <c r="A7" s="1">
        <v>2010</v>
      </c>
      <c r="B7" s="4">
        <v>55.2</v>
      </c>
      <c r="C7" s="4">
        <v>43.2</v>
      </c>
      <c r="D7" s="4">
        <v>55.2</v>
      </c>
      <c r="E7" s="4"/>
      <c r="F7" s="4"/>
    </row>
    <row r="8" spans="1:6">
      <c r="A8" s="1">
        <v>2011</v>
      </c>
      <c r="B8" s="4">
        <v>55.5</v>
      </c>
      <c r="C8" s="4">
        <v>43</v>
      </c>
      <c r="D8" s="4">
        <v>55.2</v>
      </c>
      <c r="E8" s="4"/>
      <c r="F8" s="4"/>
    </row>
    <row r="9" spans="1:6">
      <c r="A9" s="1">
        <v>2012</v>
      </c>
      <c r="B9" s="4">
        <v>54.3</v>
      </c>
      <c r="C9" s="4">
        <v>42.6</v>
      </c>
      <c r="D9" s="4">
        <v>55.2</v>
      </c>
      <c r="E9" s="4"/>
      <c r="F9" s="4"/>
    </row>
    <row r="10" spans="1:6">
      <c r="A10" s="1">
        <v>2013</v>
      </c>
      <c r="B10" s="4">
        <v>54.6</v>
      </c>
      <c r="C10" s="4">
        <v>42.1</v>
      </c>
      <c r="D10" s="4">
        <v>55.2</v>
      </c>
      <c r="E10" s="4"/>
      <c r="F10" s="4"/>
    </row>
    <row r="11" spans="1:6">
      <c r="A11" s="1">
        <v>2014</v>
      </c>
      <c r="B11" s="4">
        <v>55.3</v>
      </c>
      <c r="C11" s="4">
        <v>41.5</v>
      </c>
      <c r="D11" s="4">
        <v>55.2</v>
      </c>
      <c r="E11" s="4"/>
      <c r="F11" s="4"/>
    </row>
    <row r="12" spans="1:6">
      <c r="A12" s="1">
        <v>2015</v>
      </c>
      <c r="B12" s="4">
        <v>56.3</v>
      </c>
      <c r="C12" s="4">
        <v>41.9</v>
      </c>
      <c r="D12" s="4">
        <v>55.2</v>
      </c>
      <c r="E12" s="4"/>
      <c r="F12" s="4"/>
    </row>
    <row r="13" spans="1:6">
      <c r="A13" s="1">
        <v>2016</v>
      </c>
      <c r="B13" s="4">
        <v>56.8</v>
      </c>
      <c r="C13" s="4">
        <v>42.1</v>
      </c>
      <c r="D13" s="4">
        <v>55.2</v>
      </c>
      <c r="E13" s="4"/>
      <c r="F13" s="4"/>
    </row>
    <row r="14" spans="1:6">
      <c r="A14" s="1">
        <v>2017</v>
      </c>
      <c r="B14" s="4">
        <v>56.8</v>
      </c>
      <c r="C14" s="4">
        <v>41.6</v>
      </c>
      <c r="D14" s="4">
        <v>55.2</v>
      </c>
      <c r="E14" s="4"/>
      <c r="F14" s="4"/>
    </row>
    <row r="15" spans="1:6">
      <c r="A15" s="1">
        <v>2018</v>
      </c>
      <c r="B15" s="4">
        <v>56.6</v>
      </c>
      <c r="C15" s="4">
        <v>41.6</v>
      </c>
      <c r="D15" s="4">
        <v>55.2</v>
      </c>
      <c r="E15" s="4"/>
      <c r="F15" s="4"/>
    </row>
    <row r="16" spans="1:6">
      <c r="A16" s="1">
        <v>2019</v>
      </c>
      <c r="B16" s="4">
        <v>57</v>
      </c>
      <c r="C16" s="4">
        <v>41.6</v>
      </c>
      <c r="D16" s="4">
        <v>55.2</v>
      </c>
      <c r="E16" s="4"/>
      <c r="F16" s="4"/>
    </row>
    <row r="17" spans="1:6">
      <c r="A17" s="1">
        <v>2020</v>
      </c>
      <c r="B17" s="4">
        <v>62.1</v>
      </c>
      <c r="C17" s="4">
        <v>41.6</v>
      </c>
      <c r="D17" s="4">
        <v>55.2</v>
      </c>
      <c r="E17" s="4"/>
      <c r="F17" s="4"/>
    </row>
    <row r="18" spans="1:6">
      <c r="A18" s="1">
        <v>2021</v>
      </c>
      <c r="B18" s="4">
        <v>58.4</v>
      </c>
      <c r="C18" s="4">
        <v>43.5</v>
      </c>
      <c r="D18" s="4">
        <v>55.2</v>
      </c>
      <c r="E18" s="4"/>
      <c r="F18" s="4"/>
    </row>
    <row r="19" spans="1:6">
      <c r="A19" s="1">
        <v>2022</v>
      </c>
      <c r="B19" s="4">
        <v>56.2</v>
      </c>
      <c r="C19" s="4">
        <v>42.1</v>
      </c>
      <c r="D19" s="4">
        <v>55.2</v>
      </c>
      <c r="E19" s="4"/>
      <c r="F19" s="4"/>
    </row>
    <row r="20" spans="1:6">
      <c r="A20" s="1">
        <v>2023</v>
      </c>
      <c r="B20" s="4">
        <v>58.4</v>
      </c>
      <c r="C20" s="4">
        <v>41.6</v>
      </c>
      <c r="D20" s="4">
        <v>55.2</v>
      </c>
      <c r="E20" s="4"/>
      <c r="F20" s="4"/>
    </row>
    <row r="21" spans="1:6">
      <c r="A21" s="1">
        <v>2024</v>
      </c>
      <c r="B21" s="4">
        <v>60</v>
      </c>
      <c r="C21" s="4">
        <v>41.4</v>
      </c>
      <c r="D21" s="4">
        <v>55.2</v>
      </c>
      <c r="E21" s="4"/>
      <c r="F21" s="4"/>
    </row>
    <row r="22" spans="1:6">
      <c r="A22" s="1">
        <v>2025</v>
      </c>
      <c r="B22" s="4">
        <v>60.8</v>
      </c>
      <c r="C22" s="4">
        <v>41.6</v>
      </c>
      <c r="D22" s="4">
        <v>55.2</v>
      </c>
      <c r="E22" s="4"/>
      <c r="F22" s="4">
        <v>41.6</v>
      </c>
    </row>
    <row r="23" spans="1:6">
      <c r="A23" s="1">
        <v>2026</v>
      </c>
      <c r="B23" s="4"/>
      <c r="C23" s="4"/>
      <c r="D23" s="4">
        <v>55.2</v>
      </c>
      <c r="E23" s="4">
        <v>62.1</v>
      </c>
      <c r="F23" s="4">
        <v>41.2</v>
      </c>
    </row>
    <row r="24" spans="1:6">
      <c r="A24" s="1">
        <v>2027</v>
      </c>
      <c r="B24" s="4"/>
      <c r="C24" s="4"/>
      <c r="D24" s="4">
        <v>55.2</v>
      </c>
      <c r="E24" s="4">
        <v>61.8</v>
      </c>
      <c r="F24" s="4">
        <v>40.9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4"/>
  <sheetViews>
    <sheetView workbookViewId="0">
      <selection activeCell="G37" sqref="G37"/>
    </sheetView>
  </sheetViews>
  <sheetFormatPr baseColWidth="10" defaultColWidth="9.140625" defaultRowHeight="16.5"/>
  <cols>
    <col min="1" max="6" width="20.7109375" style="1" customWidth="1"/>
    <col min="7" max="7" width="27.85546875" style="1" bestFit="1" customWidth="1"/>
    <col min="8" max="8" width="24.5703125" style="1" bestFit="1" customWidth="1"/>
    <col min="9" max="11" width="20.7109375" style="1" customWidth="1"/>
  </cols>
  <sheetData>
    <row r="1" spans="1:11">
      <c r="A1" s="2" t="s">
        <v>224</v>
      </c>
    </row>
    <row r="3" spans="1:11">
      <c r="A3" s="2" t="s">
        <v>40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G3" s="2" t="s">
        <v>219</v>
      </c>
      <c r="H3" s="2" t="s">
        <v>220</v>
      </c>
      <c r="I3" s="2" t="s">
        <v>221</v>
      </c>
      <c r="J3" s="2" t="s">
        <v>222</v>
      </c>
      <c r="K3" s="2" t="s">
        <v>223</v>
      </c>
    </row>
    <row r="4" spans="1:11">
      <c r="A4" s="1">
        <v>2007</v>
      </c>
      <c r="B4" s="4">
        <v>51</v>
      </c>
      <c r="C4" s="4">
        <v>45.9</v>
      </c>
      <c r="D4" s="4">
        <v>39.4</v>
      </c>
      <c r="E4" s="4">
        <v>49.4</v>
      </c>
      <c r="F4" s="4">
        <v>49.5</v>
      </c>
      <c r="G4" s="4"/>
      <c r="H4" s="4"/>
      <c r="I4" s="4"/>
      <c r="J4" s="4"/>
      <c r="K4" s="4"/>
    </row>
    <row r="5" spans="1:11">
      <c r="A5" s="1">
        <v>2008</v>
      </c>
      <c r="B5" s="4">
        <v>52.3</v>
      </c>
      <c r="C5" s="4">
        <v>47.2</v>
      </c>
      <c r="D5" s="4">
        <v>41.1</v>
      </c>
      <c r="E5" s="4">
        <v>50.5</v>
      </c>
      <c r="F5" s="4">
        <v>50.3</v>
      </c>
      <c r="G5" s="4"/>
      <c r="H5" s="4"/>
      <c r="I5" s="4"/>
      <c r="J5" s="4"/>
      <c r="K5" s="4"/>
    </row>
    <row r="6" spans="1:11">
      <c r="A6" s="1">
        <v>2009</v>
      </c>
      <c r="B6" s="4">
        <v>56.1</v>
      </c>
      <c r="C6" s="4">
        <v>51.2</v>
      </c>
      <c r="D6" s="4">
        <v>44.8</v>
      </c>
      <c r="E6" s="4">
        <v>52.8</v>
      </c>
      <c r="F6" s="4">
        <v>56.3</v>
      </c>
      <c r="G6" s="4"/>
      <c r="H6" s="4"/>
      <c r="I6" s="4"/>
      <c r="J6" s="4"/>
      <c r="K6" s="4"/>
    </row>
    <row r="7" spans="1:11">
      <c r="A7" s="1">
        <v>2010</v>
      </c>
      <c r="B7" s="4">
        <v>55.2</v>
      </c>
      <c r="C7" s="4">
        <v>51.1</v>
      </c>
      <c r="D7" s="4">
        <v>44.4</v>
      </c>
      <c r="E7" s="4">
        <v>51</v>
      </c>
      <c r="F7" s="4">
        <v>56.5</v>
      </c>
      <c r="G7" s="4"/>
      <c r="H7" s="4"/>
      <c r="I7" s="4"/>
      <c r="J7" s="4"/>
      <c r="K7" s="4"/>
    </row>
    <row r="8" spans="1:11">
      <c r="A8" s="1">
        <v>2011</v>
      </c>
      <c r="B8" s="4">
        <v>55.5</v>
      </c>
      <c r="C8" s="4">
        <v>49.6</v>
      </c>
      <c r="D8" s="4">
        <v>43.5</v>
      </c>
      <c r="E8" s="4">
        <v>50.3</v>
      </c>
      <c r="F8" s="4">
        <v>56.3</v>
      </c>
      <c r="G8" s="4"/>
      <c r="H8" s="4"/>
      <c r="I8" s="4"/>
      <c r="J8" s="4"/>
      <c r="K8" s="4"/>
    </row>
    <row r="9" spans="1:11">
      <c r="A9" s="1">
        <v>2012</v>
      </c>
      <c r="B9" s="4">
        <v>54.3</v>
      </c>
      <c r="C9" s="4">
        <v>50.3</v>
      </c>
      <c r="D9" s="4">
        <v>42.9</v>
      </c>
      <c r="E9" s="4">
        <v>51.3</v>
      </c>
      <c r="F9" s="4">
        <v>57.9</v>
      </c>
      <c r="G9" s="4"/>
      <c r="H9" s="4"/>
      <c r="I9" s="4"/>
      <c r="J9" s="4"/>
      <c r="K9" s="4"/>
    </row>
    <row r="10" spans="1:11">
      <c r="A10" s="1">
        <v>2013</v>
      </c>
      <c r="B10" s="4">
        <v>54.6</v>
      </c>
      <c r="C10" s="4">
        <v>50.3</v>
      </c>
      <c r="D10" s="4">
        <v>42.3</v>
      </c>
      <c r="E10" s="4">
        <v>52.4</v>
      </c>
      <c r="F10" s="4">
        <v>55.6</v>
      </c>
      <c r="G10" s="4"/>
      <c r="H10" s="4"/>
      <c r="I10" s="4"/>
      <c r="J10" s="4"/>
      <c r="K10" s="4"/>
    </row>
    <row r="11" spans="1:11">
      <c r="A11" s="1">
        <v>2014</v>
      </c>
      <c r="B11" s="4">
        <v>55.3</v>
      </c>
      <c r="C11" s="4">
        <v>49.6</v>
      </c>
      <c r="D11" s="4">
        <v>41.7</v>
      </c>
      <c r="E11" s="4">
        <v>51.7</v>
      </c>
      <c r="F11" s="4">
        <v>55.1</v>
      </c>
      <c r="G11" s="4"/>
      <c r="H11" s="4"/>
      <c r="I11" s="4"/>
      <c r="J11" s="4"/>
      <c r="K11" s="4"/>
    </row>
    <row r="12" spans="1:11">
      <c r="A12" s="1">
        <v>2015</v>
      </c>
      <c r="B12" s="4">
        <v>56.3</v>
      </c>
      <c r="C12" s="4">
        <v>48.7</v>
      </c>
      <c r="D12" s="4">
        <v>41.1</v>
      </c>
      <c r="E12" s="4">
        <v>50.4</v>
      </c>
      <c r="F12" s="4">
        <v>54.4</v>
      </c>
      <c r="G12" s="4"/>
      <c r="H12" s="4"/>
      <c r="I12" s="4"/>
      <c r="J12" s="4"/>
      <c r="K12" s="4"/>
    </row>
    <row r="13" spans="1:11">
      <c r="A13" s="1">
        <v>2016</v>
      </c>
      <c r="B13" s="4">
        <v>56.8</v>
      </c>
      <c r="C13" s="4">
        <v>48</v>
      </c>
      <c r="D13" s="4">
        <v>41</v>
      </c>
      <c r="E13" s="4">
        <v>50.7</v>
      </c>
      <c r="F13" s="4">
        <v>52.4</v>
      </c>
      <c r="G13" s="4"/>
      <c r="H13" s="4"/>
      <c r="I13" s="4"/>
      <c r="J13" s="4"/>
      <c r="K13" s="4"/>
    </row>
    <row r="14" spans="1:11">
      <c r="A14" s="1">
        <v>2017</v>
      </c>
      <c r="B14" s="4">
        <v>56.8</v>
      </c>
      <c r="C14" s="4">
        <v>47.4</v>
      </c>
      <c r="D14" s="4">
        <v>40.6</v>
      </c>
      <c r="E14" s="4">
        <v>50.3</v>
      </c>
      <c r="F14" s="4">
        <v>50.6</v>
      </c>
      <c r="G14" s="4"/>
      <c r="H14" s="4"/>
      <c r="I14" s="4"/>
      <c r="J14" s="4"/>
      <c r="K14" s="4"/>
    </row>
    <row r="15" spans="1:11">
      <c r="A15" s="1">
        <v>2018</v>
      </c>
      <c r="B15" s="4">
        <v>56.6</v>
      </c>
      <c r="C15" s="4">
        <v>47</v>
      </c>
      <c r="D15" s="4">
        <v>40.5</v>
      </c>
      <c r="E15" s="4">
        <v>50.8</v>
      </c>
      <c r="F15" s="4">
        <v>50.8</v>
      </c>
      <c r="G15" s="4"/>
      <c r="H15" s="4"/>
      <c r="I15" s="4"/>
      <c r="J15" s="4"/>
      <c r="K15" s="4"/>
    </row>
    <row r="16" spans="1:11">
      <c r="A16" s="1">
        <v>2019</v>
      </c>
      <c r="B16" s="4">
        <v>57</v>
      </c>
      <c r="C16" s="4">
        <v>47</v>
      </c>
      <c r="D16" s="4">
        <v>41</v>
      </c>
      <c r="E16" s="4">
        <v>49.8</v>
      </c>
      <c r="F16" s="4">
        <v>49.8</v>
      </c>
      <c r="G16" s="4"/>
      <c r="H16" s="4"/>
      <c r="I16" s="4"/>
      <c r="J16" s="4"/>
      <c r="K16" s="4"/>
    </row>
    <row r="17" spans="1:11">
      <c r="A17" s="1">
        <v>2020</v>
      </c>
      <c r="B17" s="4">
        <v>62.1</v>
      </c>
      <c r="C17" s="4">
        <v>53.6</v>
      </c>
      <c r="D17" s="4">
        <v>48.8</v>
      </c>
      <c r="E17" s="4">
        <v>53.1</v>
      </c>
      <c r="F17" s="4">
        <v>53.3</v>
      </c>
      <c r="G17" s="4"/>
      <c r="H17" s="4"/>
      <c r="I17" s="4"/>
      <c r="J17" s="4"/>
      <c r="K17" s="4"/>
    </row>
    <row r="18" spans="1:11">
      <c r="A18" s="1">
        <v>2021</v>
      </c>
      <c r="B18" s="4">
        <v>58.4</v>
      </c>
      <c r="C18" s="4">
        <v>52.1</v>
      </c>
      <c r="D18" s="4">
        <v>46.4</v>
      </c>
      <c r="E18" s="4">
        <v>50.6</v>
      </c>
      <c r="F18" s="4">
        <v>49.7</v>
      </c>
      <c r="G18" s="4"/>
      <c r="H18" s="4"/>
      <c r="I18" s="4"/>
      <c r="J18" s="4"/>
      <c r="K18" s="4"/>
    </row>
    <row r="19" spans="1:11">
      <c r="A19" s="1">
        <v>2022</v>
      </c>
      <c r="B19" s="4">
        <v>56.2</v>
      </c>
      <c r="C19" s="4">
        <v>50</v>
      </c>
      <c r="D19" s="4">
        <v>42.7</v>
      </c>
      <c r="E19" s="4">
        <v>49.5</v>
      </c>
      <c r="F19" s="4">
        <v>45.1</v>
      </c>
      <c r="G19" s="4"/>
      <c r="H19" s="4"/>
      <c r="I19" s="4"/>
      <c r="J19" s="4"/>
      <c r="K19" s="4"/>
    </row>
    <row r="20" spans="1:11">
      <c r="A20" s="1">
        <v>2023</v>
      </c>
      <c r="B20" s="4">
        <v>58.4</v>
      </c>
      <c r="C20" s="4">
        <v>49.4</v>
      </c>
      <c r="D20" s="4">
        <v>42.9</v>
      </c>
      <c r="E20" s="4">
        <v>50</v>
      </c>
      <c r="F20" s="4">
        <v>47.4</v>
      </c>
      <c r="G20" s="4"/>
      <c r="H20" s="4"/>
      <c r="I20" s="4"/>
      <c r="J20" s="4"/>
      <c r="K20" s="4"/>
    </row>
    <row r="21" spans="1:11">
      <c r="A21" s="1">
        <v>2024</v>
      </c>
      <c r="B21" s="4">
        <v>60</v>
      </c>
      <c r="C21" s="4">
        <v>49.5</v>
      </c>
      <c r="D21" s="4">
        <v>43.2</v>
      </c>
      <c r="E21" s="4">
        <v>50.5</v>
      </c>
      <c r="F21" s="4">
        <v>47.3</v>
      </c>
      <c r="G21" s="4"/>
      <c r="H21" s="4"/>
      <c r="I21" s="4"/>
      <c r="J21" s="4"/>
      <c r="K21" s="4"/>
    </row>
    <row r="22" spans="1:11">
      <c r="A22" s="1">
        <v>2025</v>
      </c>
      <c r="B22" s="4">
        <v>60.8</v>
      </c>
      <c r="C22" s="4">
        <v>49.8</v>
      </c>
      <c r="D22" s="4">
        <v>43.4</v>
      </c>
      <c r="E22" s="4">
        <v>49.7</v>
      </c>
      <c r="F22" s="4">
        <v>48</v>
      </c>
      <c r="G22" s="4">
        <v>60.8</v>
      </c>
      <c r="H22" s="4">
        <v>49.8</v>
      </c>
      <c r="I22" s="4">
        <v>43.4</v>
      </c>
      <c r="J22" s="4">
        <v>49.7</v>
      </c>
      <c r="K22" s="4">
        <v>48</v>
      </c>
    </row>
    <row r="23" spans="1:11">
      <c r="A23" s="1">
        <v>2026</v>
      </c>
      <c r="B23" s="4"/>
      <c r="C23" s="4"/>
      <c r="D23" s="4"/>
      <c r="E23" s="4"/>
      <c r="F23" s="4"/>
      <c r="G23" s="4">
        <v>62.1</v>
      </c>
      <c r="H23" s="4">
        <v>50.2</v>
      </c>
      <c r="I23" s="4">
        <v>43.7</v>
      </c>
      <c r="J23" s="4">
        <v>50.6</v>
      </c>
      <c r="K23" s="4">
        <v>48.8</v>
      </c>
    </row>
    <row r="24" spans="1:11">
      <c r="A24" s="1">
        <v>2027</v>
      </c>
      <c r="B24" s="4"/>
      <c r="C24" s="4"/>
      <c r="D24" s="4"/>
      <c r="E24" s="4"/>
      <c r="F24" s="4"/>
      <c r="G24" s="4">
        <v>61.8</v>
      </c>
      <c r="H24" s="4">
        <v>50.1</v>
      </c>
      <c r="I24" s="4">
        <v>43.5</v>
      </c>
      <c r="J24" s="4">
        <v>49.9</v>
      </c>
      <c r="K24" s="4">
        <v>49.4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4"/>
  <sheetViews>
    <sheetView workbookViewId="0">
      <selection activeCell="M34" sqref="M34"/>
    </sheetView>
  </sheetViews>
  <sheetFormatPr baseColWidth="10" defaultColWidth="9.140625" defaultRowHeight="16.5"/>
  <cols>
    <col min="1" max="6" width="20.7109375" style="1" customWidth="1"/>
    <col min="7" max="7" width="27.85546875" style="1" bestFit="1" customWidth="1"/>
    <col min="8" max="10" width="20.7109375" style="1" customWidth="1"/>
  </cols>
  <sheetData>
    <row r="1" spans="1:10">
      <c r="A1" s="2" t="s">
        <v>227</v>
      </c>
    </row>
    <row r="3" spans="1:10">
      <c r="A3" s="2" t="s">
        <v>40</v>
      </c>
      <c r="B3" s="2" t="s">
        <v>214</v>
      </c>
      <c r="C3" s="2" t="s">
        <v>225</v>
      </c>
      <c r="D3" s="2" t="s">
        <v>216</v>
      </c>
      <c r="E3" s="2" t="s">
        <v>217</v>
      </c>
      <c r="F3" s="2" t="s">
        <v>218</v>
      </c>
      <c r="G3" s="2" t="s">
        <v>219</v>
      </c>
      <c r="H3" s="2" t="s">
        <v>226</v>
      </c>
      <c r="I3" s="2" t="s">
        <v>222</v>
      </c>
      <c r="J3" s="2" t="s">
        <v>223</v>
      </c>
    </row>
    <row r="4" spans="1:10">
      <c r="A4" s="1">
        <v>2007</v>
      </c>
      <c r="B4" s="4">
        <v>43.5</v>
      </c>
      <c r="C4" s="4">
        <v>41.8</v>
      </c>
      <c r="D4" s="4">
        <v>32.9</v>
      </c>
      <c r="E4" s="4">
        <v>45</v>
      </c>
      <c r="F4" s="4">
        <v>46.5</v>
      </c>
      <c r="G4" s="4"/>
      <c r="H4" s="4"/>
      <c r="I4" s="4"/>
      <c r="J4" s="4"/>
    </row>
    <row r="5" spans="1:10">
      <c r="A5" s="1">
        <v>2008</v>
      </c>
      <c r="B5" s="4">
        <v>42.2</v>
      </c>
      <c r="C5" s="4">
        <v>40.9</v>
      </c>
      <c r="D5" s="4">
        <v>32.200000000000003</v>
      </c>
      <c r="E5" s="4">
        <v>44.2</v>
      </c>
      <c r="F5" s="4">
        <v>44.8</v>
      </c>
      <c r="G5" s="4"/>
      <c r="H5" s="4"/>
      <c r="I5" s="4"/>
      <c r="J5" s="4"/>
    </row>
    <row r="6" spans="1:10">
      <c r="A6" s="1">
        <v>2009</v>
      </c>
      <c r="B6" s="4">
        <v>43</v>
      </c>
      <c r="C6" s="4">
        <v>40.700000000000003</v>
      </c>
      <c r="D6" s="4">
        <v>31.5</v>
      </c>
      <c r="E6" s="4">
        <v>43.9</v>
      </c>
      <c r="F6" s="4">
        <v>44.7</v>
      </c>
      <c r="G6" s="4"/>
      <c r="H6" s="4"/>
      <c r="I6" s="4"/>
      <c r="J6" s="4"/>
    </row>
    <row r="7" spans="1:10">
      <c r="A7" s="1">
        <v>2010</v>
      </c>
      <c r="B7" s="4">
        <v>43.2</v>
      </c>
      <c r="C7" s="4">
        <v>41.2</v>
      </c>
      <c r="D7" s="4">
        <v>31.5</v>
      </c>
      <c r="E7" s="4">
        <v>43.1</v>
      </c>
      <c r="F7" s="4">
        <v>44.8</v>
      </c>
      <c r="G7" s="4"/>
      <c r="H7" s="4"/>
      <c r="I7" s="4"/>
      <c r="J7" s="4"/>
    </row>
    <row r="8" spans="1:10">
      <c r="A8" s="1">
        <v>2011</v>
      </c>
      <c r="B8" s="4">
        <v>43</v>
      </c>
      <c r="C8" s="4">
        <v>41.2</v>
      </c>
      <c r="D8" s="4">
        <v>31.9</v>
      </c>
      <c r="E8" s="4">
        <v>42.2</v>
      </c>
      <c r="F8" s="4">
        <v>44.9</v>
      </c>
      <c r="G8" s="4"/>
      <c r="H8" s="4"/>
      <c r="I8" s="4"/>
      <c r="J8" s="4"/>
    </row>
    <row r="9" spans="1:10">
      <c r="A9" s="1">
        <v>2012</v>
      </c>
      <c r="B9" s="4">
        <v>42.6</v>
      </c>
      <c r="C9" s="4">
        <v>40.6</v>
      </c>
      <c r="D9" s="4">
        <v>32.299999999999997</v>
      </c>
      <c r="E9" s="4">
        <v>42.3</v>
      </c>
      <c r="F9" s="4">
        <v>45.6</v>
      </c>
      <c r="G9" s="4"/>
      <c r="H9" s="4"/>
      <c r="I9" s="4"/>
      <c r="J9" s="4"/>
    </row>
    <row r="10" spans="1:10">
      <c r="A10" s="1">
        <v>2013</v>
      </c>
      <c r="B10" s="4">
        <v>42.1</v>
      </c>
      <c r="C10" s="4">
        <v>39</v>
      </c>
      <c r="D10" s="4">
        <v>32.6</v>
      </c>
      <c r="E10" s="4">
        <v>42.7</v>
      </c>
      <c r="F10" s="4">
        <v>46</v>
      </c>
      <c r="G10" s="4"/>
      <c r="H10" s="4"/>
      <c r="I10" s="4"/>
      <c r="J10" s="4"/>
    </row>
    <row r="11" spans="1:10">
      <c r="A11" s="1">
        <v>2014</v>
      </c>
      <c r="B11" s="4">
        <v>41.5</v>
      </c>
      <c r="C11" s="4">
        <v>37.9</v>
      </c>
      <c r="D11" s="4">
        <v>32.799999999999997</v>
      </c>
      <c r="E11" s="4">
        <v>42.5</v>
      </c>
      <c r="F11" s="4">
        <v>48.8</v>
      </c>
      <c r="G11" s="4"/>
      <c r="H11" s="4"/>
      <c r="I11" s="4"/>
      <c r="J11" s="4"/>
    </row>
    <row r="12" spans="1:10">
      <c r="A12" s="1">
        <v>2015</v>
      </c>
      <c r="B12" s="4">
        <v>41.9</v>
      </c>
      <c r="C12" s="4">
        <v>37.5</v>
      </c>
      <c r="D12" s="4">
        <v>32.9</v>
      </c>
      <c r="E12" s="4">
        <v>42.9</v>
      </c>
      <c r="F12" s="4">
        <v>46.5</v>
      </c>
      <c r="G12" s="4"/>
      <c r="H12" s="4"/>
      <c r="I12" s="4"/>
      <c r="J12" s="4"/>
    </row>
    <row r="13" spans="1:10">
      <c r="A13" s="1">
        <v>2016</v>
      </c>
      <c r="B13" s="4">
        <v>42.1</v>
      </c>
      <c r="C13" s="4">
        <v>37.9</v>
      </c>
      <c r="D13" s="4">
        <v>33.5</v>
      </c>
      <c r="E13" s="4">
        <v>44.2</v>
      </c>
      <c r="F13" s="4">
        <v>45.8</v>
      </c>
      <c r="G13" s="4"/>
      <c r="H13" s="4"/>
      <c r="I13" s="4"/>
      <c r="J13" s="4"/>
    </row>
    <row r="14" spans="1:10">
      <c r="A14" s="1">
        <v>2017</v>
      </c>
      <c r="B14" s="4">
        <v>41.6</v>
      </c>
      <c r="C14" s="4">
        <v>37.700000000000003</v>
      </c>
      <c r="D14" s="4">
        <v>33.299999999999997</v>
      </c>
      <c r="E14" s="4">
        <v>44.5</v>
      </c>
      <c r="F14" s="4">
        <v>45.5</v>
      </c>
      <c r="G14" s="4"/>
      <c r="H14" s="4"/>
      <c r="I14" s="4"/>
      <c r="J14" s="4"/>
    </row>
    <row r="15" spans="1:10">
      <c r="A15" s="1">
        <v>2018</v>
      </c>
      <c r="B15" s="4">
        <v>41.6</v>
      </c>
      <c r="C15" s="4">
        <v>38.299999999999997</v>
      </c>
      <c r="D15" s="4">
        <v>33.5</v>
      </c>
      <c r="E15" s="4">
        <v>44.1</v>
      </c>
      <c r="F15" s="4">
        <v>44.4</v>
      </c>
      <c r="G15" s="4"/>
      <c r="H15" s="4"/>
      <c r="I15" s="4"/>
      <c r="J15" s="4"/>
    </row>
    <row r="16" spans="1:10">
      <c r="A16" s="1">
        <v>2019</v>
      </c>
      <c r="B16" s="4">
        <v>41.6</v>
      </c>
      <c r="C16" s="4">
        <v>38.799999999999997</v>
      </c>
      <c r="D16" s="4">
        <v>33.4</v>
      </c>
      <c r="E16" s="4">
        <v>43</v>
      </c>
      <c r="F16" s="4">
        <v>47.1</v>
      </c>
      <c r="G16" s="4"/>
      <c r="H16" s="4"/>
      <c r="I16" s="4"/>
      <c r="J16" s="4"/>
    </row>
    <row r="17" spans="1:10">
      <c r="A17" s="1">
        <v>2020</v>
      </c>
      <c r="B17" s="4">
        <v>41.6</v>
      </c>
      <c r="C17" s="4">
        <v>37.6</v>
      </c>
      <c r="D17" s="4">
        <v>33.5</v>
      </c>
      <c r="E17" s="4">
        <v>42.6</v>
      </c>
      <c r="F17" s="4">
        <v>47.2</v>
      </c>
      <c r="G17" s="4"/>
      <c r="H17" s="4"/>
      <c r="I17" s="4"/>
      <c r="J17" s="4"/>
    </row>
    <row r="18" spans="1:10">
      <c r="A18" s="1">
        <v>2021</v>
      </c>
      <c r="B18" s="4">
        <v>43.5</v>
      </c>
      <c r="C18" s="4">
        <v>40.299999999999997</v>
      </c>
      <c r="D18" s="4">
        <v>34.1</v>
      </c>
      <c r="E18" s="4">
        <v>42.8</v>
      </c>
      <c r="F18" s="4">
        <v>47.2</v>
      </c>
      <c r="G18" s="4"/>
      <c r="H18" s="4"/>
      <c r="I18" s="4"/>
      <c r="J18" s="4"/>
    </row>
    <row r="19" spans="1:10">
      <c r="A19" s="1">
        <v>2022</v>
      </c>
      <c r="B19" s="4">
        <v>42.1</v>
      </c>
      <c r="C19" s="4">
        <v>42.4</v>
      </c>
      <c r="D19" s="4">
        <v>34</v>
      </c>
      <c r="E19" s="4">
        <v>42.5</v>
      </c>
      <c r="F19" s="4">
        <v>41.9</v>
      </c>
      <c r="G19" s="4"/>
      <c r="H19" s="4"/>
      <c r="I19" s="4"/>
      <c r="J19" s="4"/>
    </row>
    <row r="20" spans="1:10">
      <c r="A20" s="1">
        <v>2023</v>
      </c>
      <c r="B20" s="4">
        <v>41.6</v>
      </c>
      <c r="C20" s="4">
        <v>40.5</v>
      </c>
      <c r="D20" s="4">
        <v>33.9</v>
      </c>
      <c r="E20" s="4">
        <v>41.4</v>
      </c>
      <c r="F20" s="4">
        <v>43.4</v>
      </c>
      <c r="G20" s="4"/>
      <c r="H20" s="4"/>
      <c r="I20" s="4"/>
      <c r="J20" s="4"/>
    </row>
    <row r="21" spans="1:10">
      <c r="A21" s="1">
        <v>2024</v>
      </c>
      <c r="B21" s="4">
        <v>41.4</v>
      </c>
      <c r="C21" s="4">
        <v>39.5</v>
      </c>
      <c r="D21" s="4"/>
      <c r="E21" s="4">
        <v>41.1</v>
      </c>
      <c r="F21" s="4">
        <v>45.6</v>
      </c>
      <c r="G21" s="4">
        <v>41.4</v>
      </c>
      <c r="H21" s="4">
        <v>39.5</v>
      </c>
      <c r="I21" s="4">
        <v>41.1</v>
      </c>
      <c r="J21" s="4">
        <v>45.6</v>
      </c>
    </row>
    <row r="22" spans="1:10">
      <c r="A22" s="1">
        <v>2025</v>
      </c>
      <c r="B22" s="4"/>
      <c r="C22" s="4"/>
      <c r="D22" s="4"/>
      <c r="E22" s="4"/>
      <c r="F22" s="4"/>
      <c r="G22" s="4">
        <v>41.6</v>
      </c>
      <c r="H22" s="4">
        <v>39</v>
      </c>
      <c r="I22" s="4">
        <v>40.9</v>
      </c>
      <c r="J22" s="4">
        <v>45.1</v>
      </c>
    </row>
    <row r="23" spans="1:10">
      <c r="A23" s="1">
        <v>2026</v>
      </c>
      <c r="B23" s="4"/>
      <c r="C23" s="4"/>
      <c r="D23" s="4"/>
      <c r="E23" s="4"/>
      <c r="F23" s="4"/>
      <c r="G23" s="4">
        <v>41.2</v>
      </c>
      <c r="H23" s="4">
        <v>39.299999999999997</v>
      </c>
      <c r="I23" s="4">
        <v>40.6</v>
      </c>
      <c r="J23" s="4">
        <v>43.8</v>
      </c>
    </row>
    <row r="24" spans="1:10">
      <c r="A24" s="1">
        <v>2027</v>
      </c>
      <c r="B24" s="4"/>
      <c r="C24" s="4"/>
      <c r="D24" s="4"/>
      <c r="E24" s="4"/>
      <c r="F24" s="4"/>
      <c r="G24" s="4">
        <v>40.9</v>
      </c>
      <c r="H24" s="4">
        <v>38.700000000000003</v>
      </c>
      <c r="I24" s="4">
        <v>40.6</v>
      </c>
      <c r="J24" s="4">
        <v>43.7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23"/>
  <sheetViews>
    <sheetView workbookViewId="0">
      <selection activeCell="I31" sqref="I31"/>
    </sheetView>
  </sheetViews>
  <sheetFormatPr baseColWidth="10" defaultColWidth="9.140625" defaultRowHeight="16.5"/>
  <cols>
    <col min="1" max="5" width="20.7109375" style="1" customWidth="1"/>
  </cols>
  <sheetData>
    <row r="1" spans="1:5">
      <c r="A1" s="2" t="s">
        <v>228</v>
      </c>
    </row>
    <row r="3" spans="1:5">
      <c r="A3" s="2" t="s">
        <v>40</v>
      </c>
      <c r="B3" s="2" t="s">
        <v>225</v>
      </c>
      <c r="C3" s="2" t="s">
        <v>217</v>
      </c>
      <c r="D3" s="2" t="s">
        <v>218</v>
      </c>
      <c r="E3" s="2" t="s">
        <v>226</v>
      </c>
    </row>
    <row r="4" spans="1:5">
      <c r="A4" s="1">
        <v>2007</v>
      </c>
      <c r="B4" s="4">
        <v>47.5</v>
      </c>
      <c r="C4" s="4">
        <v>48</v>
      </c>
      <c r="D4" s="4">
        <v>49.2</v>
      </c>
      <c r="E4" s="4"/>
    </row>
    <row r="5" spans="1:5">
      <c r="A5" s="1">
        <v>2008</v>
      </c>
      <c r="B5" s="4">
        <v>47.6</v>
      </c>
      <c r="C5" s="4">
        <v>48.7</v>
      </c>
      <c r="D5" s="4">
        <v>49.7</v>
      </c>
      <c r="E5" s="4"/>
    </row>
    <row r="6" spans="1:5">
      <c r="A6" s="1">
        <v>2009</v>
      </c>
      <c r="B6" s="4">
        <v>50.5</v>
      </c>
      <c r="C6" s="4">
        <v>51.5</v>
      </c>
      <c r="D6" s="4">
        <v>55.8</v>
      </c>
      <c r="E6" s="4"/>
    </row>
    <row r="7" spans="1:5">
      <c r="A7" s="1">
        <v>2010</v>
      </c>
      <c r="B7" s="4">
        <v>49.3</v>
      </c>
      <c r="C7" s="4">
        <v>49.4</v>
      </c>
      <c r="D7" s="4">
        <v>55.6</v>
      </c>
      <c r="E7" s="4"/>
    </row>
    <row r="8" spans="1:5">
      <c r="A8" s="1">
        <v>2011</v>
      </c>
      <c r="B8" s="4">
        <v>48.9</v>
      </c>
      <c r="C8" s="4">
        <v>49.1</v>
      </c>
      <c r="D8" s="4">
        <v>55.1</v>
      </c>
      <c r="E8" s="4"/>
    </row>
    <row r="9" spans="1:5">
      <c r="A9" s="1">
        <v>2012</v>
      </c>
      <c r="B9" s="4">
        <v>47.7</v>
      </c>
      <c r="C9" s="4">
        <v>50.2</v>
      </c>
      <c r="D9" s="4">
        <v>56.6</v>
      </c>
      <c r="E9" s="4"/>
    </row>
    <row r="10" spans="1:5">
      <c r="A10" s="1">
        <v>2013</v>
      </c>
      <c r="B10" s="4">
        <v>47.3</v>
      </c>
      <c r="C10" s="4">
        <v>51.3</v>
      </c>
      <c r="D10" s="4">
        <v>53.9</v>
      </c>
      <c r="E10" s="4"/>
    </row>
    <row r="11" spans="1:5">
      <c r="A11" s="1">
        <v>2014</v>
      </c>
      <c r="B11" s="4">
        <v>47.3</v>
      </c>
      <c r="C11" s="4">
        <v>50.7</v>
      </c>
      <c r="D11" s="4">
        <v>53.2</v>
      </c>
      <c r="E11" s="4"/>
    </row>
    <row r="12" spans="1:5">
      <c r="A12" s="1">
        <v>2015</v>
      </c>
      <c r="B12" s="4">
        <v>48.1</v>
      </c>
      <c r="C12" s="4">
        <v>50</v>
      </c>
      <c r="D12" s="4">
        <v>52.8</v>
      </c>
      <c r="E12" s="4"/>
    </row>
    <row r="13" spans="1:5">
      <c r="A13" s="1">
        <v>2016</v>
      </c>
      <c r="B13" s="4">
        <v>49.3</v>
      </c>
      <c r="C13" s="4">
        <v>50.4</v>
      </c>
      <c r="D13" s="4">
        <v>51.1</v>
      </c>
      <c r="E13" s="4"/>
    </row>
    <row r="14" spans="1:5">
      <c r="A14" s="1">
        <v>2017</v>
      </c>
      <c r="B14" s="4">
        <v>49.6</v>
      </c>
      <c r="C14" s="4">
        <v>49.6</v>
      </c>
      <c r="D14" s="4">
        <v>49.5</v>
      </c>
      <c r="E14" s="4"/>
    </row>
    <row r="15" spans="1:5">
      <c r="A15" s="1">
        <v>2018</v>
      </c>
      <c r="B15" s="4">
        <v>48.9</v>
      </c>
      <c r="C15" s="4">
        <v>50</v>
      </c>
      <c r="D15" s="4">
        <v>49.4</v>
      </c>
      <c r="E15" s="4"/>
    </row>
    <row r="16" spans="1:5">
      <c r="A16" s="1">
        <v>2019</v>
      </c>
      <c r="B16" s="4">
        <v>51</v>
      </c>
      <c r="C16" s="4">
        <v>48.4</v>
      </c>
      <c r="D16" s="4">
        <v>48.4</v>
      </c>
      <c r="E16" s="4"/>
    </row>
    <row r="17" spans="1:5">
      <c r="A17" s="1">
        <v>2020</v>
      </c>
      <c r="B17" s="4">
        <v>54.6</v>
      </c>
      <c r="C17" s="4">
        <v>51.3</v>
      </c>
      <c r="D17" s="4">
        <v>51.7</v>
      </c>
      <c r="E17" s="4"/>
    </row>
    <row r="18" spans="1:5">
      <c r="A18" s="1">
        <v>2021</v>
      </c>
      <c r="B18" s="4">
        <v>50.3</v>
      </c>
      <c r="C18" s="4">
        <v>48.6</v>
      </c>
      <c r="D18" s="4">
        <v>47.8</v>
      </c>
      <c r="E18" s="4"/>
    </row>
    <row r="19" spans="1:5">
      <c r="A19" s="1">
        <v>2022</v>
      </c>
      <c r="B19" s="4">
        <v>47.9</v>
      </c>
      <c r="C19" s="4">
        <v>47.4</v>
      </c>
      <c r="D19" s="4">
        <v>43.9</v>
      </c>
      <c r="E19" s="4"/>
    </row>
    <row r="20" spans="1:5">
      <c r="A20" s="1">
        <v>2023</v>
      </c>
      <c r="B20" s="4">
        <v>51.3</v>
      </c>
      <c r="C20" s="4">
        <v>47.7</v>
      </c>
      <c r="D20" s="4">
        <v>46.3</v>
      </c>
      <c r="E20" s="4"/>
    </row>
    <row r="21" spans="1:5">
      <c r="A21" s="1">
        <v>2024</v>
      </c>
      <c r="B21" s="4">
        <v>52.6</v>
      </c>
      <c r="C21" s="4">
        <v>47.8</v>
      </c>
      <c r="D21" s="4">
        <v>45.1</v>
      </c>
      <c r="E21" s="4"/>
    </row>
    <row r="22" spans="1:5">
      <c r="A22" s="1">
        <v>2025</v>
      </c>
      <c r="B22" s="4">
        <v>53.6</v>
      </c>
      <c r="C22" s="4">
        <v>46.9</v>
      </c>
      <c r="D22" s="4">
        <v>46</v>
      </c>
      <c r="E22" s="4">
        <v>53.6</v>
      </c>
    </row>
    <row r="23" spans="1:5">
      <c r="A23" s="1">
        <v>2026</v>
      </c>
      <c r="B23" s="4"/>
      <c r="C23" s="4"/>
      <c r="D23" s="4"/>
      <c r="E23" s="4">
        <v>53.3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22"/>
  <sheetViews>
    <sheetView workbookViewId="0">
      <selection activeCell="L27" sqref="L27"/>
    </sheetView>
  </sheetViews>
  <sheetFormatPr baseColWidth="10" defaultColWidth="9.140625" defaultRowHeight="16.5"/>
  <cols>
    <col min="1" max="5" width="20.7109375" style="1" customWidth="1"/>
  </cols>
  <sheetData>
    <row r="1" spans="1:5">
      <c r="A1" s="2" t="s">
        <v>229</v>
      </c>
    </row>
    <row r="3" spans="1:5">
      <c r="A3" s="2" t="s">
        <v>40</v>
      </c>
      <c r="B3" s="2" t="s">
        <v>225</v>
      </c>
      <c r="C3" s="2" t="s">
        <v>217</v>
      </c>
      <c r="D3" s="2" t="s">
        <v>218</v>
      </c>
      <c r="E3" s="2" t="s">
        <v>226</v>
      </c>
    </row>
    <row r="4" spans="1:5">
      <c r="A4" s="1">
        <v>2007</v>
      </c>
      <c r="B4" s="4">
        <v>39</v>
      </c>
      <c r="C4" s="4">
        <v>43.7</v>
      </c>
      <c r="D4" s="4">
        <v>46.3</v>
      </c>
      <c r="E4" s="4"/>
    </row>
    <row r="5" spans="1:5">
      <c r="A5" s="1">
        <v>2008</v>
      </c>
      <c r="B5" s="4">
        <v>37.5</v>
      </c>
      <c r="C5" s="4">
        <v>42.7</v>
      </c>
      <c r="D5" s="4">
        <v>44.3</v>
      </c>
      <c r="E5" s="4"/>
    </row>
    <row r="6" spans="1:5">
      <c r="A6" s="1">
        <v>2009</v>
      </c>
      <c r="B6" s="4">
        <v>38.5</v>
      </c>
      <c r="C6" s="4">
        <v>42.9</v>
      </c>
      <c r="D6" s="4">
        <v>44.3</v>
      </c>
      <c r="E6" s="4"/>
    </row>
    <row r="7" spans="1:5">
      <c r="A7" s="1">
        <v>2010</v>
      </c>
      <c r="B7" s="4">
        <v>38.4</v>
      </c>
      <c r="C7" s="4">
        <v>41.9</v>
      </c>
      <c r="D7" s="4">
        <v>44.1</v>
      </c>
      <c r="E7" s="4"/>
    </row>
    <row r="8" spans="1:5">
      <c r="A8" s="1">
        <v>2011</v>
      </c>
      <c r="B8" s="4">
        <v>37.700000000000003</v>
      </c>
      <c r="C8" s="4">
        <v>41.3</v>
      </c>
      <c r="D8" s="4">
        <v>43.9</v>
      </c>
      <c r="E8" s="4"/>
    </row>
    <row r="9" spans="1:5">
      <c r="A9" s="1">
        <v>2012</v>
      </c>
      <c r="B9" s="4">
        <v>37.4</v>
      </c>
      <c r="C9" s="4">
        <v>41.4</v>
      </c>
      <c r="D9" s="4">
        <v>44.6</v>
      </c>
      <c r="E9" s="4"/>
    </row>
    <row r="10" spans="1:5">
      <c r="A10" s="1">
        <v>2013</v>
      </c>
      <c r="B10" s="4">
        <v>36.4</v>
      </c>
      <c r="C10" s="4">
        <v>41.7</v>
      </c>
      <c r="D10" s="4">
        <v>44.6</v>
      </c>
      <c r="E10" s="4"/>
    </row>
    <row r="11" spans="1:5">
      <c r="A11" s="1">
        <v>2014</v>
      </c>
      <c r="B11" s="4">
        <v>35.4</v>
      </c>
      <c r="C11" s="4">
        <v>41.6</v>
      </c>
      <c r="D11" s="4">
        <v>47.1</v>
      </c>
      <c r="E11" s="4"/>
    </row>
    <row r="12" spans="1:5">
      <c r="A12" s="1">
        <v>2015</v>
      </c>
      <c r="B12" s="4">
        <v>35.6</v>
      </c>
      <c r="C12" s="4">
        <v>42.6</v>
      </c>
      <c r="D12" s="4">
        <v>45.1</v>
      </c>
      <c r="E12" s="4"/>
    </row>
    <row r="13" spans="1:5">
      <c r="A13" s="1">
        <v>2016</v>
      </c>
      <c r="B13" s="4">
        <v>36.299999999999997</v>
      </c>
      <c r="C13" s="4">
        <v>44.2</v>
      </c>
      <c r="D13" s="4">
        <v>44.7</v>
      </c>
      <c r="E13" s="4"/>
    </row>
    <row r="14" spans="1:5">
      <c r="A14" s="1">
        <v>2017</v>
      </c>
      <c r="B14" s="4">
        <v>36</v>
      </c>
      <c r="C14" s="4">
        <v>43.9</v>
      </c>
      <c r="D14" s="4">
        <v>44.5</v>
      </c>
      <c r="E14" s="4"/>
    </row>
    <row r="15" spans="1:5">
      <c r="A15" s="1">
        <v>2018</v>
      </c>
      <c r="B15" s="4">
        <v>35.700000000000003</v>
      </c>
      <c r="C15" s="4">
        <v>43.5</v>
      </c>
      <c r="D15" s="4">
        <v>43.2</v>
      </c>
      <c r="E15" s="4"/>
    </row>
    <row r="16" spans="1:5">
      <c r="A16" s="1">
        <v>2019</v>
      </c>
      <c r="B16" s="4">
        <v>36.799999999999997</v>
      </c>
      <c r="C16" s="4">
        <v>41.9</v>
      </c>
      <c r="D16" s="4">
        <v>45.8</v>
      </c>
      <c r="E16" s="4"/>
    </row>
    <row r="17" spans="1:5">
      <c r="A17" s="1">
        <v>2020</v>
      </c>
      <c r="B17" s="4">
        <v>36.200000000000003</v>
      </c>
      <c r="C17" s="4">
        <v>41.2</v>
      </c>
      <c r="D17" s="4">
        <v>45.8</v>
      </c>
      <c r="E17" s="4"/>
    </row>
    <row r="18" spans="1:5">
      <c r="A18" s="1">
        <v>2021</v>
      </c>
      <c r="B18" s="4">
        <v>37</v>
      </c>
      <c r="C18" s="4">
        <v>41.6</v>
      </c>
      <c r="D18" s="4">
        <v>45.7</v>
      </c>
      <c r="E18" s="4"/>
    </row>
    <row r="19" spans="1:5">
      <c r="A19" s="1">
        <v>2022</v>
      </c>
      <c r="B19" s="4">
        <v>35.200000000000003</v>
      </c>
      <c r="C19" s="4">
        <v>41.2</v>
      </c>
      <c r="D19" s="4">
        <v>41</v>
      </c>
      <c r="E19" s="4"/>
    </row>
    <row r="20" spans="1:5">
      <c r="A20" s="1">
        <v>2023</v>
      </c>
      <c r="B20" s="4">
        <v>35.799999999999997</v>
      </c>
      <c r="C20" s="4">
        <v>39.9</v>
      </c>
      <c r="D20" s="4">
        <v>42.6</v>
      </c>
      <c r="E20" s="4"/>
    </row>
    <row r="21" spans="1:5">
      <c r="A21" s="1">
        <v>2024</v>
      </c>
      <c r="B21" s="4">
        <v>35.4</v>
      </c>
      <c r="C21" s="4"/>
      <c r="D21" s="4"/>
      <c r="E21" s="4">
        <v>35.4</v>
      </c>
    </row>
    <row r="22" spans="1:5">
      <c r="A22" s="1">
        <v>2025</v>
      </c>
      <c r="B22" s="4"/>
      <c r="C22" s="4"/>
      <c r="D22" s="4"/>
      <c r="E22" s="4">
        <v>35.9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24"/>
  <sheetViews>
    <sheetView workbookViewId="0">
      <selection activeCell="N18" sqref="N18"/>
    </sheetView>
  </sheetViews>
  <sheetFormatPr baseColWidth="10" defaultColWidth="9.140625" defaultRowHeight="16.5"/>
  <cols>
    <col min="1" max="5" width="20.7109375" style="1" customWidth="1"/>
    <col min="6" max="6" width="27.85546875" style="1" bestFit="1" customWidth="1"/>
    <col min="7" max="7" width="24.5703125" style="1" bestFit="1" customWidth="1"/>
    <col min="8" max="9" width="20.7109375" style="1" customWidth="1"/>
  </cols>
  <sheetData>
    <row r="1" spans="1:9">
      <c r="A1" s="2" t="s">
        <v>230</v>
      </c>
    </row>
    <row r="3" spans="1:9">
      <c r="A3" s="2" t="s">
        <v>40</v>
      </c>
      <c r="B3" s="2" t="s">
        <v>214</v>
      </c>
      <c r="C3" s="2" t="s">
        <v>215</v>
      </c>
      <c r="D3" s="2" t="s">
        <v>217</v>
      </c>
      <c r="E3" s="2" t="s">
        <v>218</v>
      </c>
      <c r="F3" s="2" t="s">
        <v>219</v>
      </c>
      <c r="G3" s="2" t="s">
        <v>220</v>
      </c>
      <c r="H3" s="2" t="s">
        <v>222</v>
      </c>
      <c r="I3" s="2" t="s">
        <v>223</v>
      </c>
    </row>
    <row r="4" spans="1:9">
      <c r="A4" s="1">
        <v>2007</v>
      </c>
      <c r="B4" s="4">
        <v>24</v>
      </c>
      <c r="C4" s="4">
        <v>19.7</v>
      </c>
      <c r="D4" s="4">
        <v>24.1</v>
      </c>
      <c r="E4" s="4">
        <v>24.3</v>
      </c>
      <c r="F4" s="4"/>
      <c r="G4" s="4"/>
      <c r="H4" s="4"/>
      <c r="I4" s="4"/>
    </row>
    <row r="5" spans="1:9">
      <c r="A5" s="1">
        <v>2008</v>
      </c>
      <c r="B5" s="4">
        <v>24.6</v>
      </c>
      <c r="C5" s="4">
        <v>20.2</v>
      </c>
      <c r="D5" s="4">
        <v>24.8</v>
      </c>
      <c r="E5" s="4">
        <v>25</v>
      </c>
      <c r="F5" s="4"/>
      <c r="G5" s="4"/>
      <c r="H5" s="4"/>
      <c r="I5" s="4"/>
    </row>
    <row r="6" spans="1:9">
      <c r="A6" s="1">
        <v>2009</v>
      </c>
      <c r="B6" s="4">
        <v>26.3</v>
      </c>
      <c r="C6" s="4">
        <v>21.9</v>
      </c>
      <c r="D6" s="4">
        <v>26.1</v>
      </c>
      <c r="E6" s="4">
        <v>27.9</v>
      </c>
      <c r="F6" s="4"/>
      <c r="G6" s="4"/>
      <c r="H6" s="4"/>
      <c r="I6" s="4"/>
    </row>
    <row r="7" spans="1:9">
      <c r="A7" s="1">
        <v>2010</v>
      </c>
      <c r="B7" s="4">
        <v>26.2</v>
      </c>
      <c r="C7" s="4">
        <v>21.6</v>
      </c>
      <c r="D7" s="4">
        <v>25.2</v>
      </c>
      <c r="E7" s="4">
        <v>27.4</v>
      </c>
      <c r="F7" s="4"/>
      <c r="G7" s="4"/>
      <c r="H7" s="4"/>
      <c r="I7" s="4"/>
    </row>
    <row r="8" spans="1:9">
      <c r="A8" s="1">
        <v>2011</v>
      </c>
      <c r="B8" s="4">
        <v>26.5</v>
      </c>
      <c r="C8" s="4">
        <v>21.2</v>
      </c>
      <c r="D8" s="4">
        <v>25.1</v>
      </c>
      <c r="E8" s="4">
        <v>26.6</v>
      </c>
      <c r="F8" s="4"/>
      <c r="G8" s="4"/>
      <c r="H8" s="4"/>
      <c r="I8" s="4"/>
    </row>
    <row r="9" spans="1:9">
      <c r="A9" s="1">
        <v>2012</v>
      </c>
      <c r="B9" s="4">
        <v>26.3</v>
      </c>
      <c r="C9" s="4">
        <v>21.2</v>
      </c>
      <c r="D9" s="4">
        <v>25.8</v>
      </c>
      <c r="E9" s="4">
        <v>26.6</v>
      </c>
      <c r="F9" s="4"/>
      <c r="G9" s="4"/>
      <c r="H9" s="4"/>
      <c r="I9" s="4"/>
    </row>
    <row r="10" spans="1:9">
      <c r="A10" s="1">
        <v>2013</v>
      </c>
      <c r="B10" s="4">
        <v>26.3</v>
      </c>
      <c r="C10" s="4">
        <v>21.3</v>
      </c>
      <c r="D10" s="4">
        <v>26.3</v>
      </c>
      <c r="E10" s="4">
        <v>26</v>
      </c>
      <c r="F10" s="4"/>
      <c r="G10" s="4"/>
      <c r="H10" s="4"/>
      <c r="I10" s="4"/>
    </row>
    <row r="11" spans="1:9">
      <c r="A11" s="1">
        <v>2014</v>
      </c>
      <c r="B11" s="4">
        <v>26.5</v>
      </c>
      <c r="C11" s="4">
        <v>21.1</v>
      </c>
      <c r="D11" s="4">
        <v>26.2</v>
      </c>
      <c r="E11" s="4">
        <v>25.9</v>
      </c>
      <c r="F11" s="4"/>
      <c r="G11" s="4"/>
      <c r="H11" s="4"/>
      <c r="I11" s="4"/>
    </row>
    <row r="12" spans="1:9">
      <c r="A12" s="1">
        <v>2015</v>
      </c>
      <c r="B12" s="4">
        <v>27</v>
      </c>
      <c r="C12" s="4">
        <v>20.8</v>
      </c>
      <c r="D12" s="4">
        <v>25.9</v>
      </c>
      <c r="E12" s="4">
        <v>25.6</v>
      </c>
      <c r="F12" s="4"/>
      <c r="G12" s="4"/>
      <c r="H12" s="4"/>
      <c r="I12" s="4"/>
    </row>
    <row r="13" spans="1:9">
      <c r="A13" s="1">
        <v>2016</v>
      </c>
      <c r="B13" s="4">
        <v>27.3</v>
      </c>
      <c r="C13" s="4">
        <v>20.8</v>
      </c>
      <c r="D13" s="4">
        <v>26.6</v>
      </c>
      <c r="E13" s="4">
        <v>25</v>
      </c>
      <c r="F13" s="4"/>
      <c r="G13" s="4"/>
      <c r="H13" s="4"/>
      <c r="I13" s="4"/>
    </row>
    <row r="14" spans="1:9">
      <c r="A14" s="1">
        <v>2017</v>
      </c>
      <c r="B14" s="4">
        <v>27.5</v>
      </c>
      <c r="C14" s="4">
        <v>20.6</v>
      </c>
      <c r="D14" s="4">
        <v>26.4</v>
      </c>
      <c r="E14" s="4">
        <v>24.5</v>
      </c>
      <c r="F14" s="4"/>
      <c r="G14" s="4"/>
      <c r="H14" s="4"/>
      <c r="I14" s="4"/>
    </row>
    <row r="15" spans="1:9">
      <c r="A15" s="1">
        <v>2018</v>
      </c>
      <c r="B15" s="4">
        <v>27.4</v>
      </c>
      <c r="C15" s="4">
        <v>20.5</v>
      </c>
      <c r="D15" s="4">
        <v>26.4</v>
      </c>
      <c r="E15" s="4">
        <v>24.5</v>
      </c>
      <c r="F15" s="4"/>
      <c r="G15" s="4"/>
      <c r="H15" s="4"/>
      <c r="I15" s="4"/>
    </row>
    <row r="16" spans="1:9">
      <c r="A16" s="1">
        <v>2019</v>
      </c>
      <c r="B16" s="4">
        <v>27.3</v>
      </c>
      <c r="C16" s="4">
        <v>20.6</v>
      </c>
      <c r="D16" s="4">
        <v>25.9</v>
      </c>
      <c r="E16" s="4">
        <v>24.3</v>
      </c>
      <c r="F16" s="4"/>
      <c r="G16" s="4"/>
      <c r="H16" s="4"/>
      <c r="I16" s="4"/>
    </row>
    <row r="17" spans="1:9">
      <c r="A17" s="1">
        <v>2020</v>
      </c>
      <c r="B17" s="4">
        <v>28.5</v>
      </c>
      <c r="C17" s="4">
        <v>22.5</v>
      </c>
      <c r="D17" s="4">
        <v>26.6</v>
      </c>
      <c r="E17" s="4">
        <v>24.8</v>
      </c>
      <c r="F17" s="4"/>
      <c r="G17" s="4"/>
      <c r="H17" s="4"/>
      <c r="I17" s="4"/>
    </row>
    <row r="18" spans="1:9">
      <c r="A18" s="1">
        <v>2021</v>
      </c>
      <c r="B18" s="4">
        <v>28.3</v>
      </c>
      <c r="C18" s="4">
        <v>22.1</v>
      </c>
      <c r="D18" s="4">
        <v>26.1</v>
      </c>
      <c r="E18" s="4">
        <v>24</v>
      </c>
      <c r="F18" s="4"/>
      <c r="G18" s="4"/>
      <c r="H18" s="4"/>
      <c r="I18" s="4"/>
    </row>
    <row r="19" spans="1:9">
      <c r="A19" s="1">
        <v>2022</v>
      </c>
      <c r="B19" s="4">
        <v>27.1</v>
      </c>
      <c r="C19" s="4">
        <v>21.4</v>
      </c>
      <c r="D19" s="4">
        <v>25.8</v>
      </c>
      <c r="E19" s="4">
        <v>22.1</v>
      </c>
      <c r="F19" s="4"/>
      <c r="G19" s="4"/>
      <c r="H19" s="4"/>
      <c r="I19" s="4"/>
    </row>
    <row r="20" spans="1:9">
      <c r="A20" s="1">
        <v>2023</v>
      </c>
      <c r="B20" s="4">
        <v>27.9</v>
      </c>
      <c r="C20" s="4">
        <v>21.1</v>
      </c>
      <c r="D20" s="4">
        <v>26.4</v>
      </c>
      <c r="E20" s="4">
        <v>22.8</v>
      </c>
      <c r="F20" s="4"/>
      <c r="G20" s="4"/>
      <c r="H20" s="4"/>
      <c r="I20" s="4"/>
    </row>
    <row r="21" spans="1:9">
      <c r="A21" s="1">
        <v>2024</v>
      </c>
      <c r="B21" s="4">
        <v>28.5</v>
      </c>
      <c r="C21" s="4">
        <v>21.4</v>
      </c>
      <c r="D21" s="4">
        <v>26.4</v>
      </c>
      <c r="E21" s="4">
        <v>23</v>
      </c>
      <c r="F21" s="4"/>
      <c r="G21" s="4"/>
      <c r="H21" s="4"/>
      <c r="I21" s="4"/>
    </row>
    <row r="22" spans="1:9">
      <c r="A22" s="1">
        <v>2025</v>
      </c>
      <c r="B22" s="4">
        <v>28.5</v>
      </c>
      <c r="C22" s="4">
        <v>21.5</v>
      </c>
      <c r="D22" s="4">
        <v>26.3</v>
      </c>
      <c r="E22" s="4">
        <v>23.2</v>
      </c>
      <c r="F22" s="4">
        <v>28.5</v>
      </c>
      <c r="G22" s="4">
        <v>21.5</v>
      </c>
      <c r="H22" s="4">
        <v>26.3</v>
      </c>
      <c r="I22" s="4">
        <v>23.2</v>
      </c>
    </row>
    <row r="23" spans="1:9">
      <c r="A23" s="1">
        <v>2026</v>
      </c>
      <c r="B23" s="4"/>
      <c r="C23" s="4"/>
      <c r="D23" s="4"/>
      <c r="E23" s="4"/>
      <c r="F23" s="4">
        <v>28.7</v>
      </c>
      <c r="G23" s="4">
        <v>21.6</v>
      </c>
      <c r="H23" s="4">
        <v>26.7</v>
      </c>
      <c r="I23" s="4">
        <v>23.8</v>
      </c>
    </row>
    <row r="24" spans="1:9">
      <c r="A24" s="1">
        <v>2027</v>
      </c>
      <c r="B24" s="4"/>
      <c r="C24" s="4"/>
      <c r="D24" s="4"/>
      <c r="E24" s="4"/>
      <c r="F24" s="4">
        <v>28.7</v>
      </c>
      <c r="G24" s="4">
        <v>21.6</v>
      </c>
      <c r="H24" s="4">
        <v>26.2</v>
      </c>
      <c r="I24" s="4">
        <v>24.1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4"/>
  <sheetViews>
    <sheetView workbookViewId="0">
      <selection activeCell="L30" sqref="L30"/>
    </sheetView>
  </sheetViews>
  <sheetFormatPr baseColWidth="10" defaultColWidth="9.140625" defaultRowHeight="16.5"/>
  <cols>
    <col min="1" max="4" width="20.7109375" style="1" customWidth="1"/>
    <col min="5" max="5" width="27.85546875" style="1" bestFit="1" customWidth="1"/>
    <col min="6" max="7" width="20.7109375" style="1" customWidth="1"/>
  </cols>
  <sheetData>
    <row r="1" spans="1:7">
      <c r="A1" s="2" t="s">
        <v>231</v>
      </c>
    </row>
    <row r="3" spans="1:7">
      <c r="A3" s="2" t="s">
        <v>40</v>
      </c>
      <c r="B3" s="2" t="s">
        <v>214</v>
      </c>
      <c r="C3" s="2" t="s">
        <v>217</v>
      </c>
      <c r="D3" s="2" t="s">
        <v>218</v>
      </c>
      <c r="E3" s="2" t="s">
        <v>219</v>
      </c>
      <c r="F3" s="2" t="s">
        <v>222</v>
      </c>
      <c r="G3" s="2" t="s">
        <v>223</v>
      </c>
    </row>
    <row r="4" spans="1:7">
      <c r="A4" s="1">
        <v>2007</v>
      </c>
      <c r="B4" s="4">
        <v>4.8</v>
      </c>
      <c r="C4" s="4">
        <v>4.0999999999999996</v>
      </c>
      <c r="D4" s="4">
        <v>3</v>
      </c>
      <c r="E4" s="4"/>
      <c r="F4" s="4"/>
      <c r="G4" s="4"/>
    </row>
    <row r="5" spans="1:7">
      <c r="A5" s="1">
        <v>2008</v>
      </c>
      <c r="B5" s="4">
        <v>5.0999999999999996</v>
      </c>
      <c r="C5" s="4">
        <v>4.3</v>
      </c>
      <c r="D5" s="4">
        <v>3</v>
      </c>
      <c r="E5" s="4"/>
      <c r="F5" s="4"/>
      <c r="G5" s="4"/>
    </row>
    <row r="6" spans="1:7">
      <c r="A6" s="1">
        <v>2009</v>
      </c>
      <c r="B6" s="4">
        <v>5.5</v>
      </c>
      <c r="C6" s="4">
        <v>4.5</v>
      </c>
      <c r="D6" s="4">
        <v>3.1</v>
      </c>
      <c r="E6" s="4"/>
      <c r="F6" s="4"/>
      <c r="G6" s="4"/>
    </row>
    <row r="7" spans="1:7">
      <c r="A7" s="1">
        <v>2010</v>
      </c>
      <c r="B7" s="4">
        <v>5.0999999999999996</v>
      </c>
      <c r="C7" s="4">
        <v>4.5999999999999996</v>
      </c>
      <c r="D7" s="4">
        <v>3.3</v>
      </c>
      <c r="E7" s="4"/>
      <c r="F7" s="4"/>
      <c r="G7" s="4"/>
    </row>
    <row r="8" spans="1:7">
      <c r="A8" s="1">
        <v>2011</v>
      </c>
      <c r="B8" s="4">
        <v>5.0999999999999996</v>
      </c>
      <c r="C8" s="4">
        <v>4.5</v>
      </c>
      <c r="D8" s="4">
        <v>3.3</v>
      </c>
      <c r="E8" s="4"/>
      <c r="F8" s="4"/>
      <c r="G8" s="4"/>
    </row>
    <row r="9" spans="1:7">
      <c r="A9" s="1">
        <v>2012</v>
      </c>
      <c r="B9" s="4">
        <v>4.9000000000000004</v>
      </c>
      <c r="C9" s="4">
        <v>4.5999999999999996</v>
      </c>
      <c r="D9" s="4">
        <v>3.8</v>
      </c>
      <c r="E9" s="4"/>
      <c r="F9" s="4"/>
      <c r="G9" s="4"/>
    </row>
    <row r="10" spans="1:7">
      <c r="A10" s="1">
        <v>2013</v>
      </c>
      <c r="B10" s="4">
        <v>5.3</v>
      </c>
      <c r="C10" s="4">
        <v>4.5999999999999996</v>
      </c>
      <c r="D10" s="4">
        <v>3.6</v>
      </c>
      <c r="E10" s="4"/>
      <c r="F10" s="4"/>
      <c r="G10" s="4"/>
    </row>
    <row r="11" spans="1:7">
      <c r="A11" s="1">
        <v>2014</v>
      </c>
      <c r="B11" s="4">
        <v>5.5</v>
      </c>
      <c r="C11" s="4">
        <v>4.7</v>
      </c>
      <c r="D11" s="4">
        <v>3.8</v>
      </c>
      <c r="E11" s="4"/>
      <c r="F11" s="4"/>
      <c r="G11" s="4"/>
    </row>
    <row r="12" spans="1:7">
      <c r="A12" s="1">
        <v>2015</v>
      </c>
      <c r="B12" s="4">
        <v>5.6</v>
      </c>
      <c r="C12" s="4">
        <v>4.5</v>
      </c>
      <c r="D12" s="4">
        <v>3.6</v>
      </c>
      <c r="E12" s="4"/>
      <c r="F12" s="4"/>
      <c r="G12" s="4"/>
    </row>
    <row r="13" spans="1:7">
      <c r="A13" s="1">
        <v>2016</v>
      </c>
      <c r="B13" s="4">
        <v>5.9</v>
      </c>
      <c r="C13" s="4">
        <v>4.5999999999999996</v>
      </c>
      <c r="D13" s="4">
        <v>3.7</v>
      </c>
      <c r="E13" s="4"/>
      <c r="F13" s="4"/>
      <c r="G13" s="4"/>
    </row>
    <row r="14" spans="1:7">
      <c r="A14" s="1">
        <v>2017</v>
      </c>
      <c r="B14" s="4">
        <v>6</v>
      </c>
      <c r="C14" s="4">
        <v>4.9000000000000004</v>
      </c>
      <c r="D14" s="4">
        <v>3.4</v>
      </c>
      <c r="E14" s="4"/>
      <c r="F14" s="4"/>
      <c r="G14" s="4"/>
    </row>
    <row r="15" spans="1:7">
      <c r="A15" s="1">
        <v>2018</v>
      </c>
      <c r="B15" s="4">
        <v>6.4</v>
      </c>
      <c r="C15" s="4">
        <v>5.0999999999999996</v>
      </c>
      <c r="D15" s="4">
        <v>3.4</v>
      </c>
      <c r="E15" s="4"/>
      <c r="F15" s="4"/>
      <c r="G15" s="4"/>
    </row>
    <row r="16" spans="1:7">
      <c r="A16" s="1">
        <v>2019</v>
      </c>
      <c r="B16" s="4">
        <v>6.7</v>
      </c>
      <c r="C16" s="4">
        <v>5.0999999999999996</v>
      </c>
      <c r="D16" s="4">
        <v>3.2</v>
      </c>
      <c r="E16" s="4"/>
      <c r="F16" s="4"/>
      <c r="G16" s="4"/>
    </row>
    <row r="17" spans="1:7">
      <c r="A17" s="1">
        <v>2020</v>
      </c>
      <c r="B17" s="4">
        <v>6.8</v>
      </c>
      <c r="C17" s="4">
        <v>5.4</v>
      </c>
      <c r="D17" s="4">
        <v>3.6</v>
      </c>
      <c r="E17" s="4"/>
      <c r="F17" s="4"/>
      <c r="G17" s="4"/>
    </row>
    <row r="18" spans="1:7">
      <c r="A18" s="1">
        <v>2021</v>
      </c>
      <c r="B18" s="4">
        <v>6.4</v>
      </c>
      <c r="C18" s="4">
        <v>5.0999999999999996</v>
      </c>
      <c r="D18" s="4">
        <v>3.2</v>
      </c>
      <c r="E18" s="4"/>
      <c r="F18" s="4"/>
      <c r="G18" s="4"/>
    </row>
    <row r="19" spans="1:7">
      <c r="A19" s="1">
        <v>2022</v>
      </c>
      <c r="B19" s="4">
        <v>6.2</v>
      </c>
      <c r="C19" s="4">
        <v>5.0999999999999996</v>
      </c>
      <c r="D19" s="4">
        <v>3.1</v>
      </c>
      <c r="E19" s="4"/>
      <c r="F19" s="4"/>
      <c r="G19" s="4"/>
    </row>
    <row r="20" spans="1:7">
      <c r="A20" s="1">
        <v>2023</v>
      </c>
      <c r="B20" s="4">
        <v>6.5</v>
      </c>
      <c r="C20" s="4">
        <v>5.4</v>
      </c>
      <c r="D20" s="4">
        <v>3.2</v>
      </c>
      <c r="E20" s="4"/>
      <c r="F20" s="4"/>
      <c r="G20" s="4"/>
    </row>
    <row r="21" spans="1:7">
      <c r="A21" s="1">
        <v>2024</v>
      </c>
      <c r="B21" s="4">
        <v>6.7</v>
      </c>
      <c r="C21" s="4">
        <v>5.5</v>
      </c>
      <c r="D21" s="4">
        <v>3.2</v>
      </c>
      <c r="E21" s="4"/>
      <c r="F21" s="4"/>
      <c r="G21" s="4"/>
    </row>
    <row r="22" spans="1:7">
      <c r="A22" s="1">
        <v>2025</v>
      </c>
      <c r="B22" s="4">
        <v>6.5</v>
      </c>
      <c r="C22" s="4">
        <v>5.8</v>
      </c>
      <c r="D22" s="4">
        <v>3.4</v>
      </c>
      <c r="E22" s="4">
        <v>6.5</v>
      </c>
      <c r="F22" s="4">
        <v>5.8</v>
      </c>
      <c r="G22" s="4">
        <v>3.4</v>
      </c>
    </row>
    <row r="23" spans="1:7">
      <c r="A23" s="1">
        <v>2026</v>
      </c>
      <c r="B23" s="4"/>
      <c r="C23" s="4"/>
      <c r="D23" s="4"/>
      <c r="E23" s="4">
        <v>6.4</v>
      </c>
      <c r="F23" s="4">
        <v>6.2</v>
      </c>
      <c r="G23" s="4">
        <v>3.5</v>
      </c>
    </row>
    <row r="24" spans="1:7">
      <c r="A24" s="1">
        <v>2027</v>
      </c>
      <c r="B24" s="4"/>
      <c r="C24" s="4"/>
      <c r="D24" s="4"/>
      <c r="E24" s="4">
        <v>6.4</v>
      </c>
      <c r="F24" s="4">
        <v>6.1</v>
      </c>
      <c r="G24" s="4">
        <v>3.6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4"/>
  <sheetViews>
    <sheetView workbookViewId="0">
      <selection activeCell="H34" sqref="H34"/>
    </sheetView>
  </sheetViews>
  <sheetFormatPr baseColWidth="10" defaultColWidth="9.140625" defaultRowHeight="16.5"/>
  <cols>
    <col min="1" max="7" width="20.7109375" style="1" customWidth="1"/>
    <col min="8" max="8" width="24.5703125" style="1" bestFit="1" customWidth="1"/>
    <col min="9" max="11" width="20.7109375" style="1" customWidth="1"/>
  </cols>
  <sheetData>
    <row r="1" spans="1:11">
      <c r="A1" s="2" t="s">
        <v>232</v>
      </c>
    </row>
    <row r="3" spans="1:11">
      <c r="A3" s="2" t="s">
        <v>40</v>
      </c>
      <c r="B3" s="2" t="s">
        <v>225</v>
      </c>
      <c r="C3" s="2" t="s">
        <v>215</v>
      </c>
      <c r="D3" s="2" t="s">
        <v>216</v>
      </c>
      <c r="E3" s="2" t="s">
        <v>217</v>
      </c>
      <c r="F3" s="2" t="s">
        <v>218</v>
      </c>
      <c r="G3" s="2" t="s">
        <v>226</v>
      </c>
      <c r="H3" s="2" t="s">
        <v>220</v>
      </c>
      <c r="I3" s="2" t="s">
        <v>221</v>
      </c>
      <c r="J3" s="2" t="s">
        <v>222</v>
      </c>
      <c r="K3" s="2" t="s">
        <v>223</v>
      </c>
    </row>
    <row r="4" spans="1:11">
      <c r="A4" s="1">
        <v>2007</v>
      </c>
      <c r="B4" s="4">
        <v>16.8</v>
      </c>
      <c r="C4" s="4">
        <v>-0.7</v>
      </c>
      <c r="D4" s="4">
        <v>-1.8</v>
      </c>
      <c r="E4" s="4">
        <v>3.4</v>
      </c>
      <c r="F4" s="4">
        <v>5.3</v>
      </c>
      <c r="G4" s="4"/>
      <c r="H4" s="4"/>
      <c r="I4" s="4"/>
      <c r="J4" s="4"/>
      <c r="K4" s="4"/>
    </row>
    <row r="5" spans="1:11">
      <c r="A5" s="1">
        <v>2008</v>
      </c>
      <c r="B5" s="4">
        <v>18.3</v>
      </c>
      <c r="C5" s="4">
        <v>-2.2999999999999998</v>
      </c>
      <c r="D5" s="4">
        <v>-4</v>
      </c>
      <c r="E5" s="4">
        <v>1.9</v>
      </c>
      <c r="F5" s="4">
        <v>3.5</v>
      </c>
      <c r="G5" s="4"/>
      <c r="H5" s="4"/>
      <c r="I5" s="4"/>
      <c r="J5" s="4"/>
      <c r="K5" s="4"/>
    </row>
    <row r="6" spans="1:11">
      <c r="A6" s="1">
        <v>2009</v>
      </c>
      <c r="B6" s="4">
        <v>10</v>
      </c>
      <c r="C6" s="4">
        <v>-6.3</v>
      </c>
      <c r="D6" s="4">
        <v>-8.8000000000000007</v>
      </c>
      <c r="E6" s="4">
        <v>-0.9</v>
      </c>
      <c r="F6" s="4">
        <v>-2.7</v>
      </c>
      <c r="G6" s="4"/>
      <c r="H6" s="4"/>
      <c r="I6" s="4"/>
      <c r="J6" s="4"/>
      <c r="K6" s="4"/>
    </row>
    <row r="7" spans="1:11">
      <c r="A7" s="1">
        <v>2010</v>
      </c>
      <c r="B7" s="4">
        <v>10.7</v>
      </c>
      <c r="C7" s="4">
        <v>-6.3</v>
      </c>
      <c r="D7" s="4">
        <v>-8.1999999999999993</v>
      </c>
      <c r="E7" s="4">
        <v>-0.2</v>
      </c>
      <c r="F7" s="4">
        <v>-2.5</v>
      </c>
      <c r="G7" s="4"/>
      <c r="H7" s="4"/>
      <c r="I7" s="4"/>
      <c r="J7" s="4"/>
      <c r="K7" s="4"/>
    </row>
    <row r="8" spans="1:11">
      <c r="A8" s="1">
        <v>2011</v>
      </c>
      <c r="B8" s="4">
        <v>13</v>
      </c>
      <c r="C8" s="4">
        <v>-4.2</v>
      </c>
      <c r="D8" s="4">
        <v>-6.7</v>
      </c>
      <c r="E8" s="4">
        <v>-0.4</v>
      </c>
      <c r="F8" s="4">
        <v>-1.8</v>
      </c>
      <c r="G8" s="4"/>
      <c r="H8" s="4"/>
      <c r="I8" s="4"/>
      <c r="J8" s="4"/>
      <c r="K8" s="4"/>
    </row>
    <row r="9" spans="1:11">
      <c r="A9" s="1">
        <v>2012</v>
      </c>
      <c r="B9" s="4">
        <v>13.4</v>
      </c>
      <c r="C9" s="4">
        <v>-3.8</v>
      </c>
      <c r="D9" s="4">
        <v>-5.9</v>
      </c>
      <c r="E9" s="4">
        <v>-1.2</v>
      </c>
      <c r="F9" s="4">
        <v>-3.2</v>
      </c>
      <c r="G9" s="4"/>
      <c r="H9" s="4"/>
      <c r="I9" s="4"/>
      <c r="J9" s="4"/>
      <c r="K9" s="4"/>
    </row>
    <row r="10" spans="1:11">
      <c r="A10" s="1">
        <v>2013</v>
      </c>
      <c r="B10" s="4">
        <v>10.3</v>
      </c>
      <c r="C10" s="4">
        <v>-3.2</v>
      </c>
      <c r="D10" s="4">
        <v>-4.2</v>
      </c>
      <c r="E10" s="4">
        <v>-1.6</v>
      </c>
      <c r="F10" s="4">
        <v>-0.9</v>
      </c>
      <c r="G10" s="4"/>
      <c r="H10" s="4"/>
      <c r="I10" s="4"/>
      <c r="J10" s="4"/>
      <c r="K10" s="4"/>
    </row>
    <row r="11" spans="1:11">
      <c r="A11" s="1">
        <v>2014</v>
      </c>
      <c r="B11" s="4">
        <v>8.3000000000000007</v>
      </c>
      <c r="C11" s="4">
        <v>-2.5</v>
      </c>
      <c r="D11" s="4">
        <v>-3.5</v>
      </c>
      <c r="E11" s="4">
        <v>-1.9</v>
      </c>
      <c r="F11" s="4">
        <v>1.4</v>
      </c>
      <c r="G11" s="4"/>
      <c r="H11" s="4"/>
      <c r="I11" s="4"/>
      <c r="J11" s="4"/>
      <c r="K11" s="4"/>
    </row>
    <row r="12" spans="1:11">
      <c r="A12" s="1">
        <v>2015</v>
      </c>
      <c r="B12" s="4">
        <v>5.8</v>
      </c>
      <c r="C12" s="4">
        <v>-2</v>
      </c>
      <c r="D12" s="4">
        <v>-2.9</v>
      </c>
      <c r="E12" s="4">
        <v>-0.3</v>
      </c>
      <c r="F12" s="4">
        <v>-0.9</v>
      </c>
      <c r="G12" s="4"/>
      <c r="H12" s="4"/>
      <c r="I12" s="4"/>
      <c r="J12" s="4"/>
      <c r="K12" s="4"/>
    </row>
    <row r="13" spans="1:11">
      <c r="A13" s="1">
        <v>2016</v>
      </c>
      <c r="B13" s="4">
        <v>3.9</v>
      </c>
      <c r="C13" s="4">
        <v>-1.5</v>
      </c>
      <c r="D13" s="4">
        <v>-2.9</v>
      </c>
      <c r="E13" s="4">
        <v>0.8</v>
      </c>
      <c r="F13" s="4">
        <v>0.3</v>
      </c>
      <c r="G13" s="4"/>
      <c r="H13" s="4"/>
      <c r="I13" s="4"/>
      <c r="J13" s="4"/>
      <c r="K13" s="4"/>
    </row>
    <row r="14" spans="1:11">
      <c r="A14" s="1">
        <v>2017</v>
      </c>
      <c r="B14" s="4">
        <v>4.8</v>
      </c>
      <c r="C14" s="4">
        <v>-1</v>
      </c>
      <c r="D14" s="4">
        <v>-2.2999999999999998</v>
      </c>
      <c r="E14" s="4">
        <v>1.3</v>
      </c>
      <c r="F14" s="4">
        <v>1.7</v>
      </c>
      <c r="G14" s="4"/>
      <c r="H14" s="4"/>
      <c r="I14" s="4"/>
      <c r="J14" s="4"/>
      <c r="K14" s="4"/>
    </row>
    <row r="15" spans="1:11">
      <c r="A15" s="1">
        <v>2018</v>
      </c>
      <c r="B15" s="4">
        <v>7.5</v>
      </c>
      <c r="C15" s="4">
        <v>-0.4</v>
      </c>
      <c r="D15" s="4">
        <v>-2.6</v>
      </c>
      <c r="E15" s="4">
        <v>0.7</v>
      </c>
      <c r="F15" s="4">
        <v>0.8</v>
      </c>
      <c r="G15" s="4"/>
      <c r="H15" s="4"/>
      <c r="I15" s="4"/>
      <c r="J15" s="4"/>
      <c r="K15" s="4"/>
    </row>
    <row r="16" spans="1:11">
      <c r="A16" s="1">
        <v>2019</v>
      </c>
      <c r="B16" s="4">
        <v>6.3</v>
      </c>
      <c r="C16" s="4">
        <v>-0.5</v>
      </c>
      <c r="D16" s="4">
        <v>-3.1</v>
      </c>
      <c r="E16" s="4">
        <v>0.4</v>
      </c>
      <c r="F16" s="4">
        <v>4.3</v>
      </c>
      <c r="G16" s="4"/>
      <c r="H16" s="4"/>
      <c r="I16" s="4"/>
      <c r="J16" s="4"/>
      <c r="K16" s="4"/>
    </row>
    <row r="17" spans="1:11">
      <c r="A17" s="1">
        <v>2020</v>
      </c>
      <c r="B17" s="4">
        <v>-2.6</v>
      </c>
      <c r="C17" s="4">
        <v>-7</v>
      </c>
      <c r="D17" s="4">
        <v>-10.1</v>
      </c>
      <c r="E17" s="4">
        <v>-3.2</v>
      </c>
      <c r="F17" s="4">
        <v>0.4</v>
      </c>
      <c r="G17" s="4"/>
      <c r="H17" s="4"/>
      <c r="I17" s="4"/>
      <c r="J17" s="4"/>
      <c r="K17" s="4"/>
    </row>
    <row r="18" spans="1:11">
      <c r="A18" s="1">
        <v>2021</v>
      </c>
      <c r="B18" s="4">
        <v>10</v>
      </c>
      <c r="C18" s="4">
        <v>-5.0999999999999996</v>
      </c>
      <c r="D18" s="4">
        <v>-7</v>
      </c>
      <c r="E18" s="4">
        <v>-0.2</v>
      </c>
      <c r="F18" s="4">
        <v>4.0999999999999996</v>
      </c>
      <c r="G18" s="4"/>
      <c r="H18" s="4"/>
      <c r="I18" s="4"/>
      <c r="J18" s="4"/>
      <c r="K18" s="4"/>
    </row>
    <row r="19" spans="1:11">
      <c r="A19" s="1">
        <v>2022</v>
      </c>
      <c r="B19" s="4">
        <v>24.6</v>
      </c>
      <c r="C19" s="4">
        <v>-3.4</v>
      </c>
      <c r="D19" s="4">
        <v>-2.9</v>
      </c>
      <c r="E19" s="4">
        <v>1</v>
      </c>
      <c r="F19" s="4">
        <v>3.4</v>
      </c>
      <c r="G19" s="4"/>
      <c r="H19" s="4"/>
      <c r="I19" s="4"/>
      <c r="J19" s="4"/>
      <c r="K19" s="4"/>
    </row>
    <row r="20" spans="1:11">
      <c r="A20" s="1">
        <v>2023</v>
      </c>
      <c r="B20" s="4">
        <v>15.9</v>
      </c>
      <c r="C20" s="4">
        <v>-3.5</v>
      </c>
      <c r="D20" s="4">
        <v>-4.7</v>
      </c>
      <c r="E20" s="4">
        <v>-0.9</v>
      </c>
      <c r="F20" s="4">
        <v>3.4</v>
      </c>
      <c r="G20" s="4"/>
      <c r="H20" s="4"/>
      <c r="I20" s="4"/>
      <c r="J20" s="4"/>
      <c r="K20" s="4"/>
    </row>
    <row r="21" spans="1:11">
      <c r="A21" s="1">
        <v>2024</v>
      </c>
      <c r="B21" s="4">
        <v>12.9</v>
      </c>
      <c r="C21" s="4">
        <v>-3.1</v>
      </c>
      <c r="D21" s="4">
        <v>-4.7</v>
      </c>
      <c r="E21" s="4">
        <v>-1.5</v>
      </c>
      <c r="F21" s="4">
        <v>4.5</v>
      </c>
      <c r="G21" s="4"/>
      <c r="H21" s="4"/>
      <c r="I21" s="4"/>
      <c r="J21" s="4"/>
      <c r="K21" s="4"/>
    </row>
    <row r="22" spans="1:11">
      <c r="A22" s="1">
        <v>2025</v>
      </c>
      <c r="B22" s="4">
        <v>10.4</v>
      </c>
      <c r="C22" s="4">
        <v>-2.9</v>
      </c>
      <c r="D22" s="4">
        <v>-4.4000000000000004</v>
      </c>
      <c r="E22" s="4">
        <v>-1.3</v>
      </c>
      <c r="F22" s="4">
        <v>2.9</v>
      </c>
      <c r="G22" s="4">
        <v>10.4</v>
      </c>
      <c r="H22" s="4">
        <v>-2.9</v>
      </c>
      <c r="I22" s="4">
        <v>-4.4000000000000004</v>
      </c>
      <c r="J22" s="4">
        <v>-1.3</v>
      </c>
      <c r="K22" s="4">
        <v>2.9</v>
      </c>
    </row>
    <row r="23" spans="1:11">
      <c r="A23" s="1">
        <v>2026</v>
      </c>
      <c r="B23" s="4"/>
      <c r="C23" s="4"/>
      <c r="D23" s="4"/>
      <c r="E23" s="4"/>
      <c r="F23" s="4"/>
      <c r="G23" s="4">
        <v>9.8000000000000007</v>
      </c>
      <c r="H23" s="4">
        <v>-3.2</v>
      </c>
      <c r="I23" s="4">
        <v>-4.8</v>
      </c>
      <c r="J23" s="4">
        <v>-2.2000000000000002</v>
      </c>
      <c r="K23" s="4">
        <v>1.1000000000000001</v>
      </c>
    </row>
    <row r="24" spans="1:11">
      <c r="A24" s="1">
        <v>2027</v>
      </c>
      <c r="B24" s="4"/>
      <c r="C24" s="4"/>
      <c r="D24" s="4"/>
      <c r="E24" s="4"/>
      <c r="F24" s="4"/>
      <c r="G24" s="4">
        <v>6.7</v>
      </c>
      <c r="H24" s="4">
        <v>-3.3</v>
      </c>
      <c r="I24" s="4">
        <v>-4.5999999999999996</v>
      </c>
      <c r="J24" s="4">
        <v>-1.7</v>
      </c>
      <c r="K24" s="4">
        <v>0.2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24"/>
  <sheetViews>
    <sheetView workbookViewId="0">
      <selection activeCell="E37" sqref="E37"/>
    </sheetView>
  </sheetViews>
  <sheetFormatPr baseColWidth="10" defaultColWidth="9.140625" defaultRowHeight="16.5"/>
  <cols>
    <col min="1" max="2" width="20.7109375" style="1" customWidth="1"/>
    <col min="3" max="3" width="24.5703125" style="1" bestFit="1" customWidth="1"/>
    <col min="4" max="8" width="20.7109375" style="1" customWidth="1"/>
    <col min="9" max="9" width="33.7109375" style="1" bestFit="1" customWidth="1"/>
    <col min="10" max="10" width="24.5703125" style="1" bestFit="1" customWidth="1"/>
    <col min="11" max="13" width="20.7109375" style="1" customWidth="1"/>
  </cols>
  <sheetData>
    <row r="1" spans="1:13">
      <c r="A1" s="2" t="s">
        <v>235</v>
      </c>
    </row>
    <row r="3" spans="1:13">
      <c r="A3" s="2" t="s">
        <v>40</v>
      </c>
      <c r="B3" s="2" t="s">
        <v>225</v>
      </c>
      <c r="C3" s="2" t="s">
        <v>233</v>
      </c>
      <c r="D3" s="2" t="s">
        <v>215</v>
      </c>
      <c r="E3" s="2" t="s">
        <v>216</v>
      </c>
      <c r="F3" s="2" t="s">
        <v>217</v>
      </c>
      <c r="G3" s="2" t="s">
        <v>218</v>
      </c>
      <c r="H3" s="2" t="s">
        <v>226</v>
      </c>
      <c r="I3" s="2" t="s">
        <v>234</v>
      </c>
      <c r="J3" s="2" t="s">
        <v>220</v>
      </c>
      <c r="K3" s="2" t="s">
        <v>221</v>
      </c>
      <c r="L3" s="2" t="s">
        <v>222</v>
      </c>
      <c r="M3" s="2" t="s">
        <v>223</v>
      </c>
    </row>
    <row r="4" spans="1:13">
      <c r="A4" s="1">
        <v>2007</v>
      </c>
      <c r="B4" s="4">
        <v>127.8</v>
      </c>
      <c r="C4" s="4">
        <v>89.3</v>
      </c>
      <c r="D4" s="4">
        <v>-41.9</v>
      </c>
      <c r="E4" s="4">
        <v>-36.799999999999997</v>
      </c>
      <c r="F4" s="4">
        <v>19.7</v>
      </c>
      <c r="G4" s="4">
        <v>3.5</v>
      </c>
      <c r="H4" s="4"/>
      <c r="I4" s="4"/>
      <c r="J4" s="4"/>
      <c r="K4" s="4"/>
      <c r="L4" s="4"/>
      <c r="M4" s="4"/>
    </row>
    <row r="5" spans="1:13">
      <c r="A5" s="1">
        <v>2008</v>
      </c>
      <c r="B5" s="4">
        <v>113.5</v>
      </c>
      <c r="C5" s="4">
        <v>88.9</v>
      </c>
      <c r="D5" s="4">
        <v>-46.4</v>
      </c>
      <c r="E5" s="4">
        <v>-41.3</v>
      </c>
      <c r="F5" s="4">
        <v>14.5</v>
      </c>
      <c r="G5" s="4">
        <v>7.9</v>
      </c>
      <c r="H5" s="4"/>
      <c r="I5" s="4"/>
      <c r="J5" s="4"/>
      <c r="K5" s="4"/>
      <c r="L5" s="4"/>
      <c r="M5" s="4"/>
    </row>
    <row r="6" spans="1:13">
      <c r="A6" s="1">
        <v>2009</v>
      </c>
      <c r="B6" s="4">
        <v>142.80000000000001</v>
      </c>
      <c r="C6" s="4">
        <v>110.9</v>
      </c>
      <c r="D6" s="4">
        <v>-53.4</v>
      </c>
      <c r="E6" s="4">
        <v>-49.3</v>
      </c>
      <c r="F6" s="4">
        <v>21.7</v>
      </c>
      <c r="G6" s="4">
        <v>7.1</v>
      </c>
      <c r="H6" s="4"/>
      <c r="I6" s="4"/>
      <c r="J6" s="4"/>
      <c r="K6" s="4"/>
      <c r="L6" s="4"/>
      <c r="M6" s="4"/>
    </row>
    <row r="7" spans="1:13">
      <c r="A7" s="1">
        <v>2010</v>
      </c>
      <c r="B7" s="4">
        <v>150.9</v>
      </c>
      <c r="C7" s="4">
        <v>120.9</v>
      </c>
      <c r="D7" s="4">
        <v>-55.9</v>
      </c>
      <c r="E7" s="4">
        <v>-53.8</v>
      </c>
      <c r="F7" s="4">
        <v>23.3</v>
      </c>
      <c r="G7" s="4">
        <v>4.0999999999999996</v>
      </c>
      <c r="H7" s="4"/>
      <c r="I7" s="4"/>
      <c r="J7" s="4"/>
      <c r="K7" s="4"/>
      <c r="L7" s="4"/>
      <c r="M7" s="4"/>
    </row>
    <row r="8" spans="1:13">
      <c r="A8" s="1">
        <v>2011</v>
      </c>
      <c r="B8" s="4">
        <v>146.4</v>
      </c>
      <c r="C8" s="4">
        <v>119.6</v>
      </c>
      <c r="D8" s="4">
        <v>-57.4</v>
      </c>
      <c r="E8" s="4">
        <v>-58.4</v>
      </c>
      <c r="F8" s="4">
        <v>24.7</v>
      </c>
      <c r="G8" s="4">
        <v>-3</v>
      </c>
      <c r="H8" s="4"/>
      <c r="I8" s="4"/>
      <c r="J8" s="4"/>
      <c r="K8" s="4"/>
      <c r="L8" s="4"/>
      <c r="M8" s="4"/>
    </row>
    <row r="9" spans="1:13">
      <c r="A9" s="1">
        <v>2012</v>
      </c>
      <c r="B9" s="4">
        <v>155.5</v>
      </c>
      <c r="C9" s="4">
        <v>130</v>
      </c>
      <c r="D9" s="4">
        <v>-64.099999999999994</v>
      </c>
      <c r="E9" s="4">
        <v>-62.8</v>
      </c>
      <c r="F9" s="4">
        <v>27</v>
      </c>
      <c r="G9" s="4">
        <v>-8.9</v>
      </c>
      <c r="H9" s="4"/>
      <c r="I9" s="4"/>
      <c r="J9" s="4"/>
      <c r="K9" s="4"/>
      <c r="L9" s="4"/>
      <c r="M9" s="4"/>
    </row>
    <row r="10" spans="1:13">
      <c r="A10" s="1">
        <v>2013</v>
      </c>
      <c r="B10" s="4">
        <v>192.8</v>
      </c>
      <c r="C10" s="4">
        <v>163.80000000000001</v>
      </c>
      <c r="D10" s="4">
        <v>-66</v>
      </c>
      <c r="E10" s="4">
        <v>-63.4</v>
      </c>
      <c r="F10" s="4">
        <v>25.9</v>
      </c>
      <c r="G10" s="4">
        <v>-5.5</v>
      </c>
      <c r="H10" s="4"/>
      <c r="I10" s="4"/>
      <c r="J10" s="4"/>
      <c r="K10" s="4"/>
      <c r="L10" s="4"/>
      <c r="M10" s="4"/>
    </row>
    <row r="11" spans="1:13">
      <c r="A11" s="1">
        <v>2014</v>
      </c>
      <c r="B11" s="4">
        <v>233.2</v>
      </c>
      <c r="C11" s="4">
        <v>203.5</v>
      </c>
      <c r="D11" s="4">
        <v>-71.5</v>
      </c>
      <c r="E11" s="4">
        <v>-65</v>
      </c>
      <c r="F11" s="4">
        <v>24.7</v>
      </c>
      <c r="G11" s="4">
        <v>-8</v>
      </c>
      <c r="H11" s="4"/>
      <c r="I11" s="4"/>
      <c r="J11" s="4"/>
      <c r="K11" s="4"/>
      <c r="L11" s="4"/>
      <c r="M11" s="4"/>
    </row>
    <row r="12" spans="1:13">
      <c r="A12" s="1">
        <v>2015</v>
      </c>
      <c r="B12" s="4">
        <v>267.7</v>
      </c>
      <c r="C12" s="4">
        <v>237.1</v>
      </c>
      <c r="D12" s="4">
        <v>-69.8</v>
      </c>
      <c r="E12" s="4">
        <v>-65.3</v>
      </c>
      <c r="F12" s="4">
        <v>23.7</v>
      </c>
      <c r="G12" s="4">
        <v>-8.1999999999999993</v>
      </c>
      <c r="H12" s="4"/>
      <c r="I12" s="4"/>
      <c r="J12" s="4"/>
      <c r="K12" s="4"/>
      <c r="L12" s="4"/>
      <c r="M12" s="4"/>
    </row>
    <row r="13" spans="1:13">
      <c r="A13" s="1">
        <v>2016</v>
      </c>
      <c r="B13" s="4">
        <v>272.60000000000002</v>
      </c>
      <c r="C13" s="4">
        <v>239.8</v>
      </c>
      <c r="D13" s="4">
        <v>-69.2</v>
      </c>
      <c r="E13" s="4">
        <v>-65.099999999999994</v>
      </c>
      <c r="F13" s="4">
        <v>27.5</v>
      </c>
      <c r="G13" s="4">
        <v>-6.1</v>
      </c>
      <c r="H13" s="4"/>
      <c r="I13" s="4"/>
      <c r="J13" s="4"/>
      <c r="K13" s="4"/>
      <c r="L13" s="4"/>
      <c r="M13" s="4"/>
    </row>
    <row r="14" spans="1:13">
      <c r="A14" s="1">
        <v>2017</v>
      </c>
      <c r="B14" s="4">
        <v>288.10000000000002</v>
      </c>
      <c r="C14" s="4">
        <v>253.7</v>
      </c>
      <c r="D14" s="4">
        <v>-65.7</v>
      </c>
      <c r="E14" s="4">
        <v>-62.1</v>
      </c>
      <c r="F14" s="4">
        <v>31.4</v>
      </c>
      <c r="G14" s="4">
        <v>-2.2000000000000002</v>
      </c>
      <c r="H14" s="4"/>
      <c r="I14" s="4"/>
      <c r="J14" s="4"/>
      <c r="K14" s="4"/>
      <c r="L14" s="4"/>
      <c r="M14" s="4"/>
    </row>
    <row r="15" spans="1:13">
      <c r="A15" s="1">
        <v>2018</v>
      </c>
      <c r="B15" s="4">
        <v>260.7</v>
      </c>
      <c r="C15" s="4">
        <v>229.4</v>
      </c>
      <c r="D15" s="4">
        <v>-63.1</v>
      </c>
      <c r="E15" s="4">
        <v>-61.5</v>
      </c>
      <c r="F15" s="4">
        <v>31.6</v>
      </c>
      <c r="G15" s="4">
        <v>-0.3</v>
      </c>
      <c r="H15" s="4"/>
      <c r="I15" s="4"/>
      <c r="J15" s="4"/>
      <c r="K15" s="4"/>
      <c r="L15" s="4"/>
      <c r="M15" s="4"/>
    </row>
    <row r="16" spans="1:13">
      <c r="A16" s="1">
        <v>2019</v>
      </c>
      <c r="B16" s="4">
        <v>307.5</v>
      </c>
      <c r="C16" s="4">
        <v>277.39999999999998</v>
      </c>
      <c r="D16" s="4">
        <v>-62.8</v>
      </c>
      <c r="E16" s="4">
        <v>-61.6</v>
      </c>
      <c r="F16" s="4">
        <v>36.1</v>
      </c>
      <c r="G16" s="4">
        <v>5.5</v>
      </c>
      <c r="H16" s="4"/>
      <c r="I16" s="4"/>
      <c r="J16" s="4"/>
      <c r="K16" s="4"/>
      <c r="L16" s="4"/>
      <c r="M16" s="4"/>
    </row>
    <row r="17" spans="1:13">
      <c r="A17" s="1">
        <v>2020</v>
      </c>
      <c r="B17" s="4">
        <v>343.2</v>
      </c>
      <c r="C17" s="4">
        <v>311.10000000000002</v>
      </c>
      <c r="D17" s="4">
        <v>-74.8</v>
      </c>
      <c r="E17" s="4">
        <v>-72.2</v>
      </c>
      <c r="F17" s="4">
        <v>36.9</v>
      </c>
      <c r="G17" s="4">
        <v>12.5</v>
      </c>
      <c r="H17" s="4"/>
      <c r="I17" s="4"/>
      <c r="J17" s="4"/>
      <c r="K17" s="4"/>
      <c r="L17" s="4"/>
      <c r="M17" s="4"/>
    </row>
    <row r="18" spans="1:13">
      <c r="A18" s="1">
        <v>2021</v>
      </c>
      <c r="B18" s="4">
        <v>315.10000000000002</v>
      </c>
      <c r="C18" s="4">
        <v>282.89999999999998</v>
      </c>
      <c r="D18" s="4">
        <v>-69.099999999999994</v>
      </c>
      <c r="E18" s="4">
        <v>-68.5</v>
      </c>
      <c r="F18" s="4">
        <v>42.9</v>
      </c>
      <c r="G18" s="4">
        <v>12.5</v>
      </c>
      <c r="H18" s="4"/>
      <c r="I18" s="4"/>
      <c r="J18" s="4"/>
      <c r="K18" s="4"/>
      <c r="L18" s="4"/>
      <c r="M18" s="4"/>
    </row>
    <row r="19" spans="1:13">
      <c r="A19" s="1">
        <v>2022</v>
      </c>
      <c r="B19" s="4">
        <v>241.1</v>
      </c>
      <c r="C19" s="4">
        <v>214.4</v>
      </c>
      <c r="D19" s="4">
        <v>-56.7</v>
      </c>
      <c r="E19" s="4">
        <v>-62.2</v>
      </c>
      <c r="F19" s="4">
        <v>38.4</v>
      </c>
      <c r="G19" s="4">
        <v>18.600000000000001</v>
      </c>
      <c r="H19" s="4"/>
      <c r="I19" s="4"/>
      <c r="J19" s="4"/>
      <c r="K19" s="4"/>
      <c r="L19" s="4"/>
      <c r="M19" s="4"/>
    </row>
    <row r="20" spans="1:13">
      <c r="A20" s="1">
        <v>2023</v>
      </c>
      <c r="B20" s="4">
        <v>333.2</v>
      </c>
      <c r="C20" s="4">
        <v>303.8</v>
      </c>
      <c r="D20" s="4">
        <v>-57.7</v>
      </c>
      <c r="E20" s="4">
        <v>-62.4</v>
      </c>
      <c r="F20" s="4">
        <v>37.200000000000003</v>
      </c>
      <c r="G20" s="4">
        <v>20.2</v>
      </c>
      <c r="H20" s="4"/>
      <c r="I20" s="4"/>
      <c r="J20" s="4"/>
      <c r="K20" s="4"/>
      <c r="L20" s="4"/>
      <c r="M20" s="4"/>
    </row>
    <row r="21" spans="1:13">
      <c r="A21" s="1">
        <v>2024</v>
      </c>
      <c r="B21" s="4">
        <v>404.3</v>
      </c>
      <c r="C21" s="4">
        <v>373.7</v>
      </c>
      <c r="D21" s="4">
        <v>-56.7</v>
      </c>
      <c r="E21" s="4">
        <v>-61.4</v>
      </c>
      <c r="F21" s="4">
        <v>40</v>
      </c>
      <c r="G21" s="4">
        <v>23.5</v>
      </c>
      <c r="H21" s="4"/>
      <c r="I21" s="4"/>
      <c r="J21" s="4"/>
      <c r="K21" s="4"/>
      <c r="L21" s="4"/>
      <c r="M21" s="4"/>
    </row>
    <row r="22" spans="1:13">
      <c r="A22" s="1">
        <v>2025</v>
      </c>
      <c r="B22" s="4">
        <v>419.2</v>
      </c>
      <c r="C22" s="4">
        <v>393.3</v>
      </c>
      <c r="D22" s="4">
        <v>-54.3</v>
      </c>
      <c r="E22" s="4">
        <v>-60.7</v>
      </c>
      <c r="F22" s="4">
        <v>39.9</v>
      </c>
      <c r="G22" s="4">
        <v>26.9</v>
      </c>
      <c r="H22" s="4">
        <v>419.2</v>
      </c>
      <c r="I22" s="4">
        <v>393.3</v>
      </c>
      <c r="J22" s="4">
        <v>-54.3</v>
      </c>
      <c r="K22" s="4">
        <v>-60.7</v>
      </c>
      <c r="L22" s="4">
        <v>39.9</v>
      </c>
      <c r="M22" s="4">
        <v>26.9</v>
      </c>
    </row>
    <row r="23" spans="1:13">
      <c r="A23" s="1">
        <v>2026</v>
      </c>
      <c r="B23" s="4"/>
      <c r="C23" s="4"/>
      <c r="D23" s="4"/>
      <c r="E23" s="4"/>
      <c r="F23" s="4"/>
      <c r="G23" s="4"/>
      <c r="H23" s="4">
        <v>412</v>
      </c>
      <c r="I23" s="4">
        <v>389.1</v>
      </c>
      <c r="J23" s="4">
        <v>-55.5</v>
      </c>
      <c r="K23" s="4">
        <v>-61.8</v>
      </c>
      <c r="L23" s="4">
        <v>37.700000000000003</v>
      </c>
      <c r="M23" s="4">
        <v>28.2</v>
      </c>
    </row>
    <row r="24" spans="1:13">
      <c r="A24" s="1">
        <v>2027</v>
      </c>
      <c r="B24" s="4"/>
      <c r="C24" s="4"/>
      <c r="D24" s="4"/>
      <c r="E24" s="4"/>
      <c r="F24" s="4"/>
      <c r="G24" s="4"/>
      <c r="H24" s="4">
        <v>431.9</v>
      </c>
      <c r="I24" s="4">
        <v>409.7</v>
      </c>
      <c r="J24" s="4">
        <v>-56.4</v>
      </c>
      <c r="K24" s="4">
        <v>-63.3</v>
      </c>
      <c r="L24" s="4">
        <v>36.4</v>
      </c>
      <c r="M24" s="4">
        <v>28.5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19"/>
  <sheetViews>
    <sheetView workbookViewId="0">
      <selection activeCell="J24" sqref="J24"/>
    </sheetView>
  </sheetViews>
  <sheetFormatPr baseColWidth="10" defaultColWidth="9.140625" defaultRowHeight="16.5"/>
  <cols>
    <col min="1" max="5" width="20.7109375" style="1" customWidth="1"/>
  </cols>
  <sheetData>
    <row r="1" spans="1:5">
      <c r="A1" s="2" t="s">
        <v>237</v>
      </c>
    </row>
    <row r="3" spans="1:5">
      <c r="A3" s="2" t="s">
        <v>40</v>
      </c>
      <c r="B3" s="2" t="s">
        <v>214</v>
      </c>
      <c r="C3" s="2" t="s">
        <v>217</v>
      </c>
      <c r="D3" s="2" t="s">
        <v>218</v>
      </c>
      <c r="E3" s="2" t="s">
        <v>236</v>
      </c>
    </row>
    <row r="4" spans="1:5">
      <c r="A4" s="1">
        <v>2007</v>
      </c>
      <c r="B4" s="4">
        <v>3.3</v>
      </c>
      <c r="C4" s="4">
        <v>1.6</v>
      </c>
      <c r="D4" s="4">
        <v>2</v>
      </c>
      <c r="E4" s="4">
        <v>0.9</v>
      </c>
    </row>
    <row r="5" spans="1:5">
      <c r="A5" s="1">
        <v>2008</v>
      </c>
      <c r="B5" s="4">
        <v>3.4</v>
      </c>
      <c r="C5" s="4">
        <v>1.6</v>
      </c>
      <c r="D5" s="4">
        <v>2.1</v>
      </c>
      <c r="E5" s="4">
        <v>1</v>
      </c>
    </row>
    <row r="6" spans="1:5">
      <c r="A6" s="1">
        <v>2009</v>
      </c>
      <c r="B6" s="4">
        <v>3.4</v>
      </c>
      <c r="C6" s="4">
        <v>1.6</v>
      </c>
      <c r="D6" s="4">
        <v>2.1</v>
      </c>
      <c r="E6" s="4">
        <v>1</v>
      </c>
    </row>
    <row r="7" spans="1:5">
      <c r="A7" s="1">
        <v>2010</v>
      </c>
      <c r="B7" s="4">
        <v>3.5</v>
      </c>
      <c r="C7" s="4">
        <v>1.6</v>
      </c>
      <c r="D7" s="4">
        <v>2.1</v>
      </c>
      <c r="E7" s="4">
        <v>1</v>
      </c>
    </row>
    <row r="8" spans="1:5">
      <c r="A8" s="1">
        <v>2011</v>
      </c>
      <c r="B8" s="4">
        <v>3.5</v>
      </c>
      <c r="C8" s="4">
        <v>1.6</v>
      </c>
      <c r="D8" s="4">
        <v>2.1</v>
      </c>
      <c r="E8" s="4">
        <v>1</v>
      </c>
    </row>
    <row r="9" spans="1:5">
      <c r="A9" s="1">
        <v>2012</v>
      </c>
      <c r="B9" s="4">
        <v>3.5</v>
      </c>
      <c r="C9" s="4">
        <v>1.6</v>
      </c>
      <c r="D9" s="4">
        <v>2</v>
      </c>
      <c r="E9" s="4">
        <v>1.1000000000000001</v>
      </c>
    </row>
    <row r="10" spans="1:5">
      <c r="A10" s="1">
        <v>2013</v>
      </c>
      <c r="B10" s="4">
        <v>3.5</v>
      </c>
      <c r="C10" s="4">
        <v>1.5</v>
      </c>
      <c r="D10" s="4">
        <v>2</v>
      </c>
      <c r="E10" s="4">
        <v>1.1000000000000001</v>
      </c>
    </row>
    <row r="11" spans="1:5">
      <c r="A11" s="1">
        <v>2014</v>
      </c>
      <c r="B11" s="4">
        <v>3.6</v>
      </c>
      <c r="C11" s="4">
        <v>1.5</v>
      </c>
      <c r="D11" s="4">
        <v>1.9</v>
      </c>
      <c r="E11" s="4">
        <v>1.1000000000000001</v>
      </c>
    </row>
    <row r="12" spans="1:5">
      <c r="A12" s="1">
        <v>2015</v>
      </c>
      <c r="B12" s="4">
        <v>3.6</v>
      </c>
      <c r="C12" s="4">
        <v>1.5</v>
      </c>
      <c r="D12" s="4">
        <v>1.9</v>
      </c>
      <c r="E12" s="4">
        <v>1.1000000000000001</v>
      </c>
    </row>
    <row r="13" spans="1:5">
      <c r="A13" s="1">
        <v>2016</v>
      </c>
      <c r="B13" s="4">
        <v>3.5</v>
      </c>
      <c r="C13" s="4">
        <v>1.4</v>
      </c>
      <c r="D13" s="4">
        <v>1.8</v>
      </c>
      <c r="E13" s="4">
        <v>1.2</v>
      </c>
    </row>
    <row r="14" spans="1:5">
      <c r="A14" s="1">
        <v>2017</v>
      </c>
      <c r="B14" s="4">
        <v>3.5</v>
      </c>
      <c r="C14" s="4">
        <v>1.4</v>
      </c>
      <c r="D14" s="4">
        <v>1.7</v>
      </c>
      <c r="E14" s="4">
        <v>1.1000000000000001</v>
      </c>
    </row>
    <row r="15" spans="1:5">
      <c r="A15" s="1">
        <v>2018</v>
      </c>
      <c r="B15" s="4">
        <v>3.5</v>
      </c>
      <c r="C15" s="4">
        <v>1.3</v>
      </c>
      <c r="D15" s="4">
        <v>1.7</v>
      </c>
      <c r="E15" s="4">
        <v>1</v>
      </c>
    </row>
    <row r="16" spans="1:5">
      <c r="A16" s="1">
        <v>2019</v>
      </c>
      <c r="B16" s="4">
        <v>3.6</v>
      </c>
      <c r="C16" s="4">
        <v>1.3</v>
      </c>
      <c r="D16" s="4">
        <v>1.7</v>
      </c>
      <c r="E16" s="4">
        <v>1</v>
      </c>
    </row>
    <row r="17" spans="1:5">
      <c r="A17" s="1">
        <v>2020</v>
      </c>
      <c r="B17" s="4">
        <v>3.4</v>
      </c>
      <c r="C17" s="4">
        <v>1.3</v>
      </c>
      <c r="D17" s="4">
        <v>1.6</v>
      </c>
      <c r="E17" s="4">
        <v>0.9</v>
      </c>
    </row>
    <row r="18" spans="1:5">
      <c r="A18" s="1">
        <v>2021</v>
      </c>
      <c r="B18" s="4">
        <v>3.3</v>
      </c>
      <c r="C18" s="4">
        <v>1.2</v>
      </c>
      <c r="D18" s="4">
        <v>1.6</v>
      </c>
      <c r="E18" s="4">
        <v>0.9</v>
      </c>
    </row>
    <row r="19" spans="1:5">
      <c r="A19" s="1">
        <v>2022</v>
      </c>
      <c r="B19" s="4">
        <v>3.6</v>
      </c>
      <c r="C19" s="4">
        <v>1.2</v>
      </c>
      <c r="D19" s="4">
        <v>1.6</v>
      </c>
      <c r="E19" s="4">
        <v>0.9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19"/>
  <sheetViews>
    <sheetView workbookViewId="0">
      <selection activeCell="J22" sqref="J22"/>
    </sheetView>
  </sheetViews>
  <sheetFormatPr baseColWidth="10" defaultColWidth="9.140625" defaultRowHeight="16.5"/>
  <cols>
    <col min="1" max="5" width="20.7109375" style="1" customWidth="1"/>
  </cols>
  <sheetData>
    <row r="1" spans="1:5">
      <c r="A1" s="2" t="s">
        <v>238</v>
      </c>
    </row>
    <row r="3" spans="1:5">
      <c r="A3" s="2" t="s">
        <v>40</v>
      </c>
      <c r="B3" s="2" t="s">
        <v>214</v>
      </c>
      <c r="C3" s="2" t="s">
        <v>217</v>
      </c>
      <c r="D3" s="2" t="s">
        <v>218</v>
      </c>
      <c r="E3" s="2" t="s">
        <v>236</v>
      </c>
    </row>
    <row r="4" spans="1:5">
      <c r="A4" s="1">
        <v>2007</v>
      </c>
      <c r="C4" s="1">
        <v>3.9</v>
      </c>
      <c r="D4" s="1">
        <v>4.3</v>
      </c>
      <c r="E4" s="1">
        <v>2.7</v>
      </c>
    </row>
    <row r="5" spans="1:5">
      <c r="A5" s="1">
        <v>2008</v>
      </c>
      <c r="C5" s="4">
        <v>4</v>
      </c>
      <c r="D5" s="1">
        <v>4.2</v>
      </c>
      <c r="E5" s="1">
        <v>2.6</v>
      </c>
    </row>
    <row r="6" spans="1:5">
      <c r="A6" s="1">
        <v>2009</v>
      </c>
      <c r="B6" s="1">
        <v>2.6</v>
      </c>
      <c r="C6" s="1">
        <v>3.9</v>
      </c>
      <c r="D6" s="1">
        <v>4.4000000000000004</v>
      </c>
      <c r="E6" s="1">
        <v>2.7</v>
      </c>
    </row>
    <row r="7" spans="1:5">
      <c r="A7" s="1">
        <v>2010</v>
      </c>
      <c r="B7" s="1">
        <v>2.7</v>
      </c>
      <c r="C7" s="1">
        <v>3.6</v>
      </c>
      <c r="D7" s="1">
        <v>4.4000000000000004</v>
      </c>
      <c r="E7" s="1">
        <v>2.8</v>
      </c>
    </row>
    <row r="8" spans="1:5">
      <c r="A8" s="1">
        <v>2011</v>
      </c>
      <c r="B8" s="1">
        <v>2.7</v>
      </c>
      <c r="C8" s="1">
        <v>3.3</v>
      </c>
      <c r="D8" s="1">
        <v>4.5</v>
      </c>
      <c r="E8" s="1">
        <v>2.8</v>
      </c>
    </row>
    <row r="9" spans="1:5">
      <c r="A9" s="1">
        <v>2012</v>
      </c>
      <c r="B9" s="1">
        <v>2.8</v>
      </c>
      <c r="C9" s="1">
        <v>3.4</v>
      </c>
      <c r="D9" s="1">
        <v>4.5</v>
      </c>
      <c r="E9" s="1">
        <v>2.9</v>
      </c>
    </row>
    <row r="10" spans="1:5">
      <c r="A10" s="1">
        <v>2013</v>
      </c>
      <c r="B10" s="1">
        <v>2.7</v>
      </c>
      <c r="C10" s="1">
        <v>3.5</v>
      </c>
      <c r="D10" s="1">
        <v>4.8</v>
      </c>
      <c r="E10" s="1">
        <v>3.1</v>
      </c>
    </row>
    <row r="11" spans="1:5">
      <c r="A11" s="1">
        <v>2014</v>
      </c>
      <c r="B11" s="1">
        <v>2.8</v>
      </c>
      <c r="C11" s="1">
        <v>3.3</v>
      </c>
      <c r="D11" s="1">
        <v>4.9000000000000004</v>
      </c>
      <c r="E11" s="1">
        <v>3.3</v>
      </c>
    </row>
    <row r="12" spans="1:5">
      <c r="A12" s="1">
        <v>2015</v>
      </c>
      <c r="B12" s="1">
        <v>3.2</v>
      </c>
      <c r="C12" s="1">
        <v>3.3</v>
      </c>
      <c r="D12" s="1">
        <v>4.8</v>
      </c>
      <c r="E12" s="1">
        <v>3.3</v>
      </c>
    </row>
    <row r="13" spans="1:5">
      <c r="A13" s="1">
        <v>2016</v>
      </c>
      <c r="B13" s="1">
        <v>3.1</v>
      </c>
      <c r="C13" s="1">
        <v>3.4</v>
      </c>
      <c r="D13" s="1">
        <v>4.5</v>
      </c>
      <c r="E13" s="1">
        <v>3.3</v>
      </c>
    </row>
    <row r="14" spans="1:5">
      <c r="A14" s="1">
        <v>2017</v>
      </c>
      <c r="B14" s="4">
        <v>3</v>
      </c>
      <c r="C14" s="1">
        <v>3.4</v>
      </c>
      <c r="D14" s="1">
        <v>4.5</v>
      </c>
      <c r="E14" s="1">
        <v>3.2</v>
      </c>
    </row>
    <row r="15" spans="1:5">
      <c r="A15" s="1">
        <v>2018</v>
      </c>
      <c r="B15" s="4">
        <v>3</v>
      </c>
      <c r="C15" s="1">
        <v>3.2</v>
      </c>
      <c r="D15" s="1">
        <v>4.5</v>
      </c>
      <c r="E15" s="1">
        <v>3.2</v>
      </c>
    </row>
    <row r="16" spans="1:5">
      <c r="A16" s="1">
        <v>2019</v>
      </c>
      <c r="B16" s="4">
        <v>3</v>
      </c>
      <c r="C16" s="1">
        <v>3.2</v>
      </c>
      <c r="D16" s="1">
        <v>4.5</v>
      </c>
      <c r="E16" s="1">
        <v>3.2</v>
      </c>
    </row>
    <row r="17" spans="1:5">
      <c r="A17" s="1">
        <v>2020</v>
      </c>
      <c r="B17" s="1">
        <v>3.2</v>
      </c>
      <c r="C17" s="1">
        <v>3.3</v>
      </c>
      <c r="D17" s="1">
        <v>4.7</v>
      </c>
      <c r="E17" s="1">
        <v>3.4</v>
      </c>
    </row>
    <row r="18" spans="1:5">
      <c r="A18" s="1">
        <v>2021</v>
      </c>
      <c r="B18" s="1">
        <v>3.2</v>
      </c>
      <c r="C18" s="1">
        <v>3.1</v>
      </c>
      <c r="D18" s="1">
        <v>4.4000000000000004</v>
      </c>
      <c r="E18" s="1">
        <v>3.5</v>
      </c>
    </row>
    <row r="19" spans="1:5">
      <c r="A19" s="1">
        <v>2022</v>
      </c>
      <c r="B19" s="1">
        <v>3.2</v>
      </c>
      <c r="C19" s="1">
        <v>3.2</v>
      </c>
      <c r="D19" s="1">
        <v>4.3</v>
      </c>
      <c r="E19" s="1">
        <v>3.4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19"/>
  <sheetViews>
    <sheetView workbookViewId="0">
      <selection activeCell="I21" sqref="I21"/>
    </sheetView>
  </sheetViews>
  <sheetFormatPr baseColWidth="10" defaultColWidth="9.140625" defaultRowHeight="16.5"/>
  <cols>
    <col min="1" max="1" width="20.7109375" style="1" customWidth="1"/>
    <col min="2" max="2" width="27" style="1" bestFit="1" customWidth="1"/>
    <col min="3" max="3" width="23.42578125" style="1" bestFit="1" customWidth="1"/>
    <col min="4" max="5" width="20.7109375" style="1" customWidth="1"/>
  </cols>
  <sheetData>
    <row r="1" spans="1:5">
      <c r="A1" s="2" t="s">
        <v>242</v>
      </c>
    </row>
    <row r="3" spans="1:5">
      <c r="A3" s="2" t="s">
        <v>40</v>
      </c>
      <c r="B3" s="2" t="s">
        <v>239</v>
      </c>
      <c r="C3" s="2" t="s">
        <v>240</v>
      </c>
      <c r="D3" s="2" t="s">
        <v>214</v>
      </c>
      <c r="E3" s="2" t="s">
        <v>241</v>
      </c>
    </row>
    <row r="4" spans="1:5">
      <c r="A4" s="1">
        <v>2007</v>
      </c>
      <c r="C4" s="4">
        <v>46.1</v>
      </c>
      <c r="D4" s="4">
        <v>52.8</v>
      </c>
      <c r="E4" s="4">
        <v>51.3</v>
      </c>
    </row>
    <row r="5" spans="1:5">
      <c r="A5" s="1">
        <v>2008</v>
      </c>
      <c r="C5" s="4">
        <v>47.3</v>
      </c>
      <c r="D5" s="4">
        <v>54.5</v>
      </c>
      <c r="E5" s="4">
        <v>52.5</v>
      </c>
    </row>
    <row r="6" spans="1:5">
      <c r="A6" s="1">
        <v>2009</v>
      </c>
      <c r="B6" s="4">
        <v>50</v>
      </c>
      <c r="C6" s="4">
        <v>48.2</v>
      </c>
      <c r="D6" s="4">
        <v>56</v>
      </c>
      <c r="E6" s="4">
        <v>53.5</v>
      </c>
    </row>
    <row r="7" spans="1:5">
      <c r="A7" s="1">
        <v>2010</v>
      </c>
      <c r="B7" s="4">
        <v>49.2</v>
      </c>
      <c r="C7" s="4">
        <v>48.6</v>
      </c>
      <c r="D7" s="4">
        <v>55.3</v>
      </c>
      <c r="E7" s="4">
        <v>53.8</v>
      </c>
    </row>
    <row r="8" spans="1:5">
      <c r="A8" s="1">
        <v>2011</v>
      </c>
      <c r="B8" s="4">
        <v>48.8</v>
      </c>
      <c r="C8" s="4">
        <v>48.7</v>
      </c>
      <c r="D8" s="4">
        <v>54.9</v>
      </c>
      <c r="E8" s="4">
        <v>53.8</v>
      </c>
    </row>
    <row r="9" spans="1:5">
      <c r="A9" s="1">
        <v>2012</v>
      </c>
      <c r="B9" s="4">
        <v>48.1</v>
      </c>
      <c r="C9" s="4">
        <v>49.3</v>
      </c>
      <c r="D9" s="4">
        <v>54.3</v>
      </c>
      <c r="E9" s="4">
        <v>54.4</v>
      </c>
    </row>
    <row r="10" spans="1:5">
      <c r="A10" s="1">
        <v>2013</v>
      </c>
      <c r="B10" s="4">
        <v>48.6</v>
      </c>
      <c r="C10" s="4">
        <v>48.5</v>
      </c>
      <c r="D10" s="4">
        <v>54.8</v>
      </c>
      <c r="E10" s="4">
        <v>53.9</v>
      </c>
    </row>
    <row r="11" spans="1:5">
      <c r="A11" s="1">
        <v>2014</v>
      </c>
      <c r="B11" s="4">
        <v>49</v>
      </c>
      <c r="C11" s="4">
        <v>48</v>
      </c>
      <c r="D11" s="4">
        <v>55.2</v>
      </c>
      <c r="E11" s="4">
        <v>53.3</v>
      </c>
    </row>
    <row r="12" spans="1:5">
      <c r="A12" s="1">
        <v>2015</v>
      </c>
      <c r="B12" s="4">
        <v>48.7</v>
      </c>
      <c r="C12" s="4">
        <v>47</v>
      </c>
      <c r="D12" s="4">
        <v>55.4</v>
      </c>
      <c r="E12" s="4">
        <v>52.2</v>
      </c>
    </row>
    <row r="13" spans="1:5">
      <c r="A13" s="1">
        <v>2016</v>
      </c>
      <c r="B13" s="4">
        <v>48.3</v>
      </c>
      <c r="C13" s="4">
        <v>46.2</v>
      </c>
      <c r="D13" s="4">
        <v>54.8</v>
      </c>
      <c r="E13" s="4">
        <v>51.3</v>
      </c>
    </row>
    <row r="14" spans="1:5">
      <c r="A14" s="1">
        <v>2017</v>
      </c>
      <c r="B14" s="4">
        <v>47.9</v>
      </c>
      <c r="C14" s="4">
        <v>45.3</v>
      </c>
      <c r="D14" s="4">
        <v>54.3</v>
      </c>
      <c r="E14" s="4">
        <v>50.3</v>
      </c>
    </row>
    <row r="15" spans="1:5">
      <c r="A15" s="1">
        <v>2018</v>
      </c>
      <c r="B15" s="4">
        <v>47.7</v>
      </c>
      <c r="C15" s="4">
        <v>45.5</v>
      </c>
      <c r="D15" s="4">
        <v>54</v>
      </c>
      <c r="E15" s="4">
        <v>50.5</v>
      </c>
    </row>
    <row r="16" spans="1:5">
      <c r="A16" s="1">
        <v>2019</v>
      </c>
      <c r="B16" s="4">
        <v>47.9</v>
      </c>
      <c r="C16" s="4">
        <v>44.9</v>
      </c>
      <c r="D16" s="4">
        <v>54.4</v>
      </c>
      <c r="E16" s="4">
        <v>49.8</v>
      </c>
    </row>
    <row r="17" spans="1:5">
      <c r="A17" s="1">
        <v>2020</v>
      </c>
      <c r="B17" s="4">
        <v>50.2</v>
      </c>
      <c r="C17" s="4">
        <v>46.5</v>
      </c>
      <c r="D17" s="4">
        <v>56.6</v>
      </c>
      <c r="E17" s="4">
        <v>51.5</v>
      </c>
    </row>
    <row r="18" spans="1:5">
      <c r="A18" s="1">
        <v>2021</v>
      </c>
      <c r="B18" s="4">
        <v>48.6</v>
      </c>
      <c r="C18" s="4">
        <v>46.1</v>
      </c>
      <c r="D18" s="4">
        <v>54.9</v>
      </c>
      <c r="E18" s="4">
        <v>51</v>
      </c>
    </row>
    <row r="19" spans="1:5">
      <c r="A19" s="1">
        <v>2022</v>
      </c>
      <c r="B19" s="4">
        <v>49.8</v>
      </c>
      <c r="C19" s="4">
        <v>45.7</v>
      </c>
      <c r="D19" s="4">
        <v>56.4</v>
      </c>
      <c r="E19" s="4">
        <v>50.6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B11"/>
  <sheetViews>
    <sheetView workbookViewId="0">
      <selection activeCell="G8" sqref="G8"/>
    </sheetView>
  </sheetViews>
  <sheetFormatPr baseColWidth="10" defaultColWidth="9.140625" defaultRowHeight="16.5"/>
  <cols>
    <col min="1" max="1" width="34.140625" style="1" bestFit="1" customWidth="1"/>
    <col min="2" max="2" width="20.7109375" style="1" customWidth="1"/>
  </cols>
  <sheetData>
    <row r="1" spans="1:2">
      <c r="A1" s="2" t="s">
        <v>250</v>
      </c>
    </row>
    <row r="3" spans="1:2">
      <c r="A3" s="2" t="s">
        <v>248</v>
      </c>
      <c r="B3" s="2" t="s">
        <v>249</v>
      </c>
    </row>
    <row r="4" spans="1:2">
      <c r="A4" s="1" t="s">
        <v>243</v>
      </c>
      <c r="B4" s="1">
        <v>8.8000000000000007</v>
      </c>
    </row>
    <row r="5" spans="1:2">
      <c r="A5" s="1" t="s">
        <v>201</v>
      </c>
      <c r="B5" s="1">
        <v>15.3</v>
      </c>
    </row>
    <row r="6" spans="1:2">
      <c r="A6" s="1" t="s">
        <v>202</v>
      </c>
      <c r="B6" s="1">
        <v>10.1</v>
      </c>
    </row>
    <row r="7" spans="1:2">
      <c r="A7" s="1" t="s">
        <v>244</v>
      </c>
      <c r="B7" s="1">
        <v>40.200000000000003</v>
      </c>
    </row>
    <row r="8" spans="1:2">
      <c r="A8" s="1" t="s">
        <v>245</v>
      </c>
      <c r="B8" s="1">
        <v>4.2</v>
      </c>
    </row>
    <row r="9" spans="1:2">
      <c r="A9" s="1" t="s">
        <v>197</v>
      </c>
      <c r="B9" s="1">
        <v>6.7</v>
      </c>
    </row>
    <row r="10" spans="1:2">
      <c r="A10" s="1" t="s">
        <v>246</v>
      </c>
      <c r="B10" s="1">
        <v>6.9</v>
      </c>
    </row>
    <row r="11" spans="1:2">
      <c r="A11" s="1" t="s">
        <v>247</v>
      </c>
      <c r="B11" s="1">
        <v>7.8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33"/>
  <sheetViews>
    <sheetView workbookViewId="0">
      <selection activeCell="L27" sqref="L27"/>
    </sheetView>
  </sheetViews>
  <sheetFormatPr baseColWidth="10" defaultColWidth="9.140625" defaultRowHeight="16.5"/>
  <cols>
    <col min="1" max="5" width="20.7109375" style="1" customWidth="1"/>
    <col min="6" max="6" width="25.140625" style="1" bestFit="1" customWidth="1"/>
  </cols>
  <sheetData>
    <row r="1" spans="1:6">
      <c r="A1" s="2" t="s">
        <v>252</v>
      </c>
    </row>
    <row r="3" spans="1:6">
      <c r="A3" s="2" t="s">
        <v>40</v>
      </c>
      <c r="B3" s="2" t="s">
        <v>214</v>
      </c>
      <c r="C3" s="2" t="s">
        <v>217</v>
      </c>
      <c r="D3" s="2" t="s">
        <v>218</v>
      </c>
      <c r="E3" s="2" t="s">
        <v>236</v>
      </c>
      <c r="F3" s="2" t="s">
        <v>251</v>
      </c>
    </row>
    <row r="4" spans="1:6">
      <c r="A4" s="1">
        <v>1995</v>
      </c>
      <c r="B4" s="4">
        <v>56.3</v>
      </c>
      <c r="C4" s="4">
        <v>63.7</v>
      </c>
      <c r="D4" s="4">
        <v>57.3</v>
      </c>
      <c r="E4" s="4">
        <v>57.4</v>
      </c>
      <c r="F4" s="4">
        <v>59.5</v>
      </c>
    </row>
    <row r="5" spans="1:6">
      <c r="A5" s="1">
        <v>1996</v>
      </c>
      <c r="B5" s="4">
        <v>55.3</v>
      </c>
      <c r="C5" s="4">
        <v>60.2</v>
      </c>
      <c r="D5" s="4">
        <v>57.1</v>
      </c>
      <c r="E5" s="4">
        <v>55</v>
      </c>
      <c r="F5" s="4">
        <v>57.4</v>
      </c>
    </row>
    <row r="6" spans="1:6">
      <c r="A6" s="1">
        <v>1997</v>
      </c>
      <c r="B6" s="4">
        <v>54.4</v>
      </c>
      <c r="C6" s="4">
        <v>57.9</v>
      </c>
      <c r="D6" s="4">
        <v>55.6</v>
      </c>
      <c r="E6" s="4">
        <v>53.6</v>
      </c>
      <c r="F6" s="4">
        <v>55.7</v>
      </c>
    </row>
    <row r="7" spans="1:6">
      <c r="A7" s="1">
        <v>1998</v>
      </c>
      <c r="B7" s="4">
        <v>54.8</v>
      </c>
      <c r="C7" s="4">
        <v>55.8</v>
      </c>
      <c r="D7" s="4">
        <v>54.7</v>
      </c>
      <c r="E7" s="4">
        <v>51.8</v>
      </c>
      <c r="F7" s="4">
        <v>54.1</v>
      </c>
    </row>
    <row r="8" spans="1:6">
      <c r="A8" s="1">
        <v>1999</v>
      </c>
      <c r="B8" s="4">
        <v>54.4</v>
      </c>
      <c r="C8" s="4">
        <v>55.8</v>
      </c>
      <c r="D8" s="4">
        <v>54.1</v>
      </c>
      <c r="E8" s="4">
        <v>50.7</v>
      </c>
      <c r="F8" s="4">
        <v>53.5</v>
      </c>
    </row>
    <row r="9" spans="1:6">
      <c r="A9" s="1">
        <v>2000</v>
      </c>
      <c r="B9" s="4">
        <v>54.2</v>
      </c>
      <c r="C9" s="4">
        <v>53.8</v>
      </c>
      <c r="D9" s="4">
        <v>53.8</v>
      </c>
      <c r="E9" s="4">
        <v>48.9</v>
      </c>
      <c r="F9" s="4">
        <v>52.2</v>
      </c>
    </row>
    <row r="10" spans="1:6">
      <c r="A10" s="1">
        <v>2001</v>
      </c>
      <c r="B10" s="4">
        <v>55.1</v>
      </c>
      <c r="C10" s="4">
        <v>53.1</v>
      </c>
      <c r="D10" s="4">
        <v>53.7</v>
      </c>
      <c r="E10" s="4">
        <v>48.9</v>
      </c>
      <c r="F10" s="4">
        <v>51.9</v>
      </c>
    </row>
    <row r="11" spans="1:6">
      <c r="A11" s="1">
        <v>2002</v>
      </c>
      <c r="B11" s="4">
        <v>55.3</v>
      </c>
      <c r="C11" s="4">
        <v>54</v>
      </c>
      <c r="D11" s="4">
        <v>53.4</v>
      </c>
      <c r="E11" s="4">
        <v>49.4</v>
      </c>
      <c r="F11" s="4">
        <v>52.2</v>
      </c>
    </row>
    <row r="12" spans="1:6">
      <c r="A12" s="1">
        <v>2003</v>
      </c>
      <c r="B12" s="4">
        <v>55.5</v>
      </c>
      <c r="C12" s="4">
        <v>54.1</v>
      </c>
      <c r="D12" s="4">
        <v>53</v>
      </c>
      <c r="E12" s="4">
        <v>49.3</v>
      </c>
      <c r="F12" s="4">
        <v>52.1</v>
      </c>
    </row>
    <row r="13" spans="1:6">
      <c r="A13" s="1">
        <v>2004</v>
      </c>
      <c r="B13" s="4">
        <v>53.8</v>
      </c>
      <c r="C13" s="4">
        <v>53.1</v>
      </c>
      <c r="D13" s="4">
        <v>53</v>
      </c>
      <c r="E13" s="4">
        <v>49.5</v>
      </c>
      <c r="F13" s="4">
        <v>51.8</v>
      </c>
    </row>
    <row r="14" spans="1:6">
      <c r="A14" s="1">
        <v>2005</v>
      </c>
      <c r="B14" s="4">
        <v>52.5</v>
      </c>
      <c r="C14" s="4">
        <v>52.4</v>
      </c>
      <c r="D14" s="4">
        <v>52.2</v>
      </c>
      <c r="E14" s="4">
        <v>49.4</v>
      </c>
      <c r="F14" s="4">
        <v>51.4</v>
      </c>
    </row>
    <row r="15" spans="1:6">
      <c r="A15" s="1">
        <v>2006</v>
      </c>
      <c r="B15" s="4">
        <v>52.8</v>
      </c>
      <c r="C15" s="4">
        <v>52.6</v>
      </c>
      <c r="D15" s="4">
        <v>52.2</v>
      </c>
      <c r="E15" s="4">
        <v>49.2</v>
      </c>
      <c r="F15" s="4">
        <v>51.3</v>
      </c>
    </row>
    <row r="16" spans="1:6">
      <c r="A16" s="1">
        <v>2007</v>
      </c>
      <c r="B16" s="4">
        <v>52.8</v>
      </c>
      <c r="C16" s="4">
        <v>52</v>
      </c>
      <c r="D16" s="4">
        <v>52.1</v>
      </c>
      <c r="E16" s="4">
        <v>49.9</v>
      </c>
      <c r="F16" s="4">
        <v>51.3</v>
      </c>
    </row>
    <row r="17" spans="1:6">
      <c r="A17" s="1">
        <v>2008</v>
      </c>
      <c r="B17" s="4">
        <v>54.5</v>
      </c>
      <c r="C17" s="4">
        <v>52.3</v>
      </c>
      <c r="D17" s="4">
        <v>53.4</v>
      </c>
      <c r="E17" s="4">
        <v>51.7</v>
      </c>
      <c r="F17" s="4">
        <v>52.5</v>
      </c>
    </row>
    <row r="18" spans="1:6">
      <c r="A18" s="1">
        <v>2009</v>
      </c>
      <c r="B18" s="4">
        <v>56</v>
      </c>
      <c r="C18" s="4">
        <v>51.7</v>
      </c>
      <c r="D18" s="4">
        <v>55.6</v>
      </c>
      <c r="E18" s="4">
        <v>53.1</v>
      </c>
      <c r="F18" s="4">
        <v>53.5</v>
      </c>
    </row>
    <row r="19" spans="1:6">
      <c r="A19" s="1">
        <v>2010</v>
      </c>
      <c r="B19" s="4">
        <v>55.3</v>
      </c>
      <c r="C19" s="4">
        <v>51.2</v>
      </c>
      <c r="D19" s="4">
        <v>56.8</v>
      </c>
      <c r="E19" s="4">
        <v>53.4</v>
      </c>
      <c r="F19" s="4">
        <v>53.8</v>
      </c>
    </row>
    <row r="20" spans="1:6">
      <c r="A20" s="1">
        <v>2011</v>
      </c>
      <c r="B20" s="4">
        <v>54.9</v>
      </c>
      <c r="C20" s="4">
        <v>50.8</v>
      </c>
      <c r="D20" s="4">
        <v>56.1</v>
      </c>
      <c r="E20" s="4">
        <v>54.5</v>
      </c>
      <c r="F20" s="4">
        <v>53.8</v>
      </c>
    </row>
    <row r="21" spans="1:6">
      <c r="A21" s="1">
        <v>2012</v>
      </c>
      <c r="B21" s="4">
        <v>54.3</v>
      </c>
      <c r="C21" s="4">
        <v>50.3</v>
      </c>
      <c r="D21" s="4">
        <v>57.4</v>
      </c>
      <c r="E21" s="4">
        <v>55.7</v>
      </c>
      <c r="F21" s="4">
        <v>54.4</v>
      </c>
    </row>
    <row r="22" spans="1:6">
      <c r="A22" s="1">
        <v>2013</v>
      </c>
      <c r="B22" s="4">
        <v>54.8</v>
      </c>
      <c r="C22" s="4">
        <v>50.4</v>
      </c>
      <c r="D22" s="4">
        <v>54.6</v>
      </c>
      <c r="E22" s="4">
        <v>56.5</v>
      </c>
      <c r="F22" s="4">
        <v>53.9</v>
      </c>
    </row>
    <row r="23" spans="1:6">
      <c r="A23" s="1">
        <v>2014</v>
      </c>
      <c r="B23" s="4">
        <v>55.2</v>
      </c>
      <c r="C23" s="4">
        <v>49.8</v>
      </c>
      <c r="D23" s="4">
        <v>53.8</v>
      </c>
      <c r="E23" s="4">
        <v>56.3</v>
      </c>
      <c r="F23" s="4">
        <v>53.3</v>
      </c>
    </row>
    <row r="24" spans="1:6">
      <c r="A24" s="1">
        <v>2015</v>
      </c>
      <c r="B24" s="4">
        <v>55.4</v>
      </c>
      <c r="C24" s="4">
        <v>49.7</v>
      </c>
      <c r="D24" s="4">
        <v>52.7</v>
      </c>
      <c r="E24" s="4">
        <v>54.2</v>
      </c>
      <c r="F24" s="4">
        <v>52.2</v>
      </c>
    </row>
    <row r="25" spans="1:6">
      <c r="A25" s="1">
        <v>2016</v>
      </c>
      <c r="B25" s="4">
        <v>54.8</v>
      </c>
      <c r="C25" s="4">
        <v>49.6</v>
      </c>
      <c r="D25" s="4">
        <v>50.8</v>
      </c>
      <c r="E25" s="4">
        <v>53.6</v>
      </c>
      <c r="F25" s="4">
        <v>51.3</v>
      </c>
    </row>
    <row r="26" spans="1:6">
      <c r="A26" s="1">
        <v>2017</v>
      </c>
      <c r="B26" s="4">
        <v>54.3</v>
      </c>
      <c r="C26" s="4">
        <v>49.3</v>
      </c>
      <c r="D26" s="4">
        <v>49.5</v>
      </c>
      <c r="E26" s="4">
        <v>52.1</v>
      </c>
      <c r="F26" s="4">
        <v>50.3</v>
      </c>
    </row>
    <row r="27" spans="1:6">
      <c r="A27" s="1">
        <v>2018</v>
      </c>
      <c r="B27" s="4">
        <v>54</v>
      </c>
      <c r="C27" s="4">
        <v>50</v>
      </c>
      <c r="D27" s="4">
        <v>49.1</v>
      </c>
      <c r="E27" s="4">
        <v>52.3</v>
      </c>
      <c r="F27" s="4">
        <v>50.5</v>
      </c>
    </row>
    <row r="28" spans="1:6">
      <c r="A28" s="1">
        <v>2019</v>
      </c>
      <c r="B28" s="4">
        <v>54.4</v>
      </c>
      <c r="C28" s="4">
        <v>49.4</v>
      </c>
      <c r="D28" s="4">
        <v>47.8</v>
      </c>
      <c r="E28" s="4">
        <v>52.3</v>
      </c>
      <c r="F28" s="4">
        <v>49.8</v>
      </c>
    </row>
    <row r="29" spans="1:6">
      <c r="A29" s="1">
        <v>2020</v>
      </c>
      <c r="B29" s="4">
        <v>56.6</v>
      </c>
      <c r="C29" s="4">
        <v>50.4</v>
      </c>
      <c r="D29" s="4">
        <v>49.8</v>
      </c>
      <c r="E29" s="4">
        <v>54.2</v>
      </c>
      <c r="F29" s="4">
        <v>51.5</v>
      </c>
    </row>
    <row r="30" spans="1:6">
      <c r="A30" s="1">
        <v>2021</v>
      </c>
      <c r="B30" s="4">
        <v>54.9</v>
      </c>
      <c r="C30" s="4">
        <v>49.6</v>
      </c>
      <c r="D30" s="4">
        <v>49.2</v>
      </c>
      <c r="E30" s="4">
        <v>54.2</v>
      </c>
      <c r="F30" s="4">
        <v>51</v>
      </c>
    </row>
    <row r="31" spans="1:6">
      <c r="A31" s="1">
        <v>2022</v>
      </c>
      <c r="B31" s="4">
        <v>56.4</v>
      </c>
      <c r="C31" s="4">
        <v>50</v>
      </c>
      <c r="D31" s="4">
        <v>47.7</v>
      </c>
      <c r="E31" s="4">
        <v>54</v>
      </c>
      <c r="F31" s="4">
        <v>50.6</v>
      </c>
    </row>
    <row r="32" spans="1:6">
      <c r="A32" s="1">
        <v>2023</v>
      </c>
      <c r="B32" s="4">
        <v>58.2</v>
      </c>
      <c r="C32" s="4">
        <v>51.4</v>
      </c>
      <c r="D32" s="4">
        <v>47.7</v>
      </c>
      <c r="E32" s="4">
        <v>57.3</v>
      </c>
      <c r="F32" s="4">
        <v>52.1</v>
      </c>
    </row>
    <row r="33" spans="1:6">
      <c r="A33" s="1">
        <v>2024</v>
      </c>
      <c r="B33" s="4">
        <v>59.6</v>
      </c>
      <c r="C33" s="4">
        <v>52.1</v>
      </c>
      <c r="D33" s="4">
        <v>48.2</v>
      </c>
      <c r="E33" s="4">
        <v>58.3</v>
      </c>
      <c r="F33" s="4">
        <v>52.9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ABF4D-C112-4C52-9A03-6463F24B3EA5}">
  <dimension ref="A1:C13"/>
  <sheetViews>
    <sheetView workbookViewId="0">
      <selection activeCell="E16" sqref="E16"/>
    </sheetView>
  </sheetViews>
  <sheetFormatPr baseColWidth="10" defaultRowHeight="15"/>
  <sheetData>
    <row r="1" spans="1:3" ht="16.5">
      <c r="A1" s="6" t="s">
        <v>272</v>
      </c>
    </row>
    <row r="3" spans="1:3" ht="16.5">
      <c r="A3" s="6" t="s">
        <v>271</v>
      </c>
      <c r="B3" s="6" t="s">
        <v>270</v>
      </c>
      <c r="C3" s="6" t="s">
        <v>269</v>
      </c>
    </row>
    <row r="4" spans="1:3" ht="16.5">
      <c r="A4" s="1" t="s">
        <v>268</v>
      </c>
      <c r="B4" s="4">
        <v>0.68166897608805987</v>
      </c>
      <c r="C4" s="4">
        <v>0.92037036428135044</v>
      </c>
    </row>
    <row r="5" spans="1:3" ht="16.5">
      <c r="A5" s="1" t="s">
        <v>246</v>
      </c>
      <c r="B5" s="4">
        <v>0.76620827860441054</v>
      </c>
      <c r="C5" s="4">
        <v>0.90046787412071738</v>
      </c>
    </row>
    <row r="6" spans="1:3" ht="16.5">
      <c r="A6" s="1" t="s">
        <v>201</v>
      </c>
      <c r="B6" s="4">
        <v>1.7214980113693239</v>
      </c>
      <c r="C6" s="4">
        <v>1.2436340433574899</v>
      </c>
    </row>
    <row r="7" spans="1:3" ht="16.5">
      <c r="A7" s="1" t="s">
        <v>244</v>
      </c>
      <c r="B7" s="4">
        <v>1.2873029492376451</v>
      </c>
      <c r="C7" s="4">
        <v>1.9798860633256701</v>
      </c>
    </row>
    <row r="8" spans="1:3" ht="16.5">
      <c r="A8" s="1" t="s">
        <v>243</v>
      </c>
      <c r="B8" s="4">
        <v>-0.93727827715421319</v>
      </c>
      <c r="C8" s="4">
        <v>-0.93324444771434656</v>
      </c>
    </row>
    <row r="9" spans="1:3" ht="16.5">
      <c r="A9" s="1" t="s">
        <v>202</v>
      </c>
      <c r="B9" s="4">
        <v>0.5383307269639801</v>
      </c>
      <c r="C9" s="4">
        <v>-0.3841740679612321</v>
      </c>
    </row>
    <row r="10" spans="1:3" ht="16.5">
      <c r="A10" s="1" t="s">
        <v>247</v>
      </c>
      <c r="B10" s="4">
        <v>0.57842239488788938</v>
      </c>
      <c r="C10" s="4">
        <v>1.9077412165767751</v>
      </c>
    </row>
    <row r="11" spans="1:3" ht="16.5">
      <c r="A11" s="1" t="s">
        <v>197</v>
      </c>
      <c r="B11" s="4">
        <v>0.29064277430280999</v>
      </c>
      <c r="C11" s="4">
        <v>1.475127942195539</v>
      </c>
    </row>
    <row r="12" spans="1:3" ht="16.5">
      <c r="A12" s="1" t="s">
        <v>267</v>
      </c>
      <c r="B12" s="4">
        <v>-0.93727827715421319</v>
      </c>
      <c r="C12" s="4">
        <v>-0.93727827715421319</v>
      </c>
    </row>
    <row r="13" spans="1:3" ht="16.5">
      <c r="A13" s="1" t="s">
        <v>267</v>
      </c>
      <c r="B13" s="4">
        <v>1.9798860633256701</v>
      </c>
      <c r="C13" s="4">
        <v>1.9798860633256701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27"/>
  <sheetViews>
    <sheetView workbookViewId="0">
      <selection activeCell="K22" sqref="K22"/>
    </sheetView>
  </sheetViews>
  <sheetFormatPr baseColWidth="10" defaultColWidth="9.140625" defaultRowHeight="16.5"/>
  <cols>
    <col min="1" max="5" width="20.7109375" style="1" customWidth="1"/>
  </cols>
  <sheetData>
    <row r="1" spans="1:5">
      <c r="A1" s="2" t="s">
        <v>253</v>
      </c>
    </row>
    <row r="3" spans="1:5">
      <c r="A3" s="2" t="s">
        <v>40</v>
      </c>
      <c r="B3" s="2" t="s">
        <v>214</v>
      </c>
      <c r="C3" s="2" t="s">
        <v>217</v>
      </c>
      <c r="D3" s="2" t="s">
        <v>218</v>
      </c>
      <c r="E3" s="2" t="s">
        <v>236</v>
      </c>
    </row>
    <row r="4" spans="1:5">
      <c r="A4" s="1">
        <v>2001</v>
      </c>
      <c r="B4" s="4">
        <v>2.5</v>
      </c>
      <c r="C4" s="4">
        <v>2.2999999999999998</v>
      </c>
      <c r="D4" s="4">
        <v>1.7</v>
      </c>
      <c r="E4" s="4">
        <v>1.9</v>
      </c>
    </row>
    <row r="5" spans="1:5">
      <c r="A5" s="1">
        <v>2002</v>
      </c>
      <c r="B5" s="4">
        <v>2.6</v>
      </c>
      <c r="C5" s="4">
        <v>2.4</v>
      </c>
      <c r="D5" s="4">
        <v>1.6</v>
      </c>
      <c r="E5" s="4">
        <v>2.1</v>
      </c>
    </row>
    <row r="6" spans="1:5">
      <c r="A6" s="1">
        <v>2003</v>
      </c>
      <c r="B6" s="4">
        <v>2.5</v>
      </c>
      <c r="C6" s="4">
        <v>2.5</v>
      </c>
      <c r="D6" s="4">
        <v>1.7</v>
      </c>
      <c r="E6" s="4">
        <v>2</v>
      </c>
    </row>
    <row r="7" spans="1:5">
      <c r="A7" s="1">
        <v>2004</v>
      </c>
      <c r="B7" s="4">
        <v>2.6</v>
      </c>
      <c r="C7" s="4">
        <v>2.5</v>
      </c>
      <c r="D7" s="4">
        <v>1.7</v>
      </c>
      <c r="E7" s="4">
        <v>2.1</v>
      </c>
    </row>
    <row r="8" spans="1:5">
      <c r="A8" s="1">
        <v>2005</v>
      </c>
      <c r="B8" s="4">
        <v>2.6</v>
      </c>
      <c r="C8" s="4">
        <v>2.5</v>
      </c>
      <c r="D8" s="4">
        <v>1.8</v>
      </c>
      <c r="E8" s="4">
        <v>2</v>
      </c>
    </row>
    <row r="9" spans="1:5">
      <c r="A9" s="1">
        <v>2006</v>
      </c>
      <c r="B9" s="4">
        <v>2.6</v>
      </c>
      <c r="C9" s="4">
        <v>2.5</v>
      </c>
      <c r="D9" s="4">
        <v>1.8</v>
      </c>
      <c r="E9" s="4">
        <v>2</v>
      </c>
    </row>
    <row r="10" spans="1:5">
      <c r="A10" s="1">
        <v>2007</v>
      </c>
      <c r="B10" s="4">
        <v>2.8</v>
      </c>
      <c r="C10" s="4">
        <v>2.6</v>
      </c>
      <c r="D10" s="4">
        <v>1.7</v>
      </c>
      <c r="E10" s="4">
        <v>2.1</v>
      </c>
    </row>
    <row r="11" spans="1:5">
      <c r="A11" s="1">
        <v>2008</v>
      </c>
      <c r="B11" s="4">
        <v>3.1</v>
      </c>
      <c r="C11" s="4">
        <v>2.8</v>
      </c>
      <c r="D11" s="4">
        <v>1.8</v>
      </c>
      <c r="E11" s="4">
        <v>2.2999999999999998</v>
      </c>
    </row>
    <row r="12" spans="1:5">
      <c r="A12" s="1">
        <v>2009</v>
      </c>
      <c r="B12" s="4">
        <v>3.3</v>
      </c>
      <c r="C12" s="4">
        <v>2.9</v>
      </c>
      <c r="D12" s="4">
        <v>1.8</v>
      </c>
      <c r="E12" s="4">
        <v>2.2999999999999998</v>
      </c>
    </row>
    <row r="13" spans="1:5">
      <c r="A13" s="1">
        <v>2010</v>
      </c>
      <c r="B13" s="4">
        <v>3.3</v>
      </c>
      <c r="C13" s="4">
        <v>2.9</v>
      </c>
      <c r="D13" s="4">
        <v>2.1</v>
      </c>
      <c r="E13" s="4">
        <v>2.2000000000000002</v>
      </c>
    </row>
    <row r="14" spans="1:5">
      <c r="A14" s="1">
        <v>2011</v>
      </c>
      <c r="B14" s="4">
        <v>3.4</v>
      </c>
      <c r="C14" s="4">
        <v>2.8</v>
      </c>
      <c r="D14" s="4">
        <v>2.1</v>
      </c>
      <c r="E14" s="4">
        <v>2.2999999999999998</v>
      </c>
    </row>
    <row r="15" spans="1:5">
      <c r="A15" s="1">
        <v>2012</v>
      </c>
      <c r="B15" s="4">
        <v>3.5</v>
      </c>
      <c r="C15" s="4">
        <v>2.9</v>
      </c>
      <c r="D15" s="4">
        <v>2.2000000000000002</v>
      </c>
      <c r="E15" s="4">
        <v>2.4</v>
      </c>
    </row>
    <row r="16" spans="1:5">
      <c r="A16" s="1">
        <v>2013</v>
      </c>
      <c r="B16" s="4">
        <v>3.8</v>
      </c>
      <c r="C16" s="4">
        <v>3</v>
      </c>
      <c r="D16" s="4">
        <v>2.1</v>
      </c>
      <c r="E16" s="4">
        <v>2.4</v>
      </c>
    </row>
    <row r="17" spans="1:5">
      <c r="A17" s="1">
        <v>2014</v>
      </c>
      <c r="B17" s="4">
        <v>4</v>
      </c>
      <c r="C17" s="4">
        <v>3.1</v>
      </c>
      <c r="D17" s="4">
        <v>2.2000000000000002</v>
      </c>
      <c r="E17" s="4">
        <v>2.5</v>
      </c>
    </row>
    <row r="18" spans="1:5">
      <c r="A18" s="1">
        <v>2015</v>
      </c>
      <c r="B18" s="4">
        <v>4.0999999999999996</v>
      </c>
      <c r="C18" s="4">
        <v>3</v>
      </c>
      <c r="D18" s="4">
        <v>2.2000000000000002</v>
      </c>
      <c r="E18" s="4">
        <v>2.2999999999999998</v>
      </c>
    </row>
    <row r="19" spans="1:5">
      <c r="A19" s="1">
        <v>2016</v>
      </c>
      <c r="B19" s="4">
        <v>4.0999999999999996</v>
      </c>
      <c r="C19" s="4">
        <v>3</v>
      </c>
      <c r="D19" s="4">
        <v>1.9</v>
      </c>
      <c r="E19" s="4">
        <v>2.2000000000000002</v>
      </c>
    </row>
    <row r="20" spans="1:5">
      <c r="A20" s="1">
        <v>2017</v>
      </c>
      <c r="B20" s="4">
        <v>4.0999999999999996</v>
      </c>
      <c r="C20" s="4">
        <v>3</v>
      </c>
      <c r="D20" s="4">
        <v>1.9</v>
      </c>
      <c r="E20" s="4">
        <v>2.2000000000000002</v>
      </c>
    </row>
    <row r="21" spans="1:5">
      <c r="A21" s="1">
        <v>2018</v>
      </c>
      <c r="B21" s="4">
        <v>4.2</v>
      </c>
      <c r="C21" s="4">
        <v>3.1</v>
      </c>
      <c r="D21" s="4">
        <v>1.9</v>
      </c>
      <c r="E21" s="4">
        <v>2.2000000000000002</v>
      </c>
    </row>
    <row r="22" spans="1:5">
      <c r="A22" s="1">
        <v>2019</v>
      </c>
      <c r="B22" s="4">
        <v>4.3</v>
      </c>
      <c r="C22" s="4">
        <v>3.1</v>
      </c>
      <c r="D22" s="4">
        <v>1.7</v>
      </c>
      <c r="E22" s="4">
        <v>2.2000000000000002</v>
      </c>
    </row>
    <row r="23" spans="1:5">
      <c r="A23" s="1">
        <v>2020</v>
      </c>
      <c r="B23" s="4">
        <v>4.4000000000000004</v>
      </c>
      <c r="C23" s="4">
        <v>3.4</v>
      </c>
      <c r="D23" s="4">
        <v>1.9</v>
      </c>
      <c r="E23" s="4">
        <v>2.4</v>
      </c>
    </row>
    <row r="24" spans="1:5">
      <c r="A24" s="1">
        <v>2021</v>
      </c>
      <c r="B24" s="4">
        <v>4.3</v>
      </c>
      <c r="C24" s="4">
        <v>3.2</v>
      </c>
      <c r="D24" s="4">
        <v>1.7</v>
      </c>
      <c r="E24" s="4">
        <v>2.4</v>
      </c>
    </row>
    <row r="25" spans="1:5">
      <c r="A25" s="1">
        <v>2022</v>
      </c>
      <c r="B25" s="4">
        <v>4.3</v>
      </c>
      <c r="C25" s="4">
        <v>3.5</v>
      </c>
      <c r="D25" s="4">
        <v>1.7</v>
      </c>
      <c r="E25" s="4">
        <v>2.5</v>
      </c>
    </row>
    <row r="26" spans="1:5">
      <c r="A26" s="1">
        <v>2023</v>
      </c>
      <c r="B26" s="4">
        <v>4.5999999999999996</v>
      </c>
      <c r="C26" s="4">
        <v>3.6</v>
      </c>
      <c r="D26" s="4">
        <v>1.8</v>
      </c>
      <c r="E26" s="4">
        <v>2.7</v>
      </c>
    </row>
    <row r="27" spans="1:5">
      <c r="A27" s="1">
        <v>2024</v>
      </c>
      <c r="B27" s="4">
        <v>4.7</v>
      </c>
      <c r="C27" s="4">
        <v>3.6</v>
      </c>
      <c r="D27" s="4">
        <v>1.9</v>
      </c>
      <c r="E27" s="4">
        <v>2.8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6"/>
  <sheetViews>
    <sheetView workbookViewId="0">
      <selection activeCell="G24" sqref="G24"/>
    </sheetView>
  </sheetViews>
  <sheetFormatPr baseColWidth="10" defaultColWidth="9.140625" defaultRowHeight="16.5"/>
  <cols>
    <col min="1" max="1" width="20.7109375" style="1" customWidth="1"/>
    <col min="2" max="2" width="23.85546875" style="1" customWidth="1"/>
    <col min="3" max="4" width="20.7109375" style="1" customWidth="1"/>
  </cols>
  <sheetData>
    <row r="1" spans="1:4">
      <c r="A1" s="2" t="s">
        <v>260</v>
      </c>
    </row>
    <row r="3" spans="1:4">
      <c r="A3" s="2" t="s">
        <v>257</v>
      </c>
      <c r="B3" s="2" t="s">
        <v>258</v>
      </c>
      <c r="C3" s="2" t="s">
        <v>259</v>
      </c>
      <c r="D3" s="2" t="s">
        <v>132</v>
      </c>
    </row>
    <row r="4" spans="1:4">
      <c r="A4" s="1" t="s">
        <v>254</v>
      </c>
      <c r="B4" s="1">
        <v>-0.2</v>
      </c>
      <c r="C4" s="1">
        <v>0.2</v>
      </c>
      <c r="D4" s="4">
        <v>0</v>
      </c>
    </row>
    <row r="5" spans="1:4">
      <c r="A5" s="1" t="s">
        <v>255</v>
      </c>
      <c r="B5" s="1">
        <v>0.7</v>
      </c>
      <c r="C5" s="1">
        <v>0.2</v>
      </c>
      <c r="D5" s="1">
        <v>0.9</v>
      </c>
    </row>
    <row r="6" spans="1:4">
      <c r="A6" s="1" t="s">
        <v>256</v>
      </c>
      <c r="B6" s="1">
        <v>0.5</v>
      </c>
      <c r="C6" s="1">
        <v>0.4</v>
      </c>
      <c r="D6" s="1">
        <v>0.9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01BD1-21CB-4994-9A13-2FA7934A801E}">
  <dimension ref="A1:Q28"/>
  <sheetViews>
    <sheetView tabSelected="1" zoomScaleNormal="100" workbookViewId="0">
      <selection activeCell="H1" sqref="H1"/>
    </sheetView>
  </sheetViews>
  <sheetFormatPr baseColWidth="10" defaultRowHeight="16.5"/>
  <cols>
    <col min="1" max="16384" width="11.42578125" style="1"/>
  </cols>
  <sheetData>
    <row r="1" spans="1:17">
      <c r="A1" s="6" t="s">
        <v>277</v>
      </c>
    </row>
    <row r="3" spans="1:17">
      <c r="A3" s="18"/>
      <c r="B3" s="17" t="s">
        <v>217</v>
      </c>
      <c r="C3" s="16"/>
      <c r="D3" s="16"/>
      <c r="E3" s="15"/>
      <c r="F3" s="17" t="s">
        <v>214</v>
      </c>
      <c r="G3" s="16"/>
      <c r="H3" s="16"/>
      <c r="I3" s="15"/>
      <c r="J3" s="17" t="s">
        <v>218</v>
      </c>
      <c r="K3" s="16"/>
      <c r="L3" s="16"/>
      <c r="M3" s="15"/>
      <c r="N3" s="17" t="s">
        <v>236</v>
      </c>
      <c r="O3" s="16"/>
      <c r="P3" s="16"/>
      <c r="Q3" s="15"/>
    </row>
    <row r="4" spans="1:17">
      <c r="A4" s="13" t="s">
        <v>40</v>
      </c>
      <c r="B4" s="14" t="s">
        <v>290</v>
      </c>
      <c r="C4" s="13" t="s">
        <v>275</v>
      </c>
      <c r="D4" s="13" t="s">
        <v>274</v>
      </c>
      <c r="E4" s="12" t="s">
        <v>273</v>
      </c>
      <c r="F4" s="14" t="s">
        <v>290</v>
      </c>
      <c r="G4" s="13" t="s">
        <v>275</v>
      </c>
      <c r="H4" s="13" t="s">
        <v>274</v>
      </c>
      <c r="I4" s="12" t="s">
        <v>273</v>
      </c>
      <c r="J4" s="14" t="s">
        <v>290</v>
      </c>
      <c r="K4" s="13" t="s">
        <v>275</v>
      </c>
      <c r="L4" s="13" t="s">
        <v>274</v>
      </c>
      <c r="M4" s="12" t="s">
        <v>273</v>
      </c>
      <c r="N4" s="14" t="s">
        <v>290</v>
      </c>
      <c r="O4" s="13" t="s">
        <v>275</v>
      </c>
      <c r="P4" s="13" t="s">
        <v>274</v>
      </c>
      <c r="Q4" s="12" t="s">
        <v>273</v>
      </c>
    </row>
    <row r="5" spans="1:17">
      <c r="A5" s="10">
        <v>2001</v>
      </c>
      <c r="B5" s="9">
        <v>40.944000000000003</v>
      </c>
      <c r="C5" s="8">
        <v>5.8487</v>
      </c>
      <c r="D5" s="8">
        <v>39.215000000000003</v>
      </c>
      <c r="E5" s="7">
        <v>5.8221999999999996</v>
      </c>
      <c r="F5" s="9">
        <v>43.957000000000001</v>
      </c>
      <c r="G5" s="8">
        <v>5.3890000000000002</v>
      </c>
      <c r="H5" s="8">
        <v>37.906999999999996</v>
      </c>
      <c r="I5" s="7">
        <v>4.4923000000000002</v>
      </c>
      <c r="J5" s="9">
        <v>38.981000000000002</v>
      </c>
      <c r="K5" s="8">
        <v>5.3182</v>
      </c>
      <c r="L5" s="8">
        <v>37.274999999999999</v>
      </c>
      <c r="M5" s="7">
        <v>4.1943999999999999</v>
      </c>
      <c r="N5" s="9">
        <v>40.253</v>
      </c>
      <c r="O5" s="8">
        <v>4.1944999999999997</v>
      </c>
      <c r="P5" s="8">
        <v>36.238999999999997</v>
      </c>
      <c r="Q5" s="7">
        <v>4.3697999999999997</v>
      </c>
    </row>
    <row r="6" spans="1:17">
      <c r="A6" s="10">
        <v>2002</v>
      </c>
      <c r="B6" s="9">
        <v>40.792999999999999</v>
      </c>
      <c r="C6" s="8">
        <v>6.0308000000000002</v>
      </c>
      <c r="D6" s="4"/>
      <c r="E6" s="11"/>
      <c r="F6" s="9">
        <v>43.89</v>
      </c>
      <c r="G6" s="8">
        <v>5.3091999999999997</v>
      </c>
      <c r="H6" s="4"/>
      <c r="I6" s="11"/>
      <c r="J6" s="9">
        <v>39.350999999999999</v>
      </c>
      <c r="K6" s="8">
        <v>5.3048999999999999</v>
      </c>
      <c r="L6" s="4"/>
      <c r="M6" s="11"/>
      <c r="N6" s="9">
        <v>39.829000000000001</v>
      </c>
      <c r="O6" s="8">
        <v>4.2632000000000003</v>
      </c>
      <c r="P6" s="4"/>
      <c r="Q6" s="11"/>
    </row>
    <row r="7" spans="1:17">
      <c r="A7" s="10">
        <v>2003</v>
      </c>
      <c r="B7" s="9">
        <v>40.744</v>
      </c>
      <c r="C7" s="8">
        <v>5.9851999999999999</v>
      </c>
      <c r="D7" s="4"/>
      <c r="E7" s="11"/>
      <c r="F7" s="9">
        <v>43.866999999999997</v>
      </c>
      <c r="G7" s="8">
        <v>5.4512</v>
      </c>
      <c r="H7" s="4"/>
      <c r="I7" s="11"/>
      <c r="J7" s="9">
        <v>39.756999999999998</v>
      </c>
      <c r="K7" s="8">
        <v>5.1966999999999999</v>
      </c>
      <c r="L7" s="4"/>
      <c r="M7" s="11"/>
      <c r="N7" s="9">
        <v>39.372</v>
      </c>
      <c r="O7" s="8">
        <v>4.3662999999999998</v>
      </c>
      <c r="P7" s="4"/>
      <c r="Q7" s="11"/>
    </row>
    <row r="8" spans="1:17">
      <c r="A8" s="10">
        <v>2004</v>
      </c>
      <c r="B8" s="9">
        <v>40.738999999999997</v>
      </c>
      <c r="C8" s="8">
        <v>5.9314999999999998</v>
      </c>
      <c r="D8" s="4"/>
      <c r="E8" s="11"/>
      <c r="F8" s="9">
        <v>43.886000000000003</v>
      </c>
      <c r="G8" s="8">
        <v>5.3284000000000002</v>
      </c>
      <c r="H8" s="4"/>
      <c r="I8" s="11"/>
      <c r="J8" s="9">
        <v>40.186</v>
      </c>
      <c r="K8" s="8">
        <v>5.2964000000000002</v>
      </c>
      <c r="L8" s="4"/>
      <c r="M8" s="11"/>
      <c r="N8" s="9">
        <v>39.000999999999998</v>
      </c>
      <c r="O8" s="8">
        <v>4.3483999999999998</v>
      </c>
      <c r="P8" s="4"/>
      <c r="Q8" s="11"/>
    </row>
    <row r="9" spans="1:17">
      <c r="A9" s="10">
        <v>2005</v>
      </c>
      <c r="B9" s="9">
        <v>40.646000000000001</v>
      </c>
      <c r="C9" s="8">
        <v>5.9880000000000004</v>
      </c>
      <c r="D9" s="4"/>
      <c r="E9" s="11"/>
      <c r="F9" s="9">
        <v>43.859000000000002</v>
      </c>
      <c r="G9" s="8">
        <v>5.1387</v>
      </c>
      <c r="H9" s="4"/>
      <c r="I9" s="11"/>
      <c r="J9" s="9">
        <v>40.515000000000001</v>
      </c>
      <c r="K9" s="8">
        <v>5.2816000000000001</v>
      </c>
      <c r="L9" s="4"/>
      <c r="M9" s="11"/>
      <c r="N9" s="9">
        <v>38.69</v>
      </c>
      <c r="O9" s="8">
        <v>4.2305000000000001</v>
      </c>
      <c r="P9" s="4"/>
      <c r="Q9" s="11"/>
    </row>
    <row r="10" spans="1:17">
      <c r="A10" s="10">
        <v>2006</v>
      </c>
      <c r="B10" s="9">
        <v>40.506999999999998</v>
      </c>
      <c r="C10" s="8">
        <v>5.9862000000000002</v>
      </c>
      <c r="D10" s="4"/>
      <c r="E10" s="11"/>
      <c r="F10" s="9">
        <v>43.74</v>
      </c>
      <c r="G10" s="8">
        <v>5.1276999999999999</v>
      </c>
      <c r="H10" s="4"/>
      <c r="I10" s="11"/>
      <c r="J10" s="9">
        <v>40.706000000000003</v>
      </c>
      <c r="K10" s="8">
        <v>5.3375000000000004</v>
      </c>
      <c r="L10" s="4"/>
      <c r="M10" s="11"/>
      <c r="N10" s="9">
        <v>38.540999999999997</v>
      </c>
      <c r="O10" s="8">
        <v>4.2202999999999999</v>
      </c>
      <c r="P10" s="4"/>
      <c r="Q10" s="11"/>
    </row>
    <row r="11" spans="1:17">
      <c r="A11" s="10">
        <v>2007</v>
      </c>
      <c r="B11" s="9">
        <v>40.415999999999997</v>
      </c>
      <c r="C11" s="8">
        <v>6.0601000000000003</v>
      </c>
      <c r="D11" s="4"/>
      <c r="E11" s="11"/>
      <c r="F11" s="9">
        <v>43.503</v>
      </c>
      <c r="G11" s="8">
        <v>5.1246</v>
      </c>
      <c r="H11" s="4"/>
      <c r="I11" s="11"/>
      <c r="J11" s="9">
        <v>40.881</v>
      </c>
      <c r="K11" s="8">
        <v>5.0193000000000003</v>
      </c>
      <c r="L11" s="4"/>
      <c r="M11" s="11"/>
      <c r="N11" s="9">
        <v>38.445999999999998</v>
      </c>
      <c r="O11" s="8">
        <v>4.2826000000000004</v>
      </c>
      <c r="P11" s="4"/>
      <c r="Q11" s="11"/>
    </row>
    <row r="12" spans="1:17">
      <c r="A12" s="10">
        <v>2008</v>
      </c>
      <c r="B12" s="9">
        <v>40.308</v>
      </c>
      <c r="C12" s="8">
        <v>6.1028000000000002</v>
      </c>
      <c r="D12" s="4"/>
      <c r="E12" s="11"/>
      <c r="F12" s="9">
        <v>43.180999999999997</v>
      </c>
      <c r="G12" s="8">
        <v>5.1703000000000001</v>
      </c>
      <c r="H12" s="4"/>
      <c r="I12" s="11"/>
      <c r="J12" s="9">
        <v>41.061999999999998</v>
      </c>
      <c r="K12" s="8">
        <v>5.1203000000000003</v>
      </c>
      <c r="L12" s="4"/>
      <c r="M12" s="11"/>
      <c r="N12" s="9">
        <v>38.243000000000002</v>
      </c>
      <c r="O12" s="8">
        <v>4.4394</v>
      </c>
      <c r="P12" s="4"/>
      <c r="Q12" s="11"/>
    </row>
    <row r="13" spans="1:17">
      <c r="A13" s="10">
        <v>2009</v>
      </c>
      <c r="B13" s="9">
        <v>40.146999999999998</v>
      </c>
      <c r="C13" s="8">
        <v>5.9626000000000001</v>
      </c>
      <c r="D13" s="4"/>
      <c r="E13" s="11"/>
      <c r="F13" s="9">
        <v>42.911999999999999</v>
      </c>
      <c r="G13" s="8">
        <v>5.3312999999999997</v>
      </c>
      <c r="H13" s="4"/>
      <c r="I13" s="11"/>
      <c r="J13" s="9">
        <v>41.173999999999999</v>
      </c>
      <c r="K13" s="8">
        <v>5.4077000000000002</v>
      </c>
      <c r="L13" s="4"/>
      <c r="M13" s="11"/>
      <c r="N13" s="9">
        <v>38.073</v>
      </c>
      <c r="O13" s="8">
        <v>4.4295</v>
      </c>
      <c r="P13" s="4"/>
      <c r="Q13" s="11"/>
    </row>
    <row r="14" spans="1:17">
      <c r="A14" s="10">
        <v>2010</v>
      </c>
      <c r="B14" s="9">
        <v>39.898000000000003</v>
      </c>
      <c r="C14" s="8">
        <v>5.8986999999999998</v>
      </c>
      <c r="D14" s="4"/>
      <c r="E14" s="11"/>
      <c r="F14" s="9">
        <v>42.637</v>
      </c>
      <c r="G14" s="8">
        <v>5.2127999999999997</v>
      </c>
      <c r="H14" s="4"/>
      <c r="I14" s="11"/>
      <c r="J14" s="9">
        <v>41.268999999999998</v>
      </c>
      <c r="K14" s="8">
        <v>5.6989000000000001</v>
      </c>
      <c r="L14" s="4"/>
      <c r="M14" s="11"/>
      <c r="N14" s="9">
        <v>37.975000000000001</v>
      </c>
      <c r="O14" s="8">
        <v>4.4295</v>
      </c>
      <c r="P14" s="4"/>
      <c r="Q14" s="11"/>
    </row>
    <row r="15" spans="1:17">
      <c r="A15" s="10">
        <v>2011</v>
      </c>
      <c r="B15" s="9">
        <v>39.58</v>
      </c>
      <c r="C15" s="8">
        <v>5.7979000000000003</v>
      </c>
      <c r="D15" s="4"/>
      <c r="E15" s="11"/>
      <c r="F15" s="9">
        <v>42.255000000000003</v>
      </c>
      <c r="G15" s="8">
        <v>5.0701999999999998</v>
      </c>
      <c r="H15" s="4"/>
      <c r="I15" s="11"/>
      <c r="J15" s="9">
        <v>41.241</v>
      </c>
      <c r="K15" s="8">
        <v>5.2961</v>
      </c>
      <c r="L15" s="4"/>
      <c r="M15" s="11"/>
      <c r="N15" s="9">
        <v>37.956000000000003</v>
      </c>
      <c r="O15" s="8">
        <v>4.4850000000000003</v>
      </c>
      <c r="P15" s="4"/>
      <c r="Q15" s="11"/>
    </row>
    <row r="16" spans="1:17">
      <c r="A16" s="10">
        <v>2012</v>
      </c>
      <c r="B16" s="9">
        <v>39.314</v>
      </c>
      <c r="C16" s="8">
        <v>5.7497999999999996</v>
      </c>
      <c r="D16" s="4"/>
      <c r="E16" s="11"/>
      <c r="F16" s="9">
        <v>41.863999999999997</v>
      </c>
      <c r="G16" s="8">
        <v>4.9500999999999999</v>
      </c>
      <c r="H16" s="4"/>
      <c r="I16" s="11"/>
      <c r="J16" s="9">
        <v>41.061999999999998</v>
      </c>
      <c r="K16" s="8">
        <v>5.3179999999999996</v>
      </c>
      <c r="L16" s="4"/>
      <c r="M16" s="11"/>
      <c r="N16" s="9">
        <v>37.942999999999998</v>
      </c>
      <c r="O16" s="8">
        <v>4.3997000000000002</v>
      </c>
      <c r="P16" s="4"/>
      <c r="Q16" s="11"/>
    </row>
    <row r="17" spans="1:17">
      <c r="A17" s="10">
        <v>2013</v>
      </c>
      <c r="B17" s="9">
        <v>39.215000000000003</v>
      </c>
      <c r="C17" s="8">
        <v>5.7110000000000003</v>
      </c>
      <c r="D17" s="4"/>
      <c r="E17" s="11"/>
      <c r="F17" s="9">
        <v>41.509</v>
      </c>
      <c r="G17" s="8">
        <v>5.0141999999999998</v>
      </c>
      <c r="H17" s="4"/>
      <c r="I17" s="11"/>
      <c r="J17" s="9">
        <v>40.689</v>
      </c>
      <c r="K17" s="8">
        <v>5.1477000000000004</v>
      </c>
      <c r="L17" s="4"/>
      <c r="M17" s="11"/>
      <c r="N17" s="9">
        <v>37.927</v>
      </c>
      <c r="O17" s="8">
        <v>4.3926999999999996</v>
      </c>
      <c r="P17" s="4"/>
      <c r="Q17" s="11"/>
    </row>
    <row r="18" spans="1:17">
      <c r="A18" s="10">
        <v>2014</v>
      </c>
      <c r="B18" s="9">
        <v>39.247999999999998</v>
      </c>
      <c r="C18" s="8">
        <v>5.8482000000000003</v>
      </c>
      <c r="D18" s="4"/>
      <c r="E18" s="11"/>
      <c r="F18" s="9">
        <v>41.155000000000001</v>
      </c>
      <c r="G18" s="8">
        <v>4.9297000000000004</v>
      </c>
      <c r="H18" s="4"/>
      <c r="I18" s="11"/>
      <c r="J18" s="9">
        <v>40.197000000000003</v>
      </c>
      <c r="K18" s="8">
        <v>5.2592999999999996</v>
      </c>
      <c r="L18" s="4"/>
      <c r="M18" s="11"/>
      <c r="N18" s="9">
        <v>37.901000000000003</v>
      </c>
      <c r="O18" s="8">
        <v>4.3164999999999996</v>
      </c>
      <c r="P18" s="4"/>
      <c r="Q18" s="11"/>
    </row>
    <row r="19" spans="1:17">
      <c r="A19" s="10">
        <v>2015</v>
      </c>
      <c r="B19" s="9">
        <v>39.408000000000001</v>
      </c>
      <c r="C19" s="8">
        <v>5.9553000000000003</v>
      </c>
      <c r="D19" s="4"/>
      <c r="E19" s="11"/>
      <c r="F19" s="9">
        <v>40.832999999999998</v>
      </c>
      <c r="G19" s="8">
        <v>4.9466000000000001</v>
      </c>
      <c r="H19" s="4"/>
      <c r="I19" s="11"/>
      <c r="J19" s="9">
        <v>39.652000000000001</v>
      </c>
      <c r="K19" s="8">
        <v>5.0955000000000004</v>
      </c>
      <c r="L19" s="4"/>
      <c r="M19" s="11"/>
      <c r="N19" s="9">
        <v>37.835999999999999</v>
      </c>
      <c r="O19" s="8">
        <v>4.3543000000000003</v>
      </c>
      <c r="P19" s="4"/>
      <c r="Q19" s="11"/>
    </row>
    <row r="20" spans="1:17">
      <c r="A20" s="10">
        <v>2016</v>
      </c>
      <c r="B20" s="9">
        <v>39.767000000000003</v>
      </c>
      <c r="C20" s="8">
        <v>6.0694999999999997</v>
      </c>
      <c r="D20" s="4"/>
      <c r="E20" s="11"/>
      <c r="F20" s="9">
        <v>40.578000000000003</v>
      </c>
      <c r="G20" s="8">
        <v>4.7996999999999996</v>
      </c>
      <c r="H20" s="4"/>
      <c r="I20" s="11"/>
      <c r="J20" s="9">
        <v>39.335000000000001</v>
      </c>
      <c r="K20" s="8">
        <v>4.8745000000000003</v>
      </c>
      <c r="L20" s="4"/>
      <c r="M20" s="11"/>
      <c r="N20" s="9">
        <v>37.771999999999998</v>
      </c>
      <c r="O20" s="8">
        <v>4.2621000000000002</v>
      </c>
      <c r="P20" s="4"/>
      <c r="Q20" s="11"/>
    </row>
    <row r="21" spans="1:17">
      <c r="A21" s="10">
        <v>2017</v>
      </c>
      <c r="B21" s="9">
        <v>40.253999999999998</v>
      </c>
      <c r="C21" s="8">
        <v>6.2595000000000001</v>
      </c>
      <c r="D21" s="4"/>
      <c r="E21" s="11"/>
      <c r="F21" s="9">
        <v>40.32</v>
      </c>
      <c r="G21" s="8">
        <v>4.8125</v>
      </c>
      <c r="H21" s="4"/>
      <c r="I21" s="11"/>
      <c r="J21" s="9">
        <v>39.015000000000001</v>
      </c>
      <c r="K21" s="8">
        <v>4.7352999999999996</v>
      </c>
      <c r="L21" s="4"/>
      <c r="M21" s="11"/>
      <c r="N21" s="9">
        <v>37.72</v>
      </c>
      <c r="O21" s="8">
        <v>3.9952000000000001</v>
      </c>
      <c r="P21" s="4"/>
      <c r="Q21" s="11"/>
    </row>
    <row r="22" spans="1:17">
      <c r="A22" s="10">
        <v>2018</v>
      </c>
      <c r="B22" s="9">
        <v>40.715000000000003</v>
      </c>
      <c r="C22" s="8">
        <v>6.4344999999999999</v>
      </c>
      <c r="D22" s="4"/>
      <c r="E22" s="11"/>
      <c r="F22" s="9">
        <v>39.991</v>
      </c>
      <c r="G22" s="8">
        <v>4.7487000000000004</v>
      </c>
      <c r="H22" s="4"/>
      <c r="I22" s="11"/>
      <c r="J22" s="9">
        <v>38.799999999999997</v>
      </c>
      <c r="K22" s="8">
        <v>4.6361999999999997</v>
      </c>
      <c r="L22" s="4"/>
      <c r="M22" s="11"/>
      <c r="N22" s="9">
        <v>37.645000000000003</v>
      </c>
      <c r="O22" s="8">
        <v>4.0087000000000002</v>
      </c>
      <c r="P22" s="4"/>
      <c r="Q22" s="11"/>
    </row>
    <row r="23" spans="1:17">
      <c r="A23" s="10">
        <v>2019</v>
      </c>
      <c r="B23" s="9">
        <v>40.972000000000001</v>
      </c>
      <c r="C23" s="8">
        <v>6.4715999999999996</v>
      </c>
      <c r="D23" s="4"/>
      <c r="E23" s="11"/>
      <c r="F23" s="9">
        <v>39.555</v>
      </c>
      <c r="G23" s="8">
        <v>4.7047999999999996</v>
      </c>
      <c r="H23" s="4"/>
      <c r="I23" s="11"/>
      <c r="J23" s="9">
        <v>38.476999999999997</v>
      </c>
      <c r="K23" s="8">
        <v>4.5198</v>
      </c>
      <c r="L23" s="4"/>
      <c r="M23" s="11"/>
      <c r="N23" s="9">
        <v>37.472000000000001</v>
      </c>
      <c r="O23" s="8">
        <v>4.1292</v>
      </c>
      <c r="P23" s="4"/>
      <c r="Q23" s="11"/>
    </row>
    <row r="24" spans="1:17">
      <c r="A24" s="10">
        <v>2020</v>
      </c>
      <c r="B24" s="9">
        <v>41.055999999999997</v>
      </c>
      <c r="C24" s="8">
        <v>6.2919999999999998</v>
      </c>
      <c r="D24" s="4"/>
      <c r="E24" s="11"/>
      <c r="F24" s="9">
        <v>39.067</v>
      </c>
      <c r="G24" s="8">
        <v>4.5242000000000004</v>
      </c>
      <c r="H24" s="4"/>
      <c r="I24" s="11"/>
      <c r="J24" s="9">
        <v>38.347000000000001</v>
      </c>
      <c r="K24" s="8">
        <v>4.3529</v>
      </c>
      <c r="L24" s="4"/>
      <c r="M24" s="11"/>
      <c r="N24" s="9">
        <v>37.258000000000003</v>
      </c>
      <c r="O24" s="8">
        <v>4.2256999999999998</v>
      </c>
      <c r="P24" s="4"/>
      <c r="Q24" s="11"/>
    </row>
    <row r="25" spans="1:17">
      <c r="A25" s="10">
        <v>2021</v>
      </c>
      <c r="B25" s="9">
        <v>41.122999999999998</v>
      </c>
      <c r="C25" s="8">
        <v>6.1233000000000004</v>
      </c>
      <c r="D25" s="4"/>
      <c r="E25" s="11"/>
      <c r="F25" s="9">
        <v>38.700000000000003</v>
      </c>
      <c r="G25" s="8">
        <v>4.5016999999999996</v>
      </c>
      <c r="H25" s="4"/>
      <c r="I25" s="11"/>
      <c r="J25" s="9">
        <v>38.128</v>
      </c>
      <c r="K25" s="8">
        <v>4.2953999999999999</v>
      </c>
      <c r="L25" s="4"/>
      <c r="M25" s="11"/>
      <c r="N25" s="9">
        <v>37.115000000000002</v>
      </c>
      <c r="O25" s="8">
        <v>4.2046000000000001</v>
      </c>
      <c r="P25" s="4"/>
      <c r="Q25" s="11"/>
    </row>
    <row r="26" spans="1:17">
      <c r="A26" s="10">
        <v>2022</v>
      </c>
      <c r="B26" s="9">
        <v>41.043999999999997</v>
      </c>
      <c r="C26" s="8">
        <v>6.1628999999999996</v>
      </c>
      <c r="D26" s="4"/>
      <c r="E26" s="11"/>
      <c r="F26" s="9">
        <v>38.466999999999999</v>
      </c>
      <c r="G26" s="8">
        <v>4.5296000000000003</v>
      </c>
      <c r="H26" s="4"/>
      <c r="I26" s="11"/>
      <c r="J26" s="9">
        <v>37.997999999999998</v>
      </c>
      <c r="K26" s="8">
        <v>4.2279999999999998</v>
      </c>
      <c r="L26" s="4"/>
      <c r="M26" s="11"/>
      <c r="N26" s="9">
        <v>36.927999999999997</v>
      </c>
      <c r="O26" s="8">
        <v>4.2633999999999999</v>
      </c>
      <c r="P26" s="4"/>
      <c r="Q26" s="11"/>
    </row>
    <row r="27" spans="1:17">
      <c r="A27" s="10">
        <v>2023</v>
      </c>
      <c r="B27" s="9">
        <v>40.729999999999997</v>
      </c>
      <c r="C27" s="8">
        <v>6.3659999999999997</v>
      </c>
      <c r="D27" s="4"/>
      <c r="E27" s="11"/>
      <c r="F27" s="9">
        <v>38.207000000000001</v>
      </c>
      <c r="G27" s="8">
        <v>4.5598999999999998</v>
      </c>
      <c r="H27" s="4"/>
      <c r="I27" s="11"/>
      <c r="J27" s="9">
        <v>37.671999999999997</v>
      </c>
      <c r="K27" s="8">
        <v>4.1448999999999998</v>
      </c>
      <c r="L27" s="4"/>
      <c r="M27" s="11"/>
      <c r="N27" s="9">
        <v>36.616</v>
      </c>
      <c r="O27" s="8">
        <v>4.5881999999999996</v>
      </c>
      <c r="P27" s="4"/>
      <c r="Q27" s="11"/>
    </row>
    <row r="28" spans="1:17">
      <c r="A28" s="10">
        <v>2024</v>
      </c>
      <c r="B28" s="9">
        <v>40.347999999999999</v>
      </c>
      <c r="C28" s="8">
        <v>6.3090000000000002</v>
      </c>
      <c r="D28" s="8">
        <v>41.122999999999998</v>
      </c>
      <c r="E28" s="7">
        <v>6.2224000000000004</v>
      </c>
      <c r="F28" s="9">
        <v>37.906999999999996</v>
      </c>
      <c r="G28" s="8">
        <v>4.6844999999999999</v>
      </c>
      <c r="H28" s="8">
        <v>43.957000000000001</v>
      </c>
      <c r="I28" s="7">
        <v>5.3037999999999998</v>
      </c>
      <c r="J28" s="9">
        <v>37.274999999999999</v>
      </c>
      <c r="K28" s="8">
        <v>4.1748000000000003</v>
      </c>
      <c r="L28" s="8">
        <v>41.268999999999998</v>
      </c>
      <c r="M28" s="7">
        <v>5.4794</v>
      </c>
      <c r="N28" s="9">
        <v>36.238999999999997</v>
      </c>
      <c r="O28" s="8">
        <v>4.5834999999999999</v>
      </c>
      <c r="P28" s="8">
        <v>40.253</v>
      </c>
      <c r="Q28" s="7">
        <v>4.2332999999999998</v>
      </c>
    </row>
  </sheetData>
  <mergeCells count="4">
    <mergeCell ref="B3:E3"/>
    <mergeCell ref="F3:I3"/>
    <mergeCell ref="J3:M3"/>
    <mergeCell ref="N3:Q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52701-FFF5-455B-82CF-A69FF18910B6}">
  <dimension ref="A1:D12"/>
  <sheetViews>
    <sheetView workbookViewId="0">
      <selection activeCell="A2" sqref="A2:XFD2"/>
    </sheetView>
  </sheetViews>
  <sheetFormatPr baseColWidth="10" defaultRowHeight="15"/>
  <cols>
    <col min="1" max="1" width="18.5703125" customWidth="1"/>
    <col min="2" max="2" width="16.7109375" customWidth="1"/>
    <col min="3" max="3" width="16.140625" customWidth="1"/>
  </cols>
  <sheetData>
    <row r="1" spans="1:4" ht="16.5">
      <c r="A1" s="6" t="s">
        <v>283</v>
      </c>
      <c r="B1" s="19"/>
      <c r="C1" s="19"/>
      <c r="D1" s="19"/>
    </row>
    <row r="2" spans="1:4">
      <c r="A2" s="19"/>
      <c r="B2" s="19"/>
      <c r="C2" s="19"/>
      <c r="D2" s="19"/>
    </row>
    <row r="3" spans="1:4" ht="16.5">
      <c r="A3" s="6" t="s">
        <v>271</v>
      </c>
      <c r="B3" s="6" t="s">
        <v>270</v>
      </c>
      <c r="C3" s="6" t="s">
        <v>269</v>
      </c>
      <c r="D3" s="19"/>
    </row>
    <row r="4" spans="1:4" ht="16.5">
      <c r="A4" s="1" t="s">
        <v>282</v>
      </c>
      <c r="B4" s="1">
        <v>3</v>
      </c>
      <c r="C4" s="1">
        <v>3.7</v>
      </c>
      <c r="D4" s="19"/>
    </row>
    <row r="5" spans="1:4" ht="16.5">
      <c r="A5" s="1" t="s">
        <v>281</v>
      </c>
      <c r="B5" s="1">
        <v>0.4</v>
      </c>
      <c r="C5" s="1">
        <v>-0.8</v>
      </c>
      <c r="D5" s="19"/>
    </row>
    <row r="6" spans="1:4" ht="16.5">
      <c r="A6" s="1" t="s">
        <v>280</v>
      </c>
      <c r="B6" s="1">
        <v>0.5</v>
      </c>
      <c r="C6" s="1">
        <v>0.5</v>
      </c>
      <c r="D6" s="19"/>
    </row>
    <row r="7" spans="1:4" ht="16.5">
      <c r="A7" s="1" t="s">
        <v>279</v>
      </c>
      <c r="B7" s="1">
        <v>-2</v>
      </c>
      <c r="C7" s="1">
        <v>-1</v>
      </c>
      <c r="D7" s="19"/>
    </row>
    <row r="8" spans="1:4" ht="16.5">
      <c r="A8" s="1" t="s">
        <v>278</v>
      </c>
      <c r="B8" s="1">
        <v>-0.1</v>
      </c>
      <c r="C8" s="1">
        <v>-0.3</v>
      </c>
      <c r="D8" s="19"/>
    </row>
    <row r="9" spans="1:4" ht="16.5">
      <c r="A9" s="1" t="s">
        <v>197</v>
      </c>
      <c r="B9" s="1">
        <v>-0.5</v>
      </c>
      <c r="C9" s="1">
        <v>0</v>
      </c>
      <c r="D9" s="19"/>
    </row>
    <row r="10" spans="1:4" ht="16.5">
      <c r="A10" s="1" t="s">
        <v>267</v>
      </c>
      <c r="B10" s="1">
        <v>-2</v>
      </c>
      <c r="C10" s="1">
        <v>-2</v>
      </c>
      <c r="D10" s="19"/>
    </row>
    <row r="11" spans="1:4" ht="16.5">
      <c r="A11" s="1" t="s">
        <v>267</v>
      </c>
      <c r="B11" s="1">
        <v>3.7</v>
      </c>
      <c r="C11" s="1">
        <v>3.7</v>
      </c>
      <c r="D11" s="19"/>
    </row>
    <row r="12" spans="1:4">
      <c r="A12" s="19"/>
      <c r="B12" s="19"/>
      <c r="C12" s="19"/>
      <c r="D12" s="19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A170-D657-4A98-A91E-79C1A5A7A151}">
  <dimension ref="A1:R60"/>
  <sheetViews>
    <sheetView workbookViewId="0">
      <selection activeCell="J46" sqref="J46"/>
    </sheetView>
  </sheetViews>
  <sheetFormatPr baseColWidth="10" defaultRowHeight="15"/>
  <cols>
    <col min="4" max="4" width="14.85546875" customWidth="1"/>
    <col min="5" max="5" width="15.5703125" customWidth="1"/>
    <col min="6" max="6" width="18.140625" customWidth="1"/>
    <col min="7" max="7" width="17.5703125" customWidth="1"/>
    <col min="8" max="8" width="23.5703125" customWidth="1"/>
    <col min="9" max="9" width="23" customWidth="1"/>
    <col min="12" max="12" width="16.85546875" customWidth="1"/>
    <col min="13" max="13" width="16.28515625" customWidth="1"/>
    <col min="14" max="14" width="12" customWidth="1"/>
    <col min="16" max="16" width="16.42578125" customWidth="1"/>
    <col min="17" max="17" width="14.28515625" customWidth="1"/>
  </cols>
  <sheetData>
    <row r="1" spans="1:18" ht="16.5">
      <c r="A1" s="6" t="s">
        <v>284</v>
      </c>
    </row>
    <row r="3" spans="1:18" ht="16.5">
      <c r="A3" s="27"/>
      <c r="B3" s="16" t="s">
        <v>217</v>
      </c>
      <c r="C3" s="16"/>
      <c r="D3" s="16"/>
      <c r="E3" s="15"/>
      <c r="F3" s="17" t="s">
        <v>214</v>
      </c>
      <c r="G3" s="16"/>
      <c r="H3" s="16"/>
      <c r="I3" s="15"/>
      <c r="J3" s="17" t="s">
        <v>218</v>
      </c>
      <c r="K3" s="16"/>
      <c r="L3" s="16"/>
      <c r="M3" s="15"/>
      <c r="N3" s="16" t="s">
        <v>236</v>
      </c>
      <c r="O3" s="16"/>
      <c r="P3" s="16"/>
      <c r="Q3" s="15"/>
    </row>
    <row r="4" spans="1:18" ht="16.5">
      <c r="A4" s="12" t="s">
        <v>40</v>
      </c>
      <c r="B4" s="2" t="s">
        <v>276</v>
      </c>
      <c r="C4" s="2" t="s">
        <v>275</v>
      </c>
      <c r="D4" s="2" t="s">
        <v>274</v>
      </c>
      <c r="E4" s="12" t="s">
        <v>273</v>
      </c>
      <c r="F4" s="2" t="s">
        <v>276</v>
      </c>
      <c r="G4" s="2" t="s">
        <v>275</v>
      </c>
      <c r="H4" s="2" t="s">
        <v>274</v>
      </c>
      <c r="I4" s="12" t="s">
        <v>273</v>
      </c>
      <c r="J4" s="2" t="s">
        <v>276</v>
      </c>
      <c r="K4" s="2" t="s">
        <v>275</v>
      </c>
      <c r="L4" s="2" t="s">
        <v>274</v>
      </c>
      <c r="M4" s="12" t="s">
        <v>273</v>
      </c>
      <c r="N4" s="2" t="s">
        <v>276</v>
      </c>
      <c r="O4" s="2" t="s">
        <v>275</v>
      </c>
      <c r="P4" s="2" t="s">
        <v>274</v>
      </c>
      <c r="Q4" s="12" t="s">
        <v>273</v>
      </c>
      <c r="R4" s="26">
        <v>0</v>
      </c>
    </row>
    <row r="5" spans="1:18" ht="16.5">
      <c r="A5" s="24">
        <v>2001</v>
      </c>
      <c r="B5" s="25">
        <v>29.3</v>
      </c>
      <c r="C5" s="25">
        <v>6.9</v>
      </c>
      <c r="D5" s="25">
        <v>29.2</v>
      </c>
      <c r="E5" s="24">
        <v>7.2</v>
      </c>
      <c r="F5" s="25">
        <v>25.4</v>
      </c>
      <c r="G5" s="25">
        <v>6.1</v>
      </c>
      <c r="H5" s="25">
        <v>24.6</v>
      </c>
      <c r="I5" s="24">
        <v>6.3</v>
      </c>
      <c r="J5" s="25">
        <v>24.2</v>
      </c>
      <c r="K5" s="25">
        <v>5.5</v>
      </c>
      <c r="L5" s="25">
        <v>24.2</v>
      </c>
      <c r="M5" s="24">
        <v>5.8</v>
      </c>
      <c r="N5" s="25">
        <v>24.9</v>
      </c>
      <c r="O5" s="25">
        <v>7</v>
      </c>
      <c r="P5" s="25">
        <v>24.9</v>
      </c>
      <c r="Q5" s="24">
        <v>7.5</v>
      </c>
    </row>
    <row r="6" spans="1:18" ht="16.5">
      <c r="A6" s="23">
        <v>2002</v>
      </c>
      <c r="B6" s="1">
        <v>29.2</v>
      </c>
      <c r="C6" s="1">
        <v>6.8</v>
      </c>
      <c r="D6" s="1"/>
      <c r="E6" s="23"/>
      <c r="F6" s="1">
        <v>25.1</v>
      </c>
      <c r="G6" s="1">
        <v>6.2</v>
      </c>
      <c r="H6" s="1"/>
      <c r="I6" s="23"/>
      <c r="J6" s="1">
        <v>24.3</v>
      </c>
      <c r="K6" s="1">
        <v>5.5</v>
      </c>
      <c r="L6" s="1"/>
      <c r="M6" s="23"/>
      <c r="N6" s="1">
        <v>25.2</v>
      </c>
      <c r="O6" s="1">
        <v>7.3</v>
      </c>
      <c r="P6" s="1"/>
      <c r="Q6" s="23"/>
    </row>
    <row r="7" spans="1:18" ht="16.5">
      <c r="A7" s="23">
        <v>2003</v>
      </c>
      <c r="B7" s="1">
        <v>29.2</v>
      </c>
      <c r="C7" s="1">
        <v>7.2</v>
      </c>
      <c r="D7" s="1"/>
      <c r="E7" s="23"/>
      <c r="F7" s="1">
        <v>24.9</v>
      </c>
      <c r="G7" s="1">
        <v>6.2</v>
      </c>
      <c r="H7" s="1"/>
      <c r="I7" s="23"/>
      <c r="J7" s="1">
        <v>24.4</v>
      </c>
      <c r="K7" s="1">
        <v>5.5</v>
      </c>
      <c r="L7" s="1"/>
      <c r="M7" s="23"/>
      <c r="N7" s="1">
        <v>25.5</v>
      </c>
      <c r="O7" s="1">
        <v>7.4</v>
      </c>
      <c r="P7" s="1"/>
      <c r="Q7" s="23"/>
    </row>
    <row r="8" spans="1:18" ht="16.5">
      <c r="A8" s="23">
        <v>2004</v>
      </c>
      <c r="B8" s="1">
        <v>29.3</v>
      </c>
      <c r="C8" s="1">
        <v>7.2</v>
      </c>
      <c r="D8" s="1"/>
      <c r="E8" s="23"/>
      <c r="F8" s="1">
        <v>24.8</v>
      </c>
      <c r="G8" s="1">
        <v>6.1</v>
      </c>
      <c r="H8" s="1"/>
      <c r="I8" s="23"/>
      <c r="J8" s="1">
        <v>24.7</v>
      </c>
      <c r="K8" s="1">
        <v>5.5</v>
      </c>
      <c r="L8" s="1"/>
      <c r="M8" s="23"/>
      <c r="N8" s="1">
        <v>25.9</v>
      </c>
      <c r="O8" s="1">
        <v>7.4</v>
      </c>
      <c r="P8" s="1"/>
      <c r="Q8" s="23"/>
    </row>
    <row r="9" spans="1:18" ht="16.5">
      <c r="A9" s="23">
        <v>2005</v>
      </c>
      <c r="B9" s="1">
        <v>29.4</v>
      </c>
      <c r="C9" s="1">
        <v>7.1</v>
      </c>
      <c r="D9" s="1"/>
      <c r="E9" s="23"/>
      <c r="F9" s="1">
        <v>24.8</v>
      </c>
      <c r="G9" s="1">
        <v>6.1</v>
      </c>
      <c r="H9" s="1"/>
      <c r="I9" s="23"/>
      <c r="J9" s="1">
        <v>25</v>
      </c>
      <c r="K9" s="1">
        <v>5.8</v>
      </c>
      <c r="L9" s="1"/>
      <c r="M9" s="23"/>
      <c r="N9" s="1">
        <v>26.3</v>
      </c>
      <c r="O9" s="1">
        <v>7.5</v>
      </c>
      <c r="P9" s="1"/>
      <c r="Q9" s="23"/>
    </row>
    <row r="10" spans="1:18" ht="16.5">
      <c r="A10" s="23">
        <v>2006</v>
      </c>
      <c r="B10" s="1">
        <v>29.4</v>
      </c>
      <c r="C10" s="1">
        <v>7.1</v>
      </c>
      <c r="D10" s="1"/>
      <c r="E10" s="23"/>
      <c r="F10" s="1">
        <v>24.7</v>
      </c>
      <c r="G10" s="1">
        <v>6.1</v>
      </c>
      <c r="H10" s="1"/>
      <c r="I10" s="23"/>
      <c r="J10" s="1">
        <v>25.3</v>
      </c>
      <c r="K10" s="1">
        <v>6</v>
      </c>
      <c r="L10" s="1"/>
      <c r="M10" s="23"/>
      <c r="N10" s="1">
        <v>26.9</v>
      </c>
      <c r="O10" s="1">
        <v>7.6</v>
      </c>
      <c r="P10" s="1"/>
      <c r="Q10" s="23"/>
    </row>
    <row r="11" spans="1:18" ht="16.5">
      <c r="A11" s="23">
        <v>2007</v>
      </c>
      <c r="B11" s="1">
        <v>29.7</v>
      </c>
      <c r="C11" s="1">
        <v>7.1</v>
      </c>
      <c r="D11" s="1"/>
      <c r="E11" s="23"/>
      <c r="F11" s="1">
        <v>24.6</v>
      </c>
      <c r="G11" s="1">
        <v>6.2</v>
      </c>
      <c r="H11" s="1"/>
      <c r="I11" s="23"/>
      <c r="J11" s="1">
        <v>25.8</v>
      </c>
      <c r="K11" s="1">
        <v>6.2</v>
      </c>
      <c r="L11" s="1"/>
      <c r="M11" s="23"/>
      <c r="N11" s="1">
        <v>27.3</v>
      </c>
      <c r="O11" s="1">
        <v>7.8</v>
      </c>
      <c r="P11" s="1"/>
      <c r="Q11" s="23"/>
    </row>
    <row r="12" spans="1:18" ht="16.5">
      <c r="A12" s="23">
        <v>2008</v>
      </c>
      <c r="B12" s="1">
        <v>30.1</v>
      </c>
      <c r="C12" s="1">
        <v>7.3</v>
      </c>
      <c r="D12" s="1"/>
      <c r="E12" s="23"/>
      <c r="F12" s="1">
        <v>24.6</v>
      </c>
      <c r="G12" s="1">
        <v>6.3</v>
      </c>
      <c r="H12" s="1"/>
      <c r="I12" s="23"/>
      <c r="J12" s="1">
        <v>26.4</v>
      </c>
      <c r="K12" s="1">
        <v>6.3</v>
      </c>
      <c r="L12" s="1"/>
      <c r="M12" s="23"/>
      <c r="N12" s="1">
        <v>27.6</v>
      </c>
      <c r="O12" s="1">
        <v>8.1999999999999993</v>
      </c>
      <c r="P12" s="1"/>
      <c r="Q12" s="23"/>
    </row>
    <row r="13" spans="1:18" ht="16.5">
      <c r="A13" s="23">
        <v>2009</v>
      </c>
      <c r="B13" s="1">
        <v>30.6</v>
      </c>
      <c r="C13" s="1">
        <v>7.6</v>
      </c>
      <c r="D13" s="1"/>
      <c r="E13" s="23"/>
      <c r="F13" s="1">
        <v>24.8</v>
      </c>
      <c r="G13" s="1">
        <v>6.4</v>
      </c>
      <c r="H13" s="1"/>
      <c r="I13" s="23"/>
      <c r="J13" s="1">
        <v>27.1</v>
      </c>
      <c r="K13" s="1">
        <v>6.4</v>
      </c>
      <c r="L13" s="1"/>
      <c r="M13" s="23"/>
      <c r="N13" s="1">
        <v>28</v>
      </c>
      <c r="O13" s="1">
        <v>8.8000000000000007</v>
      </c>
      <c r="P13" s="1"/>
      <c r="Q13" s="23"/>
    </row>
    <row r="14" spans="1:18" ht="16.5">
      <c r="A14" s="23">
        <v>2010</v>
      </c>
      <c r="B14" s="1">
        <v>31.3</v>
      </c>
      <c r="C14" s="1">
        <v>7.4</v>
      </c>
      <c r="D14" s="1"/>
      <c r="E14" s="23"/>
      <c r="F14" s="1">
        <v>25.1</v>
      </c>
      <c r="G14" s="1">
        <v>6.5</v>
      </c>
      <c r="H14" s="1"/>
      <c r="I14" s="23"/>
      <c r="J14" s="1">
        <v>28.1</v>
      </c>
      <c r="K14" s="1">
        <v>6.6</v>
      </c>
      <c r="L14" s="1"/>
      <c r="M14" s="23"/>
      <c r="N14" s="1">
        <v>28.8</v>
      </c>
      <c r="O14" s="1">
        <v>9.1</v>
      </c>
      <c r="P14" s="1"/>
      <c r="Q14" s="23"/>
    </row>
    <row r="15" spans="1:18" ht="16.5">
      <c r="A15" s="23">
        <v>2011</v>
      </c>
      <c r="B15" s="1">
        <v>32</v>
      </c>
      <c r="C15" s="1">
        <v>7.2</v>
      </c>
      <c r="D15" s="1"/>
      <c r="E15" s="23"/>
      <c r="F15" s="1">
        <v>25.6</v>
      </c>
      <c r="G15" s="1">
        <v>6.8</v>
      </c>
      <c r="H15" s="1"/>
      <c r="I15" s="23"/>
      <c r="J15" s="1">
        <v>29.2</v>
      </c>
      <c r="K15" s="1">
        <v>6.8</v>
      </c>
      <c r="L15" s="1"/>
      <c r="M15" s="23"/>
      <c r="N15" s="1">
        <v>29.9</v>
      </c>
      <c r="O15" s="1">
        <v>9.6999999999999993</v>
      </c>
      <c r="P15" s="1"/>
      <c r="Q15" s="23"/>
    </row>
    <row r="16" spans="1:18" ht="16.5">
      <c r="A16" s="23">
        <v>2012</v>
      </c>
      <c r="B16" s="1">
        <v>32.6</v>
      </c>
      <c r="C16" s="1">
        <v>7.4</v>
      </c>
      <c r="D16" s="1"/>
      <c r="E16" s="23"/>
      <c r="F16" s="1">
        <v>26.1</v>
      </c>
      <c r="G16" s="1">
        <v>7.2</v>
      </c>
      <c r="H16" s="1"/>
      <c r="I16" s="23"/>
      <c r="J16" s="1">
        <v>30.2</v>
      </c>
      <c r="K16" s="1">
        <v>7</v>
      </c>
      <c r="L16" s="1"/>
      <c r="M16" s="23"/>
      <c r="N16" s="1">
        <v>31.2</v>
      </c>
      <c r="O16" s="1">
        <v>10.3</v>
      </c>
      <c r="P16" s="1"/>
      <c r="Q16" s="23"/>
    </row>
    <row r="17" spans="1:17" ht="16.5">
      <c r="A17" s="23">
        <v>2013</v>
      </c>
      <c r="B17" s="1">
        <v>33.200000000000003</v>
      </c>
      <c r="C17" s="1">
        <v>7.5</v>
      </c>
      <c r="D17" s="1"/>
      <c r="E17" s="23"/>
      <c r="F17" s="1">
        <v>26.5</v>
      </c>
      <c r="G17" s="1">
        <v>7.4</v>
      </c>
      <c r="H17" s="1"/>
      <c r="I17" s="23"/>
      <c r="J17" s="1">
        <v>31</v>
      </c>
      <c r="K17" s="1">
        <v>7.1</v>
      </c>
      <c r="L17" s="1"/>
      <c r="M17" s="23"/>
      <c r="N17" s="1">
        <v>32.5</v>
      </c>
      <c r="O17" s="1">
        <v>10.9</v>
      </c>
      <c r="P17" s="1"/>
      <c r="Q17" s="23"/>
    </row>
    <row r="18" spans="1:17" ht="16.5">
      <c r="A18" s="23">
        <v>2014</v>
      </c>
      <c r="B18" s="1">
        <v>33.799999999999997</v>
      </c>
      <c r="C18" s="1">
        <v>7.3</v>
      </c>
      <c r="D18" s="1"/>
      <c r="E18" s="23"/>
      <c r="F18" s="1">
        <v>26.9</v>
      </c>
      <c r="G18" s="1">
        <v>7.7</v>
      </c>
      <c r="H18" s="1"/>
      <c r="I18" s="23"/>
      <c r="J18" s="1">
        <v>31.7</v>
      </c>
      <c r="K18" s="1">
        <v>7.1</v>
      </c>
      <c r="L18" s="1"/>
      <c r="M18" s="23"/>
      <c r="N18" s="1">
        <v>33.799999999999997</v>
      </c>
      <c r="O18" s="1">
        <v>11.1</v>
      </c>
      <c r="P18" s="1"/>
      <c r="Q18" s="23"/>
    </row>
    <row r="19" spans="1:17" ht="16.5">
      <c r="A19" s="23">
        <v>2015</v>
      </c>
      <c r="B19" s="1">
        <v>34.200000000000003</v>
      </c>
      <c r="C19" s="1">
        <v>7.2</v>
      </c>
      <c r="D19" s="1"/>
      <c r="E19" s="23"/>
      <c r="F19" s="1">
        <v>27.4</v>
      </c>
      <c r="G19" s="1">
        <v>7.8</v>
      </c>
      <c r="H19" s="1"/>
      <c r="I19" s="23"/>
      <c r="J19" s="1">
        <v>32.200000000000003</v>
      </c>
      <c r="K19" s="1">
        <v>7.2</v>
      </c>
      <c r="L19" s="1"/>
      <c r="M19" s="23"/>
      <c r="N19" s="1">
        <v>34.9</v>
      </c>
      <c r="O19" s="1">
        <v>11.4</v>
      </c>
      <c r="P19" s="1"/>
      <c r="Q19" s="23"/>
    </row>
    <row r="20" spans="1:17" ht="16.5">
      <c r="A20" s="23">
        <v>2016</v>
      </c>
      <c r="B20" s="1">
        <v>34.4</v>
      </c>
      <c r="C20" s="1">
        <v>7.3</v>
      </c>
      <c r="D20" s="1"/>
      <c r="E20" s="23"/>
      <c r="F20" s="1">
        <v>27.8</v>
      </c>
      <c r="G20" s="1">
        <v>7.8</v>
      </c>
      <c r="H20" s="1"/>
      <c r="I20" s="23"/>
      <c r="J20" s="1">
        <v>32.6</v>
      </c>
      <c r="K20" s="1">
        <v>7.1</v>
      </c>
      <c r="L20" s="1"/>
      <c r="M20" s="23"/>
      <c r="N20" s="1">
        <v>35.9</v>
      </c>
      <c r="O20" s="1">
        <v>11.7</v>
      </c>
      <c r="P20" s="1"/>
      <c r="Q20" s="23"/>
    </row>
    <row r="21" spans="1:17" ht="16.5">
      <c r="A21" s="23">
        <v>2017</v>
      </c>
      <c r="B21" s="1">
        <v>34.6</v>
      </c>
      <c r="C21" s="1">
        <v>7.3</v>
      </c>
      <c r="D21" s="1"/>
      <c r="E21" s="23"/>
      <c r="F21" s="1">
        <v>28.3</v>
      </c>
      <c r="G21" s="1">
        <v>7.8</v>
      </c>
      <c r="H21" s="1"/>
      <c r="I21" s="23"/>
      <c r="J21" s="1">
        <v>33</v>
      </c>
      <c r="K21" s="1">
        <v>7.1</v>
      </c>
      <c r="L21" s="1"/>
      <c r="M21" s="23"/>
      <c r="N21" s="1">
        <v>36.9</v>
      </c>
      <c r="O21" s="1">
        <v>11.8</v>
      </c>
      <c r="P21" s="1"/>
      <c r="Q21" s="23"/>
    </row>
    <row r="22" spans="1:17" ht="16.5">
      <c r="A22" s="23">
        <v>2018</v>
      </c>
      <c r="B22" s="1">
        <v>34.9</v>
      </c>
      <c r="C22" s="1">
        <v>7.2</v>
      </c>
      <c r="D22" s="1"/>
      <c r="E22" s="23"/>
      <c r="F22" s="1">
        <v>28.8</v>
      </c>
      <c r="G22" s="1">
        <v>7.8</v>
      </c>
      <c r="H22" s="1"/>
      <c r="I22" s="23"/>
      <c r="J22" s="1">
        <v>33.5</v>
      </c>
      <c r="K22" s="1">
        <v>7.1</v>
      </c>
      <c r="L22" s="1"/>
      <c r="M22" s="23"/>
      <c r="N22" s="1">
        <v>38</v>
      </c>
      <c r="O22" s="1">
        <v>12</v>
      </c>
      <c r="P22" s="1"/>
      <c r="Q22" s="23"/>
    </row>
    <row r="23" spans="1:17" ht="16.5">
      <c r="A23" s="23">
        <v>2019</v>
      </c>
      <c r="B23" s="1">
        <v>35.1</v>
      </c>
      <c r="C23" s="1">
        <v>7.1</v>
      </c>
      <c r="D23" s="1"/>
      <c r="E23" s="23"/>
      <c r="F23" s="1">
        <v>29.4</v>
      </c>
      <c r="G23" s="1">
        <v>7.8</v>
      </c>
      <c r="H23" s="1"/>
      <c r="I23" s="23"/>
      <c r="J23" s="1">
        <v>34</v>
      </c>
      <c r="K23" s="1">
        <v>7.2</v>
      </c>
      <c r="L23" s="1"/>
      <c r="M23" s="23"/>
      <c r="N23" s="1">
        <v>38.9</v>
      </c>
      <c r="O23" s="1">
        <v>12.1</v>
      </c>
      <c r="P23" s="1"/>
      <c r="Q23" s="23"/>
    </row>
    <row r="24" spans="1:17" ht="16.5">
      <c r="A24" s="23">
        <v>2020</v>
      </c>
      <c r="B24" s="1">
        <v>35.4</v>
      </c>
      <c r="C24" s="1">
        <v>7.1</v>
      </c>
      <c r="D24" s="1"/>
      <c r="E24" s="23"/>
      <c r="F24" s="1">
        <v>30</v>
      </c>
      <c r="G24" s="1">
        <v>7.7</v>
      </c>
      <c r="H24" s="1"/>
      <c r="I24" s="23"/>
      <c r="J24" s="1">
        <v>34.700000000000003</v>
      </c>
      <c r="K24" s="1">
        <v>7</v>
      </c>
      <c r="L24" s="1"/>
      <c r="M24" s="23"/>
      <c r="N24" s="1">
        <v>39.799999999999997</v>
      </c>
      <c r="O24" s="1">
        <v>12.2</v>
      </c>
      <c r="P24" s="1"/>
      <c r="Q24" s="23"/>
    </row>
    <row r="25" spans="1:17" ht="16.5">
      <c r="A25" s="23">
        <v>2021</v>
      </c>
      <c r="B25" s="1">
        <v>35.700000000000003</v>
      </c>
      <c r="C25" s="1">
        <v>6.9</v>
      </c>
      <c r="D25" s="1"/>
      <c r="E25" s="23"/>
      <c r="F25" s="1">
        <v>30.6</v>
      </c>
      <c r="G25" s="1">
        <v>7.8</v>
      </c>
      <c r="H25" s="1"/>
      <c r="I25" s="23"/>
      <c r="J25" s="1">
        <v>35.200000000000003</v>
      </c>
      <c r="K25" s="1">
        <v>6.9</v>
      </c>
      <c r="L25" s="1"/>
      <c r="M25" s="23"/>
      <c r="N25" s="1">
        <v>40.700000000000003</v>
      </c>
      <c r="O25" s="1">
        <v>12.1</v>
      </c>
      <c r="P25" s="1"/>
      <c r="Q25" s="23"/>
    </row>
    <row r="26" spans="1:17" ht="16.5">
      <c r="A26" s="23">
        <v>2022</v>
      </c>
      <c r="B26" s="1">
        <v>36</v>
      </c>
      <c r="C26" s="1">
        <v>7.1</v>
      </c>
      <c r="D26" s="1"/>
      <c r="E26" s="23"/>
      <c r="F26" s="1">
        <v>31.1</v>
      </c>
      <c r="G26" s="1">
        <v>7.9</v>
      </c>
      <c r="H26" s="1"/>
      <c r="I26" s="23"/>
      <c r="J26" s="1">
        <v>35.4</v>
      </c>
      <c r="K26" s="1">
        <v>6.7</v>
      </c>
      <c r="L26" s="1"/>
      <c r="M26" s="23"/>
      <c r="N26" s="1">
        <v>41.3</v>
      </c>
      <c r="O26" s="1">
        <v>12.2</v>
      </c>
      <c r="P26" s="1"/>
      <c r="Q26" s="23"/>
    </row>
    <row r="27" spans="1:17" ht="16.5">
      <c r="A27" s="23">
        <v>2023</v>
      </c>
      <c r="B27" s="1">
        <v>36.299999999999997</v>
      </c>
      <c r="C27" s="1">
        <v>7.2</v>
      </c>
      <c r="D27" s="1"/>
      <c r="E27" s="23"/>
      <c r="F27" s="1">
        <v>31.5</v>
      </c>
      <c r="G27" s="1">
        <v>8.1999999999999993</v>
      </c>
      <c r="H27" s="1"/>
      <c r="I27" s="23"/>
      <c r="J27" s="1">
        <v>35.700000000000003</v>
      </c>
      <c r="K27" s="1">
        <v>6.7</v>
      </c>
      <c r="L27" s="1"/>
      <c r="M27" s="23"/>
      <c r="N27" s="1">
        <v>41.5</v>
      </c>
      <c r="O27" s="1">
        <v>12.5</v>
      </c>
      <c r="P27" s="1"/>
      <c r="Q27" s="23"/>
    </row>
    <row r="28" spans="1:17" ht="16.5">
      <c r="A28" s="23">
        <v>2024</v>
      </c>
      <c r="B28" s="1">
        <v>36.700000000000003</v>
      </c>
      <c r="C28" s="1">
        <v>7.2</v>
      </c>
      <c r="D28" s="1">
        <v>36.700000000000003</v>
      </c>
      <c r="E28" s="23">
        <v>7.2</v>
      </c>
      <c r="F28" s="1">
        <v>32</v>
      </c>
      <c r="G28" s="1">
        <v>8.4</v>
      </c>
      <c r="H28" s="1">
        <v>32</v>
      </c>
      <c r="I28" s="23">
        <v>8.5</v>
      </c>
      <c r="J28" s="1">
        <v>36</v>
      </c>
      <c r="K28" s="1">
        <v>6.9</v>
      </c>
      <c r="L28" s="1">
        <v>36</v>
      </c>
      <c r="M28" s="23">
        <v>7.3</v>
      </c>
      <c r="N28" s="1">
        <v>41.8</v>
      </c>
      <c r="O28" s="1">
        <v>12.9</v>
      </c>
      <c r="P28" s="1">
        <v>41.8</v>
      </c>
      <c r="Q28" s="23">
        <v>13.1</v>
      </c>
    </row>
    <row r="32" spans="1:17" ht="16.5">
      <c r="H32" s="22"/>
    </row>
    <row r="33" spans="2:17">
      <c r="D33" s="21"/>
    </row>
    <row r="35" spans="2:17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7" spans="2:17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9" spans="2:17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1" spans="2:17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3" spans="2:17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5" spans="2:17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7" spans="2:17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9" spans="2:17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1" spans="2:17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3" spans="2:17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5" spans="2:17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7" spans="2:17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2:17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60" spans="2:17">
      <c r="B60" s="20"/>
    </row>
  </sheetData>
  <mergeCells count="4">
    <mergeCell ref="B3:E3"/>
    <mergeCell ref="F3:I3"/>
    <mergeCell ref="J3:M3"/>
    <mergeCell ref="N3:Q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status xmlns="c76c20a7-bb09-404c-a5e4-6212ccc9d1b7" xsi:nil="true"/>
    <AssignedTo xmlns="http://schemas.microsoft.com/sharepoint/v3">
      <UserInfo>
        <DisplayName/>
        <AccountId xsi:nil="true"/>
        <AccountType/>
      </UserInfo>
    </AssignedTo>
    <Saksbehandler xmlns="c76c20a7-bb09-404c-a5e4-6212ccc9d1b7">
      <UserInfo>
        <DisplayName/>
        <AccountId xsi:nil="true"/>
        <AccountType/>
      </UserInfo>
    </Saksbehandler>
    <Ansvarlig_x0020_statssekret_x00e6_r xmlns="c76c20a7-bb09-404c-a5e4-6212ccc9d1b7" xsi:nil="true"/>
    <Flaktype xmlns="c76c20a7-bb09-404c-a5e4-6212ccc9d1b7" xsi:nil="true"/>
    <Godkjenner xmlns="c76c20a7-bb09-404c-a5e4-6212ccc9d1b7">
      <UserInfo>
        <DisplayName/>
        <AccountId xsi:nil="true"/>
        <AccountType/>
      </UserInfo>
    </Godkjenner>
    <_x00c5_pen_x0020_for_x0020_redigering xmlns="c76c20a7-bb09-404c-a5e4-6212ccc9d1b7" xsi:nil="true"/>
    <TaxCatchAll xmlns="53a41531-c52f-4666-9dc9-85b04ba3dc1e"/>
    <Kommentar xmlns="c76c20a7-bb09-404c-a5e4-6212ccc9d1b7" xsi:nil="true"/>
    <Avdeling xmlns="c76c20a7-bb09-404c-a5e4-6212ccc9d1b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5A153D680AA72C488BD48F7C2E55A967" ma:contentTypeVersion="18" ma:contentTypeDescription="Opprett et nytt dokument." ma:contentTypeScope="" ma:versionID="dfff06ae5e95d640d987ebe5be61f8b4">
  <xsd:schema xmlns:xsd="http://www.w3.org/2001/XMLSchema" xmlns:xs="http://www.w3.org/2001/XMLSchema" xmlns:p="http://schemas.microsoft.com/office/2006/metadata/properties" xmlns:ns1="http://schemas.microsoft.com/sharepoint/v3" xmlns:ns2="53a41531-c52f-4666-9dc9-85b04ba3dc1e" xmlns:ns3="c76c20a7-bb09-404c-a5e4-6212ccc9d1b7" targetNamespace="http://schemas.microsoft.com/office/2006/metadata/properties" ma:root="true" ma:fieldsID="1f2882e2249921eecc2c5915400022cb" ns1:_="" ns2:_="" ns3:_="">
    <xsd:import namespace="http://schemas.microsoft.com/sharepoint/v3"/>
    <xsd:import namespace="53a41531-c52f-4666-9dc9-85b04ba3dc1e"/>
    <xsd:import namespace="c76c20a7-bb09-404c-a5e4-6212ccc9d1b7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haredWithUsers" minOccurs="0"/>
                <xsd:element ref="ns3:Dokumentstatus" minOccurs="0"/>
                <xsd:element ref="ns2:SharedWithDetails" minOccurs="0"/>
                <xsd:element ref="ns3:Flaktype" minOccurs="0"/>
                <xsd:element ref="ns2:TaxCatchAll" minOccurs="0"/>
                <xsd:element ref="ns3:Avdeling" minOccurs="0"/>
                <xsd:element ref="ns3:Saksbehandler" minOccurs="0"/>
                <xsd:element ref="ns3:Godkjenner" minOccurs="0"/>
                <xsd:element ref="ns3:Ansvarlig_x0020_statssekret_x00e6_r" minOccurs="0"/>
                <xsd:element ref="ns3:Kommentar" minOccurs="0"/>
                <xsd:element ref="ns3:_x00c5_pen_x0020_for_x0020_redig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41531-c52f-4666-9dc9-85b04ba3dc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Global taksonomikolonne" ma:hidden="true" ma:list="{68d2fe6e-45bf-43b9-a65d-a563ad329a3b}" ma:internalName="TaxCatchAll" ma:showField="CatchAllData" ma:web="53a41531-c52f-4666-9dc9-85b04ba3d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c20a7-bb09-404c-a5e4-6212ccc9d1b7" elementFormDefault="qualified">
    <xsd:import namespace="http://schemas.microsoft.com/office/2006/documentManagement/types"/>
    <xsd:import namespace="http://schemas.microsoft.com/office/infopath/2007/PartnerControls"/>
    <xsd:element name="Dokumentstatus" ma:index="10" nillable="true" ma:displayName="Dokumentstatus" ma:format="Dropdown" ma:internalName="Dokumentstatus">
      <xsd:simpleType>
        <xsd:restriction base="dms:Choice">
          <xsd:enumeration value="Under arbeid AVD"/>
          <xsd:enumeration value="Til sjekk i AVD"/>
          <xsd:enumeration value="Godkjent AVD"/>
          <xsd:enumeration value="Til sjekk POL"/>
          <xsd:enumeration value="Godkjent POL"/>
          <xsd:enumeration value="Endelig versjon"/>
        </xsd:restriction>
      </xsd:simpleType>
    </xsd:element>
    <xsd:element name="Flaktype" ma:index="12" nillable="true" ma:displayName="Flaktype" ma:format="Dropdown" ma:internalName="Flaktype">
      <xsd:simpleType>
        <xsd:restriction base="dms:Choice">
          <xsd:enumeration value="Budsjett"/>
          <xsd:enumeration value="Spontan"/>
          <xsd:enumeration value="Spontan SMK"/>
        </xsd:restriction>
      </xsd:simpleType>
    </xsd:element>
    <xsd:element name="Avdeling" ma:index="14" nillable="true" ma:displayName="Avdeling" ma:format="Dropdown" ma:internalName="Avdeling">
      <xsd:simpleType>
        <xsd:restriction base="dms:Choice">
          <xsd:enumeration value="SØ"/>
          <xsd:enumeration value="SL"/>
          <xsd:enumeration value="ØA"/>
          <xsd:enumeration value="FA"/>
          <xsd:enumeration value="ES"/>
          <xsd:enumeration value="FMA"/>
          <xsd:enumeration value="AFF"/>
          <xsd:enumeration value="KOM"/>
        </xsd:restriction>
      </xsd:simpleType>
    </xsd:element>
    <xsd:element name="Saksbehandler" ma:index="15" nillable="true" ma:displayName="Saksbehandler" ma:list="UserInfo" ma:SharePointGroup="0" ma:internalName="Saksbehandl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16" nillable="true" ma:displayName="Godkjenner" ma:list="UserInfo" ma:SharePointGroup="0" ma:internalName="Godkjenn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varlig_x0020_statssekret_x00e6_r" ma:index="17" nillable="true" ma:displayName="Ansvarlig statssekretær" ma:format="Dropdown" ma:internalName="Ansvarlig_x0020_statssekret_x00e6_r">
      <xsd:simpleType>
        <xsd:restriction base="dms:Choice">
          <xsd:enumeration value="Ellen Reitan"/>
          <xsd:enumeration value="Astrid Huitfeldt"/>
          <xsd:enumeration value="Torgeir Micaelsen"/>
          <xsd:enumeration value="Sissel Kruse Larsen"/>
        </xsd:restriction>
      </xsd:simpleType>
    </xsd:element>
    <xsd:element name="Kommentar" ma:index="18" nillable="true" ma:displayName="Kommentar" ma:internalName="Kommentar">
      <xsd:simpleType>
        <xsd:restriction base="dms:Note">
          <xsd:maxLength value="255"/>
        </xsd:restriction>
      </xsd:simpleType>
    </xsd:element>
    <xsd:element name="_x00c5_pen_x0020_for_x0020_redigering" ma:index="19" nillable="true" ma:displayName="Åpen for redigering" ma:format="Dropdown" ma:internalName="_x00c5_pen_x0020_for_x0020_redigering">
      <xsd:simpleType>
        <xsd:restriction base="dms:Choice">
          <xsd:enumeration value="Ja"/>
          <xsd:enumeration value="Nei. Kontakt KO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1BCD7-39F2-436F-857A-C18AD6C3A5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693935-84EC-4F62-A28A-2D37262B5270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b00675b6-a8dc-4ce8-8f46-cd05c3650c57"/>
  </ds:schemaRefs>
</ds:datastoreItem>
</file>

<file path=customXml/itemProps3.xml><?xml version="1.0" encoding="utf-8"?>
<ds:datastoreItem xmlns:ds="http://schemas.openxmlformats.org/officeDocument/2006/customXml" ds:itemID="{CE4FF6DC-719F-473A-BF43-67645C0EC35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45</vt:i4>
      </vt:variant>
    </vt:vector>
  </HeadingPairs>
  <TitlesOfParts>
    <vt:vector size="45" baseType="lpstr">
      <vt:lpstr>Innhold</vt:lpstr>
      <vt:lpstr>Fig3-1</vt:lpstr>
      <vt:lpstr>Fig3-2</vt:lpstr>
      <vt:lpstr>Fig3-3</vt:lpstr>
      <vt:lpstr>Fig3-4</vt:lpstr>
      <vt:lpstr>Fig3-5</vt:lpstr>
      <vt:lpstr>Fig3-6</vt:lpstr>
      <vt:lpstr>Fig3-8</vt:lpstr>
      <vt:lpstr>Fig3-9</vt:lpstr>
      <vt:lpstr>Fig3-10</vt:lpstr>
      <vt:lpstr>Fig3-11</vt:lpstr>
      <vt:lpstr>Fig3-12</vt:lpstr>
      <vt:lpstr>Fig3-13</vt:lpstr>
      <vt:lpstr>Fig3-14</vt:lpstr>
      <vt:lpstr>Fig3-15</vt:lpstr>
      <vt:lpstr>Fig3-16</vt:lpstr>
      <vt:lpstr>Fig3-17</vt:lpstr>
      <vt:lpstr>Fig3-18</vt:lpstr>
      <vt:lpstr>Fig3-19</vt:lpstr>
      <vt:lpstr>Fig3-20</vt:lpstr>
      <vt:lpstr>Fig3-21</vt:lpstr>
      <vt:lpstr>Fig3-22</vt:lpstr>
      <vt:lpstr>Fig3-23</vt:lpstr>
      <vt:lpstr>Fig3-24</vt:lpstr>
      <vt:lpstr>Fig3-25</vt:lpstr>
      <vt:lpstr>Fig3-26</vt:lpstr>
      <vt:lpstr>Fig3-27</vt:lpstr>
      <vt:lpstr>Fig3-28</vt:lpstr>
      <vt:lpstr>Fig3-29</vt:lpstr>
      <vt:lpstr>Fig3-30</vt:lpstr>
      <vt:lpstr>Fig3-31</vt:lpstr>
      <vt:lpstr>Fig3-32</vt:lpstr>
      <vt:lpstr>Fig3-33</vt:lpstr>
      <vt:lpstr>Fig3-34</vt:lpstr>
      <vt:lpstr>Fig3-35</vt:lpstr>
      <vt:lpstr>Fig3-36</vt:lpstr>
      <vt:lpstr>Fig3-37</vt:lpstr>
      <vt:lpstr>Fig3-38</vt:lpstr>
      <vt:lpstr>Fig3-39</vt:lpstr>
      <vt:lpstr>Fig3.40</vt:lpstr>
      <vt:lpstr>Fig3-41</vt:lpstr>
      <vt:lpstr>Fig3-42</vt:lpstr>
      <vt:lpstr>Fig3.43</vt:lpstr>
      <vt:lpstr>Fig3-44</vt:lpstr>
      <vt:lpstr>Fig3-45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terms:created xsi:type="dcterms:W3CDTF">2026-10-01T06:44:40Z</dcterms:created>
  <dcterms:modified xsi:type="dcterms:W3CDTF">2026-10-01T13:01:28Z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0x01010027399BDA455B493DBFDF30E876AC73C3005A153D680AA72C488BD48F7C2E55A967</vt:lpwstr>
  </property>
</Properties>
</file>