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.felles.dep.no/sites/c83412/NB27/Tallene bak figurene/"/>
    </mc:Choice>
  </mc:AlternateContent>
  <xr:revisionPtr revIDLastSave="0" documentId="13_ncr:20000001_{21BDB693-175C-4ED8-A72C-80E6659C19DF}" xr6:coauthVersionLast="47" xr6:coauthVersionMax="47" xr10:uidLastSave="{00000000-0000-0000-0000-000000000000}"/>
  <bookViews>
    <workbookView xWindow="4020" yWindow="1620" windowWidth="23010" windowHeight="13650" xr2:uid="{00000000-000D-0000-FFFF-FFFF00000000}"/>
  </bookViews>
  <sheets>
    <sheet name="Innhold" sheetId="1" r:id="rId1"/>
    <sheet name="Fig5-1" sheetId="2" r:id="rId2"/>
    <sheet name="Fig5-2" sheetId="3" r:id="rId3"/>
    <sheet name="Fig5-3" sheetId="4" r:id="rId4"/>
    <sheet name="Fig5-4" sheetId="5" r:id="rId5"/>
    <sheet name="Fig5-5" sheetId="6" r:id="rId6"/>
    <sheet name="Fig5-6" sheetId="7" r:id="rId7"/>
    <sheet name="Fig5-7" sheetId="8" r:id="rId8"/>
    <sheet name="Fig5-8" sheetId="9" r:id="rId9"/>
    <sheet name="Fig5-9" sheetId="10" r:id="rId10"/>
    <sheet name="Fig5-10" sheetId="11" r:id="rId11"/>
    <sheet name="Fig5-11" sheetId="12" r:id="rId12"/>
    <sheet name="Fig5-12" sheetId="13" r:id="rId13"/>
    <sheet name="Fig5-13" sheetId="14" r:id="rId14"/>
    <sheet name="Fig5-14" sheetId="15" r:id="rId15"/>
    <sheet name="Fig5-15" sheetId="16" r:id="rId16"/>
    <sheet name="Fig5-16" sheetId="17" r:id="rId17"/>
    <sheet name="Fig5-17" sheetId="18" r:id="rId18"/>
    <sheet name="Fig5-18" sheetId="19" r:id="rId19"/>
    <sheet name="Fig5-19" sheetId="20" r:id="rId20"/>
    <sheet name="Fig5-20" sheetId="21" r:id="rId21"/>
    <sheet name="Fig5-21" sheetId="22" r:id="rId22"/>
    <sheet name="Fig5-22" sheetId="23" r:id="rId23"/>
    <sheet name="Fig5-23" sheetId="24" r:id="rId24"/>
    <sheet name="Fig5-24" sheetId="25" r:id="rId25"/>
    <sheet name="Fig5-25" sheetId="31" r:id="rId26"/>
    <sheet name="Fig5-26" sheetId="26" r:id="rId27"/>
    <sheet name="Fig5-27" sheetId="27" r:id="rId28"/>
    <sheet name="Fig5-28" sheetId="28" r:id="rId29"/>
    <sheet name="Fig5-29" sheetId="29" r:id="rId30"/>
    <sheet name="Fig5-30" sheetId="30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31" i="1"/>
  <c r="A30" i="1"/>
  <c r="A29" i="1"/>
  <c r="A28" i="1"/>
  <c r="A27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<sst xmlns="http://schemas.openxmlformats.org/spreadsheetml/2006/main" count="339" uniqueCount="227">
  <si>
    <t>Befolkningen i aldersgruppen 20-66 år etter innvandringskategori. 1 000 personer. Akkumulert  endring. 1. januar 2026 til 1. januar 2040</t>
  </si>
  <si>
    <t>Gjennomsnittlig årlig vekst i arbeidsstyrken og fremskrevet behov for sysselsatte i helse og omsorg. 1 000 personer. 2016–2040</t>
  </si>
  <si>
    <t>Akkumulert endring i antall sysselsatte etter alder. Prosent av befolkningen. 2019-2025</t>
  </si>
  <si>
    <t>Differansen mellom sysselsettingsandelen i Norge og utvalgte land etter femårige aldersgrupper. Prosentenheter. 2023-2025</t>
  </si>
  <si>
    <t>Antall sysselsatte i ulike land. Prosent av befolkningen. 20–64 år. 2010 og 2025</t>
  </si>
  <si>
    <t>Status for personer som ikke er i jobb eller utdanning etter utdanningsnivå. Prosent av  befolkningen. 2025</t>
  </si>
  <si>
    <t>Antall sysselsatte etter alder og innvandringskategori. Prosent av befolkningen. 4. kvartal 2025</t>
  </si>
  <si>
    <t>Sysselsatte etter alder. 62-74 år. Prosent av befolkningen. 2015-2025</t>
  </si>
  <si>
    <t>Antall fraværende fra arbeid på grunn av sykdom. Prosent av sysselsatte. 20–64 år. 2015–2025</t>
  </si>
  <si>
    <t>Mottakere av arbeidsavklaringspenger eller uføretrygd. Prosent av befolkningen. 18–66 år. 2015–2026</t>
  </si>
  <si>
    <t>Produktivitetsnivå i utvalgte land sammenlignet med gjennomsnittet i OECD. BNP per timeverk. OECD = 1. Kjøpekraftjusterte 2020-priser. 2024</t>
  </si>
  <si>
    <t>Vekst i BNP per timeverk i norske næringer utenom olje- og gassutvinning. Prosent. Faste priser. 1931–2025</t>
  </si>
  <si>
    <t>Gjennomsnittlig endring i BNP per timeverk for utvalgte land etter tidsperiode. Prosent. 1995–2025</t>
  </si>
  <si>
    <t>Vekst i BNP per innbygger i OECD dekomponert på ulike bidrag. Prosent. 1998–2023</t>
  </si>
  <si>
    <t>Vekst i BNP per innbygger i Fastlands Norge dekomponert på ulike bidrag. Prosent. 1998–2025</t>
  </si>
  <si>
    <t>BNP per innbygger i Fastlands-Norge med alternative baner for produktivitetsveksten fremover. Indeks. 2025 = 1. 1970–2060</t>
  </si>
  <si>
    <t>Grader av tillit til myndighetene i europeiske OECD-land. Prosent. 2026</t>
  </si>
  <si>
    <t>Andel av befolkningen 25–34 år med høyere utdanning i utvalgte land. Prosent. 2025</t>
  </si>
  <si>
    <t>FoU i næringslivet samlet og i fastlandsbedriftene. Prosent av BNP. 2013–2024</t>
  </si>
  <si>
    <t>Andelen av næringslivets sysselsetting som brukes for å oppfylle myndighetenes reguleringer. Prosent. 2011–2024</t>
  </si>
  <si>
    <t>Statlig budsjettstøtte fordelt etter næring. Mrd. 2025-kroner. 2010–2026</t>
  </si>
  <si>
    <t>Investeringer i offentlig transportinfrastruktur for vei og jernbane. Prosent av BNP. 1995–2026</t>
  </si>
  <si>
    <t>Bruttoinvesteringer i fastlandsbedriftene. Indeks. 2007 = 100. 1970–2023</t>
  </si>
  <si>
    <t>KIs anslåtte bidrag til årlig vekst i arbeidsproduktivitet i utvalgte land over en tiårsperiode. Prosentenheter</t>
  </si>
  <si>
    <t>Tilvekst i reservert kapasitet for forbruk. MW. 2018–2026</t>
  </si>
  <si>
    <t>Tilvekst i kapasitetskø for forbruk. MW. 2019–2026</t>
  </si>
  <si>
    <t>Lønnstakere i offentlig tjenesteproduksjon etter næring. Personer. 2026</t>
  </si>
  <si>
    <t>Beregnet effektivitet i kommunale tjenester. Indeks. 2008 = 100. 2008–2024</t>
  </si>
  <si>
    <t>Produktivitetsutviklingen i sykehusene basert på DRG-poeng per krone. Indeks. 2017 = 100. Faste priser. 2017–2024</t>
  </si>
  <si>
    <t>Innhold</t>
  </si>
  <si>
    <t>Figurtittel</t>
  </si>
  <si>
    <t>År</t>
  </si>
  <si>
    <t>Befolkningen eksklusive innvandrere</t>
  </si>
  <si>
    <t>Innvandrere fra østeuropeiske EU-land</t>
  </si>
  <si>
    <t>Innvandrere fra Vest-Europa, USA, Canada, Australia og New Zealand</t>
  </si>
  <si>
    <t>Innvandrere fra Asia, Afrika, Latin-Amerika og Øst-Europa utenfor EU</t>
  </si>
  <si>
    <t>Fig5-1</t>
  </si>
  <si>
    <t>Periode</t>
  </si>
  <si>
    <t>Vekst i arbeidsstyrken</t>
  </si>
  <si>
    <t xml:space="preserve">  Sysselsettingsvekst i helse og omsorg</t>
  </si>
  <si>
    <t>Fig5-2</t>
  </si>
  <si>
    <t>15-24 år</t>
  </si>
  <si>
    <t>25-39 år</t>
  </si>
  <si>
    <t>40-59 år</t>
  </si>
  <si>
    <t>60-74 år</t>
  </si>
  <si>
    <t>Fig5-3</t>
  </si>
  <si>
    <t>20- 24</t>
  </si>
  <si>
    <t>25- 29</t>
  </si>
  <si>
    <t>30- 34</t>
  </si>
  <si>
    <t>35- 39</t>
  </si>
  <si>
    <t>40- 44</t>
  </si>
  <si>
    <t>45- 49</t>
  </si>
  <si>
    <t>50- 54</t>
  </si>
  <si>
    <t>55- 59</t>
  </si>
  <si>
    <t>60- 64</t>
  </si>
  <si>
    <t>65- 69</t>
  </si>
  <si>
    <t>Aldersgruppe</t>
  </si>
  <si>
    <t>Differanse</t>
  </si>
  <si>
    <t>Fig5-4</t>
  </si>
  <si>
    <t>Frankrike</t>
  </si>
  <si>
    <t>EU27</t>
  </si>
  <si>
    <t>Finland</t>
  </si>
  <si>
    <t>Norge</t>
  </si>
  <si>
    <t>Danmark</t>
  </si>
  <si>
    <t>Tyskland</t>
  </si>
  <si>
    <t>Sverige</t>
  </si>
  <si>
    <t>Sveits</t>
  </si>
  <si>
    <t>Nederland</t>
  </si>
  <si>
    <t>Island</t>
  </si>
  <si>
    <t>Land</t>
  </si>
  <si>
    <t>2010</t>
  </si>
  <si>
    <t>2025</t>
  </si>
  <si>
    <t>Fig5-5</t>
  </si>
  <si>
    <t>Alle utdanninger</t>
  </si>
  <si>
    <t>Grunnskole</t>
  </si>
  <si>
    <t>Videregående skole</t>
  </si>
  <si>
    <t>Universitets- og høgskole</t>
  </si>
  <si>
    <t>Utdanningsnivå</t>
  </si>
  <si>
    <t>Annet</t>
  </si>
  <si>
    <t>Registrerte ledige/arbeidsmarkedstiltak</t>
  </si>
  <si>
    <t>Alderspensjon/AFP</t>
  </si>
  <si>
    <t>AAP/uføretrygd</t>
  </si>
  <si>
    <t>Fig5-6</t>
  </si>
  <si>
    <t>15-19 år</t>
  </si>
  <si>
    <t>20-24 år</t>
  </si>
  <si>
    <t>40-54 år</t>
  </si>
  <si>
    <t>55-66 år</t>
  </si>
  <si>
    <t>67-74 år</t>
  </si>
  <si>
    <t>Alder</t>
  </si>
  <si>
    <t>EU/EFTA,  Storbritannia, USA, Canada, Australia, New Zealand og Norden utenom Norge</t>
  </si>
  <si>
    <t>Øvrige innvandrere</t>
  </si>
  <si>
    <t>Fig5-7</t>
  </si>
  <si>
    <t>62 år</t>
  </si>
  <si>
    <t>63 år</t>
  </si>
  <si>
    <t>64 år</t>
  </si>
  <si>
    <t>65 år</t>
  </si>
  <si>
    <t>66 år</t>
  </si>
  <si>
    <t>67 år</t>
  </si>
  <si>
    <t>68 år</t>
  </si>
  <si>
    <t>69 år</t>
  </si>
  <si>
    <t>70 år</t>
  </si>
  <si>
    <t>71 år</t>
  </si>
  <si>
    <t>72 år</t>
  </si>
  <si>
    <t>73 år</t>
  </si>
  <si>
    <t>74 år</t>
  </si>
  <si>
    <t>2015</t>
  </si>
  <si>
    <t>2017</t>
  </si>
  <si>
    <t>2019</t>
  </si>
  <si>
    <t>2021</t>
  </si>
  <si>
    <t>2023</t>
  </si>
  <si>
    <t>Fig5-8</t>
  </si>
  <si>
    <t>EU</t>
  </si>
  <si>
    <t>Fig5-9</t>
  </si>
  <si>
    <t>Uføretrygd</t>
  </si>
  <si>
    <t>AAP</t>
  </si>
  <si>
    <t>Fig5-10</t>
  </si>
  <si>
    <t>Belgia</t>
  </si>
  <si>
    <t>USA</t>
  </si>
  <si>
    <t>Fastlands-Norge</t>
  </si>
  <si>
    <t>Storbritannia</t>
  </si>
  <si>
    <t>Italia</t>
  </si>
  <si>
    <t>Polen</t>
  </si>
  <si>
    <t>Japan</t>
  </si>
  <si>
    <t>Nivå</t>
  </si>
  <si>
    <t>Fig5-11</t>
  </si>
  <si>
    <t>Produktivitetsvekst utenom oljevirksomhet</t>
  </si>
  <si>
    <t>Gjennomsnitt i ulike faser</t>
  </si>
  <si>
    <t>Fig5-12</t>
  </si>
  <si>
    <t>2006 - 2019</t>
  </si>
  <si>
    <t>2020 - 2025</t>
  </si>
  <si>
    <t>Fig5-13</t>
  </si>
  <si>
    <t>Arbeidsinnsats</t>
  </si>
  <si>
    <t>Total faktorproduktivitet</t>
  </si>
  <si>
    <t>Kapital per arbeider</t>
  </si>
  <si>
    <t>Potensiell BNP-vekst per innbygger</t>
  </si>
  <si>
    <t>Fig5-14</t>
  </si>
  <si>
    <t>Potensiell vekst i BNP per innbygger</t>
  </si>
  <si>
    <t>Fig5-15</t>
  </si>
  <si>
    <t>BNP per innbygger, Fastlands-Norge</t>
  </si>
  <si>
    <t>Produktivitetsvekst lik 2006-2025</t>
  </si>
  <si>
    <t>Produktivitetsvekst lik 1990-2005</t>
  </si>
  <si>
    <t>Produktivitetsvekst på 0,5 pst. per år</t>
  </si>
  <si>
    <t>Fig5-16</t>
  </si>
  <si>
    <t>Irland</t>
  </si>
  <si>
    <t>Spania</t>
  </si>
  <si>
    <t>OECD</t>
  </si>
  <si>
    <t>Portugal</t>
  </si>
  <si>
    <t>Estland</t>
  </si>
  <si>
    <t>Litauen</t>
  </si>
  <si>
    <t>Østerrike</t>
  </si>
  <si>
    <t>Slovenia</t>
  </si>
  <si>
    <t>Latvia</t>
  </si>
  <si>
    <t>Hellas</t>
  </si>
  <si>
    <t>Slovakia</t>
  </si>
  <si>
    <t>Vet ikke</t>
  </si>
  <si>
    <t>Lav eller ingen tillit</t>
  </si>
  <si>
    <t>Nøytral</t>
  </si>
  <si>
    <t>Høy eller relativt høy tillit</t>
  </si>
  <si>
    <t>Fig5-17</t>
  </si>
  <si>
    <t>Canada</t>
  </si>
  <si>
    <t>Sør-Korea</t>
  </si>
  <si>
    <t>Ungarn</t>
  </si>
  <si>
    <t>Andel</t>
  </si>
  <si>
    <t>Fig5-18</t>
  </si>
  <si>
    <t xml:space="preserve">FoU i næringslivet </t>
  </si>
  <si>
    <t xml:space="preserve">FoU ekskl. petroleumsvirksomhet </t>
  </si>
  <si>
    <t>Fig5-19</t>
  </si>
  <si>
    <t>Europa</t>
  </si>
  <si>
    <t>Fig5-20</t>
  </si>
  <si>
    <t>Landbruk</t>
  </si>
  <si>
    <t>Industri, tjenesteyting og annet</t>
  </si>
  <si>
    <t>Fig5-21</t>
  </si>
  <si>
    <t>Norge, BNP FN</t>
  </si>
  <si>
    <t>Norge, BNI</t>
  </si>
  <si>
    <t>Fig5-22</t>
  </si>
  <si>
    <t>Investeringer i alt</t>
  </si>
  <si>
    <t>Digitale investeringer</t>
  </si>
  <si>
    <t>Investeringer utenom digitale</t>
  </si>
  <si>
    <t>Fig5-23</t>
  </si>
  <si>
    <t>Kina</t>
  </si>
  <si>
    <t>Rask implementering</t>
  </si>
  <si>
    <t>Middels implementering</t>
  </si>
  <si>
    <t>Sakte implementering</t>
  </si>
  <si>
    <t>Fig5-24</t>
  </si>
  <si>
    <t>Reservert kapasitet</t>
  </si>
  <si>
    <t>Fig5-26</t>
  </si>
  <si>
    <t>Kapasitetskø</t>
  </si>
  <si>
    <t>Fig5-27</t>
  </si>
  <si>
    <t>Helse og omsorg</t>
  </si>
  <si>
    <t>Forskning og utdanning</t>
  </si>
  <si>
    <t>Offentlig administrasjon</t>
  </si>
  <si>
    <t>Bygg, infrastruktur og transport</t>
  </si>
  <si>
    <t>Sikkerhet og beredskap</t>
  </si>
  <si>
    <t>Kultur, idrett, mv.</t>
  </si>
  <si>
    <t>Aktivitet</t>
  </si>
  <si>
    <t>Fylkeskommuner og kommuner</t>
  </si>
  <si>
    <t>Staten</t>
  </si>
  <si>
    <t>Offentlige foretak</t>
  </si>
  <si>
    <t>Private foretak</t>
  </si>
  <si>
    <t>Fig5-28</t>
  </si>
  <si>
    <t>Barnehage</t>
  </si>
  <si>
    <t>Omsorgstenester</t>
  </si>
  <si>
    <t>Samlet</t>
  </si>
  <si>
    <t>Fig5-29</t>
  </si>
  <si>
    <t>Indeksert utvikling DRG-poeng per krone for landet samlet.</t>
  </si>
  <si>
    <t>Fig5-30</t>
  </si>
  <si>
    <t>2016 - 2025</t>
  </si>
  <si>
    <t>2026 - 2030</t>
  </si>
  <si>
    <t>2031 - 2035</t>
  </si>
  <si>
    <t>2036- 2040</t>
  </si>
  <si>
    <t>1995 - 2005</t>
  </si>
  <si>
    <t>Fig5-25</t>
  </si>
  <si>
    <t>Næringstype</t>
  </si>
  <si>
    <t>Reservert kapasitet (MW)</t>
  </si>
  <si>
    <t>Annet forbruk</t>
  </si>
  <si>
    <t>Batteriproduksjon</t>
  </si>
  <si>
    <t>Datasenter</t>
  </si>
  <si>
    <t>Hydrogen/ammoniakk</t>
  </si>
  <si>
    <t>Industri</t>
  </si>
  <si>
    <t>Oppdrettsnæring</t>
  </si>
  <si>
    <t>Petroleum</t>
  </si>
  <si>
    <t>Pumpekraftverk</t>
  </si>
  <si>
    <t>Transport</t>
  </si>
  <si>
    <t>Sum</t>
  </si>
  <si>
    <t>Kapasitetskø (MW)</t>
  </si>
  <si>
    <t>Batteri (uttak)</t>
  </si>
  <si>
    <t>Oversikt over reservert kapasitet for forbruk og forbruk i kapasitetskø. MW. Per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</si>
</sst>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u/>
      <sz val="11"/>
      <color theme="10"/>
      <name val="Calibri"/>
      <family val="2"/>
      <scheme val="minor"/>
    </font>
    <font>
      <sz val="1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0" fontId="4" fillId="0" borderId="0" xfId="1" applyFont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topLeftCell="A10" workbookViewId="0">
      <selection activeCell="B27" sqref="B27"/>
    </sheetView>
  </sheetViews>
  <sheetFormatPr baseColWidth="10" defaultColWidth="9.140625" defaultRowHeight="16.5" x14ac:dyDescent="0.3"/>
  <cols>
    <col min="1" max="1" width="20.7109375" style="1" customWidth="1"/>
    <col min="2" max="2" width="160.7109375" style="1" customWidth="1"/>
  </cols>
  <sheetData>
    <row r="1" spans="1:2" x14ac:dyDescent="0.25">
      <c r="A1" s="2" t="s">
        <v>29</v>
      </c>
      <c r="B1" s="2" t="s">
        <v>30</v>
      </c>
    </row>
    <row r="2" spans="1:2" x14ac:dyDescent="0.3">
      <c r="A2" s="1" t="str">
        <f>HYPERLINK("#'Fig5-1'!A1", "Fig5-1")</f>
        <v>Fig5-1</v>
      </c>
      <c r="B2" s="1" t="s">
        <v>0</v>
      </c>
    </row>
    <row r="3" spans="1:2" x14ac:dyDescent="0.3">
      <c r="A3" s="1" t="str">
        <f>HYPERLINK("#'Fig5-2'!A1", "Fig5-2")</f>
        <v>Fig5-2</v>
      </c>
      <c r="B3" s="1" t="s">
        <v>1</v>
      </c>
    </row>
    <row r="4" spans="1:2" x14ac:dyDescent="0.3">
      <c r="A4" s="1" t="str">
        <f>HYPERLINK("#'Fig5-3'!A1", "Fig5-3")</f>
        <v>Fig5-3</v>
      </c>
      <c r="B4" s="1" t="s">
        <v>2</v>
      </c>
    </row>
    <row r="5" spans="1:2" x14ac:dyDescent="0.3">
      <c r="A5" s="1" t="str">
        <f>HYPERLINK("#'Fig5-4'!A1", "Fig5-4")</f>
        <v>Fig5-4</v>
      </c>
      <c r="B5" s="1" t="s">
        <v>3</v>
      </c>
    </row>
    <row r="6" spans="1:2" x14ac:dyDescent="0.3">
      <c r="A6" s="1" t="str">
        <f>HYPERLINK("#'Fig5-5'!A1", "Fig5-5")</f>
        <v>Fig5-5</v>
      </c>
      <c r="B6" s="1" t="s">
        <v>4</v>
      </c>
    </row>
    <row r="7" spans="1:2" x14ac:dyDescent="0.3">
      <c r="A7" s="1" t="str">
        <f>HYPERLINK("#'Fig5-6'!A1", "Fig5-6")</f>
        <v>Fig5-6</v>
      </c>
      <c r="B7" s="1" t="s">
        <v>5</v>
      </c>
    </row>
    <row r="8" spans="1:2" x14ac:dyDescent="0.3">
      <c r="A8" s="1" t="str">
        <f>HYPERLINK("#'Fig5-7'!A1", "Fig5-7")</f>
        <v>Fig5-7</v>
      </c>
      <c r="B8" s="1" t="s">
        <v>6</v>
      </c>
    </row>
    <row r="9" spans="1:2" x14ac:dyDescent="0.3">
      <c r="A9" s="1" t="str">
        <f>HYPERLINK("#'Fig5-8'!A1", "Fig5-8")</f>
        <v>Fig5-8</v>
      </c>
      <c r="B9" s="1" t="s">
        <v>7</v>
      </c>
    </row>
    <row r="10" spans="1:2" x14ac:dyDescent="0.3">
      <c r="A10" s="1" t="str">
        <f>HYPERLINK("#'Fig5-9'!A1", "Fig5-9")</f>
        <v>Fig5-9</v>
      </c>
      <c r="B10" s="1" t="s">
        <v>8</v>
      </c>
    </row>
    <row r="11" spans="1:2" x14ac:dyDescent="0.3">
      <c r="A11" s="1" t="str">
        <f>HYPERLINK("#'Fig5-10'!A1", "Fig5-10")</f>
        <v>Fig5-10</v>
      </c>
      <c r="B11" s="1" t="s">
        <v>9</v>
      </c>
    </row>
    <row r="12" spans="1:2" x14ac:dyDescent="0.3">
      <c r="A12" s="1" t="str">
        <f>HYPERLINK("#'Fig5-11'!A1", "Fig5-11")</f>
        <v>Fig5-11</v>
      </c>
      <c r="B12" s="1" t="s">
        <v>10</v>
      </c>
    </row>
    <row r="13" spans="1:2" x14ac:dyDescent="0.3">
      <c r="A13" s="1" t="str">
        <f>HYPERLINK("#'Fig5-12'!A1", "Fig5-12")</f>
        <v>Fig5-12</v>
      </c>
      <c r="B13" s="1" t="s">
        <v>11</v>
      </c>
    </row>
    <row r="14" spans="1:2" x14ac:dyDescent="0.3">
      <c r="A14" s="1" t="str">
        <f>HYPERLINK("#'Fig5-13'!A1", "Fig5-13")</f>
        <v>Fig5-13</v>
      </c>
      <c r="B14" s="1" t="s">
        <v>12</v>
      </c>
    </row>
    <row r="15" spans="1:2" x14ac:dyDescent="0.3">
      <c r="A15" s="1" t="str">
        <f>HYPERLINK("#'Fig5-14'!A1", "Fig5-14")</f>
        <v>Fig5-14</v>
      </c>
      <c r="B15" s="1" t="s">
        <v>13</v>
      </c>
    </row>
    <row r="16" spans="1:2" x14ac:dyDescent="0.3">
      <c r="A16" s="1" t="str">
        <f>HYPERLINK("#'Fig5-15'!A1", "Fig5-15")</f>
        <v>Fig5-15</v>
      </c>
      <c r="B16" s="1" t="s">
        <v>14</v>
      </c>
    </row>
    <row r="17" spans="1:2" x14ac:dyDescent="0.3">
      <c r="A17" s="1" t="str">
        <f>HYPERLINK("#'Fig5-16'!A1", "Fig5-16")</f>
        <v>Fig5-16</v>
      </c>
      <c r="B17" s="1" t="s">
        <v>15</v>
      </c>
    </row>
    <row r="18" spans="1:2" x14ac:dyDescent="0.3">
      <c r="A18" s="1" t="str">
        <f>HYPERLINK("#'Fig5-17'!A1", "Fig5-17")</f>
        <v>Fig5-17</v>
      </c>
      <c r="B18" s="1" t="s">
        <v>16</v>
      </c>
    </row>
    <row r="19" spans="1:2" x14ac:dyDescent="0.3">
      <c r="A19" s="1" t="str">
        <f>HYPERLINK("#'Fig5-18'!A1", "Fig5-18")</f>
        <v>Fig5-18</v>
      </c>
      <c r="B19" s="1" t="s">
        <v>17</v>
      </c>
    </row>
    <row r="20" spans="1:2" x14ac:dyDescent="0.3">
      <c r="A20" s="1" t="str">
        <f>HYPERLINK("#'Fig5-19'!A1", "Fig5-19")</f>
        <v>Fig5-19</v>
      </c>
      <c r="B20" s="1" t="s">
        <v>18</v>
      </c>
    </row>
    <row r="21" spans="1:2" x14ac:dyDescent="0.3">
      <c r="A21" s="1" t="str">
        <f>HYPERLINK("#'Fig5-20'!A1", "Fig5-20")</f>
        <v>Fig5-20</v>
      </c>
      <c r="B21" s="1" t="s">
        <v>19</v>
      </c>
    </row>
    <row r="22" spans="1:2" x14ac:dyDescent="0.3">
      <c r="A22" s="1" t="str">
        <f>HYPERLINK("#'Fig5-21'!A1", "Fig5-21")</f>
        <v>Fig5-21</v>
      </c>
      <c r="B22" s="1" t="s">
        <v>20</v>
      </c>
    </row>
    <row r="23" spans="1:2" x14ac:dyDescent="0.3">
      <c r="A23" s="1" t="str">
        <f>HYPERLINK("#'Fig5-22'!A1", "Fig5-22")</f>
        <v>Fig5-22</v>
      </c>
      <c r="B23" s="1" t="s">
        <v>21</v>
      </c>
    </row>
    <row r="24" spans="1:2" x14ac:dyDescent="0.3">
      <c r="A24" s="1" t="str">
        <f>HYPERLINK("#'Fig5-23'!A1", "Fig5-23")</f>
        <v>Fig5-23</v>
      </c>
      <c r="B24" s="1" t="s">
        <v>22</v>
      </c>
    </row>
    <row r="25" spans="1:2" x14ac:dyDescent="0.3">
      <c r="A25" s="1" t="str">
        <f>HYPERLINK("#'Fig5-24'!A1", "Fig5-24")</f>
        <v>Fig5-24</v>
      </c>
      <c r="B25" s="1" t="s">
        <v>23</v>
      </c>
    </row>
    <row r="26" spans="1:2" x14ac:dyDescent="0.3">
      <c r="A26" s="10" t="str">
        <f>HYPERLINK("#'Fig5-25'!A1", "Fig5-25")</f>
        <v>Fig5-25</v>
      </c>
      <c r="B26" s="1" t="s">
        <v>226</v>
      </c>
    </row>
    <row r="27" spans="1:2" x14ac:dyDescent="0.3">
      <c r="A27" s="1" t="str">
        <f>HYPERLINK("#'Fig5-26'!A1", "Fig5-26")</f>
        <v>Fig5-26</v>
      </c>
      <c r="B27" s="1" t="s">
        <v>24</v>
      </c>
    </row>
    <row r="28" spans="1:2" x14ac:dyDescent="0.3">
      <c r="A28" s="1" t="str">
        <f>HYPERLINK("#'Fig5-27'!A1", "Fig5-27")</f>
        <v>Fig5-27</v>
      </c>
      <c r="B28" s="1" t="s">
        <v>25</v>
      </c>
    </row>
    <row r="29" spans="1:2" x14ac:dyDescent="0.3">
      <c r="A29" s="1" t="str">
        <f>HYPERLINK("#'Fig5-28'!A1", "Fig5-28")</f>
        <v>Fig5-28</v>
      </c>
      <c r="B29" s="1" t="s">
        <v>26</v>
      </c>
    </row>
    <row r="30" spans="1:2" x14ac:dyDescent="0.3">
      <c r="A30" s="1" t="str">
        <f>HYPERLINK("#'Fig5-29'!A1", "Fig5-29")</f>
        <v>Fig5-29</v>
      </c>
      <c r="B30" s="1" t="s">
        <v>27</v>
      </c>
    </row>
    <row r="31" spans="1:2" x14ac:dyDescent="0.3">
      <c r="A31" s="1" t="str">
        <f>HYPERLINK("#'Fig5-30'!A1", "Fig5-30")</f>
        <v>Fig5-30</v>
      </c>
      <c r="B3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D43" sqref="D43"/>
    </sheetView>
  </sheetViews>
  <sheetFormatPr baseColWidth="10" defaultColWidth="9.140625" defaultRowHeight="16.5" x14ac:dyDescent="0.3"/>
  <cols>
    <col min="1" max="1" width="20.7109375" style="1" customWidth="1"/>
    <col min="2" max="2" width="42.28515625" style="1" bestFit="1" customWidth="1"/>
    <col min="3" max="3" width="43.7109375" style="1" bestFit="1" customWidth="1"/>
    <col min="4" max="4" width="76.5703125" style="1" bestFit="1" customWidth="1"/>
    <col min="5" max="5" width="77" style="1" bestFit="1" customWidth="1"/>
  </cols>
  <sheetData>
    <row r="1" spans="1:5" x14ac:dyDescent="0.3">
      <c r="A1" s="2" t="s">
        <v>36</v>
      </c>
    </row>
    <row r="3" spans="1:5" x14ac:dyDescent="0.2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</row>
    <row r="4" spans="1:5" x14ac:dyDescent="0.3">
      <c r="A4" s="1">
        <v>2026</v>
      </c>
      <c r="B4" s="4">
        <v>0</v>
      </c>
      <c r="C4" s="4">
        <v>0</v>
      </c>
      <c r="D4" s="4">
        <v>0</v>
      </c>
      <c r="E4" s="4">
        <v>0</v>
      </c>
    </row>
    <row r="5" spans="1:5" x14ac:dyDescent="0.3">
      <c r="A5" s="1">
        <v>2027</v>
      </c>
      <c r="B5" s="4">
        <v>-1.5</v>
      </c>
      <c r="C5" s="4">
        <v>1.2</v>
      </c>
      <c r="D5" s="4">
        <v>2.1</v>
      </c>
      <c r="E5" s="4">
        <v>13.6</v>
      </c>
    </row>
    <row r="6" spans="1:5" x14ac:dyDescent="0.3">
      <c r="A6" s="1">
        <v>2028</v>
      </c>
      <c r="B6" s="4">
        <v>-2.2000000000000002</v>
      </c>
      <c r="C6" s="4">
        <v>2.5</v>
      </c>
      <c r="D6" s="4">
        <v>4.2</v>
      </c>
      <c r="E6" s="4">
        <v>26.1</v>
      </c>
    </row>
    <row r="7" spans="1:5" x14ac:dyDescent="0.3">
      <c r="A7" s="1">
        <v>2029</v>
      </c>
      <c r="B7" s="4">
        <v>-1.9</v>
      </c>
      <c r="C7" s="4">
        <v>3.7</v>
      </c>
      <c r="D7" s="4">
        <v>6.4</v>
      </c>
      <c r="E7" s="4">
        <v>38.700000000000003</v>
      </c>
    </row>
    <row r="8" spans="1:5" x14ac:dyDescent="0.3">
      <c r="A8" s="1">
        <v>2030</v>
      </c>
      <c r="B8" s="4">
        <v>-0.3</v>
      </c>
      <c r="C8" s="4">
        <v>4.9000000000000004</v>
      </c>
      <c r="D8" s="4">
        <v>8.4</v>
      </c>
      <c r="E8" s="4">
        <v>50.5</v>
      </c>
    </row>
    <row r="9" spans="1:5" x14ac:dyDescent="0.3">
      <c r="A9" s="1">
        <v>2031</v>
      </c>
      <c r="B9" s="4">
        <v>-0.6</v>
      </c>
      <c r="C9" s="4">
        <v>5.7</v>
      </c>
      <c r="D9" s="4">
        <v>10.1</v>
      </c>
      <c r="E9" s="4">
        <v>62</v>
      </c>
    </row>
    <row r="10" spans="1:5" x14ac:dyDescent="0.3">
      <c r="A10" s="1">
        <v>2032</v>
      </c>
      <c r="B10" s="4">
        <v>-4.0999999999999996</v>
      </c>
      <c r="C10" s="4">
        <v>6.3</v>
      </c>
      <c r="D10" s="4">
        <v>11.7</v>
      </c>
      <c r="E10" s="4">
        <v>72.900000000000006</v>
      </c>
    </row>
    <row r="11" spans="1:5" x14ac:dyDescent="0.3">
      <c r="A11" s="1">
        <v>2033</v>
      </c>
      <c r="B11" s="4">
        <v>-8.4</v>
      </c>
      <c r="C11" s="4">
        <v>6.6</v>
      </c>
      <c r="D11" s="4">
        <v>12.9</v>
      </c>
      <c r="E11" s="4">
        <v>83.7</v>
      </c>
    </row>
    <row r="12" spans="1:5" x14ac:dyDescent="0.3">
      <c r="A12" s="1">
        <v>2034</v>
      </c>
      <c r="B12" s="4">
        <v>-15.2</v>
      </c>
      <c r="C12" s="4">
        <v>6.9</v>
      </c>
      <c r="D12" s="4">
        <v>13.9</v>
      </c>
      <c r="E12" s="4">
        <v>94.5</v>
      </c>
    </row>
    <row r="13" spans="1:5" x14ac:dyDescent="0.3">
      <c r="A13" s="1">
        <v>2035</v>
      </c>
      <c r="B13" s="4">
        <v>-22</v>
      </c>
      <c r="C13" s="4">
        <v>6.8</v>
      </c>
      <c r="D13" s="4">
        <v>14.8</v>
      </c>
      <c r="E13" s="4">
        <v>105.2</v>
      </c>
    </row>
    <row r="14" spans="1:5" x14ac:dyDescent="0.3">
      <c r="A14" s="1">
        <v>2036</v>
      </c>
      <c r="B14" s="4">
        <v>-29.9</v>
      </c>
      <c r="C14" s="4">
        <v>6.6</v>
      </c>
      <c r="D14" s="4">
        <v>15.7</v>
      </c>
      <c r="E14" s="4">
        <v>114.9</v>
      </c>
    </row>
    <row r="15" spans="1:5" x14ac:dyDescent="0.3">
      <c r="A15" s="1">
        <v>2037</v>
      </c>
      <c r="B15" s="4">
        <v>-38.1</v>
      </c>
      <c r="C15" s="4">
        <v>6.1</v>
      </c>
      <c r="D15" s="4">
        <v>16.5</v>
      </c>
      <c r="E15" s="4">
        <v>124.4</v>
      </c>
    </row>
    <row r="16" spans="1:5" x14ac:dyDescent="0.3">
      <c r="A16" s="1">
        <v>2038</v>
      </c>
      <c r="B16" s="4">
        <v>-45.9</v>
      </c>
      <c r="C16" s="4">
        <v>5.2</v>
      </c>
      <c r="D16" s="4">
        <v>17.2</v>
      </c>
      <c r="E16" s="4">
        <v>132.69999999999999</v>
      </c>
    </row>
    <row r="17" spans="1:5" x14ac:dyDescent="0.3">
      <c r="A17" s="1">
        <v>2039</v>
      </c>
      <c r="B17" s="4">
        <v>-56</v>
      </c>
      <c r="C17" s="4">
        <v>4.0999999999999996</v>
      </c>
      <c r="D17" s="4">
        <v>17.7</v>
      </c>
      <c r="E17" s="4">
        <v>141.4</v>
      </c>
    </row>
    <row r="18" spans="1:5" x14ac:dyDescent="0.3">
      <c r="A18" s="1">
        <v>2040</v>
      </c>
      <c r="B18" s="4">
        <v>-65.5</v>
      </c>
      <c r="C18" s="4">
        <v>2.8</v>
      </c>
      <c r="D18" s="4">
        <v>18.100000000000001</v>
      </c>
      <c r="E18" s="4">
        <v>149.19999999999999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D22" sqref="D22"/>
    </sheetView>
  </sheetViews>
  <sheetFormatPr baseColWidth="10" defaultColWidth="9.140625" defaultRowHeight="16.5" x14ac:dyDescent="0.3"/>
  <cols>
    <col min="1" max="1" width="20.7109375" style="1" customWidth="1"/>
    <col min="2" max="2" width="21.7109375" style="1" customWidth="1"/>
    <col min="3" max="3" width="43.140625" style="1" bestFit="1" customWidth="1"/>
  </cols>
  <sheetData>
    <row r="1" spans="1:3" x14ac:dyDescent="0.3">
      <c r="A1" s="2" t="s">
        <v>40</v>
      </c>
    </row>
    <row r="3" spans="1:3" x14ac:dyDescent="0.25">
      <c r="A3" s="2" t="s">
        <v>37</v>
      </c>
      <c r="B3" s="2" t="s">
        <v>38</v>
      </c>
      <c r="C3" s="2" t="s">
        <v>39</v>
      </c>
    </row>
    <row r="4" spans="1:3" x14ac:dyDescent="0.3">
      <c r="A4" s="1" t="s">
        <v>206</v>
      </c>
      <c r="B4" s="1">
        <v>24.8</v>
      </c>
      <c r="C4" s="1">
        <v>5.4</v>
      </c>
    </row>
    <row r="5" spans="1:3" x14ac:dyDescent="0.3">
      <c r="A5" s="1" t="s">
        <v>207</v>
      </c>
      <c r="B5" s="1">
        <v>12.3</v>
      </c>
      <c r="C5" s="1">
        <v>4.9000000000000004</v>
      </c>
    </row>
    <row r="6" spans="1:3" x14ac:dyDescent="0.3">
      <c r="A6" s="1" t="s">
        <v>208</v>
      </c>
      <c r="B6" s="1">
        <v>5.0999999999999996</v>
      </c>
      <c r="C6" s="1">
        <v>6.1</v>
      </c>
    </row>
    <row r="7" spans="1:3" x14ac:dyDescent="0.3">
      <c r="A7" s="1" t="s">
        <v>209</v>
      </c>
      <c r="B7" s="1">
        <v>2.2999999999999998</v>
      </c>
      <c r="C7" s="1">
        <v>5.5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J14" sqref="J14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45</v>
      </c>
    </row>
    <row r="3" spans="1:5" x14ac:dyDescent="0.25">
      <c r="A3" s="2" t="s">
        <v>31</v>
      </c>
      <c r="B3" s="2" t="s">
        <v>41</v>
      </c>
      <c r="C3" s="2" t="s">
        <v>42</v>
      </c>
      <c r="D3" s="2" t="s">
        <v>43</v>
      </c>
      <c r="E3" s="2" t="s">
        <v>44</v>
      </c>
    </row>
    <row r="4" spans="1:5" x14ac:dyDescent="0.3">
      <c r="A4" s="1">
        <v>2019</v>
      </c>
      <c r="B4" s="4">
        <v>0</v>
      </c>
      <c r="C4" s="4">
        <v>0</v>
      </c>
      <c r="D4" s="4">
        <v>0</v>
      </c>
      <c r="E4" s="4">
        <v>0</v>
      </c>
    </row>
    <row r="5" spans="1:5" x14ac:dyDescent="0.3">
      <c r="A5" s="1">
        <v>2020</v>
      </c>
      <c r="B5" s="4">
        <v>-0.7</v>
      </c>
      <c r="C5" s="4">
        <v>-0.5</v>
      </c>
      <c r="D5" s="4">
        <v>-0.9</v>
      </c>
      <c r="E5" s="4">
        <v>-0.4</v>
      </c>
    </row>
    <row r="6" spans="1:5" x14ac:dyDescent="0.3">
      <c r="A6" s="1">
        <v>2021</v>
      </c>
      <c r="B6" s="4">
        <v>1.1000000000000001</v>
      </c>
      <c r="C6" s="4">
        <v>-0.2</v>
      </c>
      <c r="D6" s="4">
        <v>-0.9</v>
      </c>
      <c r="E6" s="4">
        <v>2.2999999999999998</v>
      </c>
    </row>
    <row r="7" spans="1:5" x14ac:dyDescent="0.3">
      <c r="A7" s="1">
        <v>2022</v>
      </c>
      <c r="B7" s="4">
        <v>5.6</v>
      </c>
      <c r="C7" s="4">
        <v>1.3</v>
      </c>
      <c r="D7" s="4">
        <v>-1</v>
      </c>
      <c r="E7" s="4">
        <v>3.5</v>
      </c>
    </row>
    <row r="8" spans="1:5" x14ac:dyDescent="0.3">
      <c r="A8" s="1">
        <v>2023</v>
      </c>
      <c r="B8" s="4">
        <v>6.1</v>
      </c>
      <c r="C8" s="4">
        <v>1.4</v>
      </c>
      <c r="D8" s="4">
        <v>-2.2000000000000002</v>
      </c>
      <c r="E8" s="4">
        <v>4.2</v>
      </c>
    </row>
    <row r="9" spans="1:5" x14ac:dyDescent="0.3">
      <c r="A9" s="1">
        <v>2024</v>
      </c>
      <c r="B9" s="4">
        <v>5.8</v>
      </c>
      <c r="C9" s="4">
        <v>0.8</v>
      </c>
      <c r="D9" s="4">
        <v>-2.1</v>
      </c>
      <c r="E9" s="4">
        <v>3.2</v>
      </c>
    </row>
    <row r="10" spans="1:5" x14ac:dyDescent="0.3">
      <c r="A10" s="1">
        <v>2025</v>
      </c>
      <c r="B10" s="4">
        <v>6</v>
      </c>
      <c r="C10" s="4">
        <v>0.1</v>
      </c>
      <c r="D10" s="4">
        <v>-2.4</v>
      </c>
      <c r="E10" s="4">
        <v>4.4000000000000004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workbookViewId="0">
      <selection activeCell="H22" sqref="H22"/>
    </sheetView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58</v>
      </c>
    </row>
    <row r="3" spans="1:2" x14ac:dyDescent="0.25">
      <c r="A3" s="2" t="s">
        <v>56</v>
      </c>
      <c r="B3" s="2" t="s">
        <v>57</v>
      </c>
    </row>
    <row r="4" spans="1:2" x14ac:dyDescent="0.3">
      <c r="A4" s="1" t="s">
        <v>46</v>
      </c>
      <c r="B4" s="4">
        <v>-2.1</v>
      </c>
    </row>
    <row r="5" spans="1:2" x14ac:dyDescent="0.3">
      <c r="A5" s="1" t="s">
        <v>47</v>
      </c>
      <c r="B5" s="4">
        <v>2.1</v>
      </c>
    </row>
    <row r="6" spans="1:2" x14ac:dyDescent="0.3">
      <c r="A6" s="1" t="s">
        <v>48</v>
      </c>
      <c r="B6" s="4">
        <v>0.7</v>
      </c>
    </row>
    <row r="7" spans="1:2" x14ac:dyDescent="0.3">
      <c r="A7" s="1" t="s">
        <v>49</v>
      </c>
      <c r="B7" s="4">
        <v>-1.4</v>
      </c>
    </row>
    <row r="8" spans="1:2" x14ac:dyDescent="0.3">
      <c r="A8" s="1" t="s">
        <v>50</v>
      </c>
      <c r="B8" s="4">
        <v>-3</v>
      </c>
    </row>
    <row r="9" spans="1:2" x14ac:dyDescent="0.3">
      <c r="A9" s="1" t="s">
        <v>51</v>
      </c>
      <c r="B9" s="4">
        <v>-3.7</v>
      </c>
    </row>
    <row r="10" spans="1:2" x14ac:dyDescent="0.3">
      <c r="A10" s="1" t="s">
        <v>52</v>
      </c>
      <c r="B10" s="4">
        <v>-5.2</v>
      </c>
    </row>
    <row r="11" spans="1:2" x14ac:dyDescent="0.3">
      <c r="A11" s="1" t="s">
        <v>53</v>
      </c>
      <c r="B11" s="4">
        <v>-5.0999999999999996</v>
      </c>
    </row>
    <row r="12" spans="1:2" x14ac:dyDescent="0.3">
      <c r="A12" s="1" t="s">
        <v>54</v>
      </c>
      <c r="B12" s="4">
        <v>-0.2</v>
      </c>
    </row>
    <row r="13" spans="1:2" x14ac:dyDescent="0.3">
      <c r="A13" s="1" t="s">
        <v>55</v>
      </c>
      <c r="B13" s="4">
        <v>4.9000000000000004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>
      <selection activeCell="M13" sqref="M13"/>
    </sheetView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72</v>
      </c>
    </row>
    <row r="3" spans="1:3" x14ac:dyDescent="0.25">
      <c r="A3" s="2" t="s">
        <v>69</v>
      </c>
      <c r="B3" s="2" t="s">
        <v>70</v>
      </c>
      <c r="C3" s="2" t="s">
        <v>71</v>
      </c>
    </row>
    <row r="4" spans="1:3" x14ac:dyDescent="0.3">
      <c r="A4" s="1" t="s">
        <v>59</v>
      </c>
      <c r="B4" s="4">
        <v>69.599999999999994</v>
      </c>
      <c r="C4" s="4">
        <v>75.400000000000006</v>
      </c>
    </row>
    <row r="5" spans="1:3" x14ac:dyDescent="0.3">
      <c r="A5" s="1" t="s">
        <v>60</v>
      </c>
      <c r="B5" s="4">
        <v>67</v>
      </c>
      <c r="C5" s="4">
        <v>76.099999999999994</v>
      </c>
    </row>
    <row r="6" spans="1:3" x14ac:dyDescent="0.3">
      <c r="A6" s="1" t="s">
        <v>61</v>
      </c>
      <c r="B6" s="4">
        <v>71.900000000000006</v>
      </c>
      <c r="C6" s="4">
        <v>76.3</v>
      </c>
    </row>
    <row r="7" spans="1:3" x14ac:dyDescent="0.3">
      <c r="A7" s="1" t="s">
        <v>62</v>
      </c>
      <c r="B7" s="4">
        <v>80</v>
      </c>
      <c r="C7" s="4">
        <v>79.5</v>
      </c>
    </row>
    <row r="8" spans="1:3" x14ac:dyDescent="0.3">
      <c r="A8" s="1" t="s">
        <v>63</v>
      </c>
      <c r="B8" s="4">
        <v>74.900000000000006</v>
      </c>
      <c r="C8" s="4">
        <v>79.8</v>
      </c>
    </row>
    <row r="9" spans="1:3" x14ac:dyDescent="0.3">
      <c r="A9" s="1" t="s">
        <v>64</v>
      </c>
      <c r="B9" s="4">
        <v>74</v>
      </c>
      <c r="C9" s="4">
        <v>81.099999999999994</v>
      </c>
    </row>
    <row r="10" spans="1:3" x14ac:dyDescent="0.3">
      <c r="A10" s="1" t="s">
        <v>65</v>
      </c>
      <c r="B10" s="4">
        <v>77.7</v>
      </c>
      <c r="C10" s="4">
        <v>81.8</v>
      </c>
    </row>
    <row r="11" spans="1:3" x14ac:dyDescent="0.3">
      <c r="A11" s="1" t="s">
        <v>66</v>
      </c>
      <c r="B11" s="4">
        <v>79.7</v>
      </c>
      <c r="C11" s="4">
        <v>82.4</v>
      </c>
    </row>
    <row r="12" spans="1:3" x14ac:dyDescent="0.3">
      <c r="A12" s="1" t="s">
        <v>67</v>
      </c>
      <c r="B12" s="4">
        <v>77</v>
      </c>
      <c r="C12" s="4">
        <v>83.4</v>
      </c>
    </row>
    <row r="13" spans="1:3" x14ac:dyDescent="0.3">
      <c r="A13" s="1" t="s">
        <v>68</v>
      </c>
      <c r="B13" s="4">
        <v>80.400000000000006</v>
      </c>
      <c r="C13" s="4">
        <v>85.8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C21" sqref="C21"/>
    </sheetView>
  </sheetViews>
  <sheetFormatPr baseColWidth="10" defaultColWidth="9.140625" defaultRowHeight="16.5" x14ac:dyDescent="0.3"/>
  <cols>
    <col min="1" max="1" width="26.42578125" style="1" bestFit="1" customWidth="1"/>
    <col min="2" max="2" width="20.7109375" style="1" customWidth="1"/>
    <col min="3" max="3" width="45.28515625" style="1" bestFit="1" customWidth="1"/>
    <col min="4" max="4" width="21.28515625" style="1" bestFit="1" customWidth="1"/>
    <col min="5" max="5" width="20.7109375" style="1" customWidth="1"/>
  </cols>
  <sheetData>
    <row r="1" spans="1:5" x14ac:dyDescent="0.3">
      <c r="A1" s="2" t="s">
        <v>82</v>
      </c>
    </row>
    <row r="3" spans="1:5" x14ac:dyDescent="0.25">
      <c r="A3" s="2" t="s">
        <v>77</v>
      </c>
      <c r="B3" s="2" t="s">
        <v>78</v>
      </c>
      <c r="C3" s="2" t="s">
        <v>79</v>
      </c>
      <c r="D3" s="2" t="s">
        <v>80</v>
      </c>
      <c r="E3" s="2" t="s">
        <v>81</v>
      </c>
    </row>
    <row r="4" spans="1:5" x14ac:dyDescent="0.3">
      <c r="A4" s="1" t="s">
        <v>73</v>
      </c>
      <c r="B4" s="4">
        <v>5.8</v>
      </c>
      <c r="C4" s="4">
        <v>2.7</v>
      </c>
      <c r="D4" s="4">
        <v>1.3</v>
      </c>
      <c r="E4" s="4">
        <v>10.3</v>
      </c>
    </row>
    <row r="5" spans="1:5" x14ac:dyDescent="0.3">
      <c r="A5" s="1" t="s">
        <v>74</v>
      </c>
      <c r="B5" s="4">
        <v>9.6999999999999993</v>
      </c>
      <c r="C5" s="4">
        <v>5.8</v>
      </c>
      <c r="D5" s="4">
        <v>1.5</v>
      </c>
      <c r="E5" s="4">
        <v>26.9</v>
      </c>
    </row>
    <row r="6" spans="1:5" x14ac:dyDescent="0.3">
      <c r="A6" s="1" t="s">
        <v>75</v>
      </c>
      <c r="B6" s="4">
        <v>4.5</v>
      </c>
      <c r="C6" s="4">
        <v>2.1</v>
      </c>
      <c r="D6" s="4">
        <v>1.5</v>
      </c>
      <c r="E6" s="4">
        <v>9.8000000000000007</v>
      </c>
    </row>
    <row r="7" spans="1:5" x14ac:dyDescent="0.3">
      <c r="A7" s="1" t="s">
        <v>76</v>
      </c>
      <c r="B7" s="4">
        <v>4.9000000000000004</v>
      </c>
      <c r="C7" s="4">
        <v>2.1</v>
      </c>
      <c r="D7" s="4">
        <v>1</v>
      </c>
      <c r="E7" s="4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activeCell="C24" sqref="C24"/>
    </sheetView>
  </sheetViews>
  <sheetFormatPr baseColWidth="10" defaultColWidth="9.140625" defaultRowHeight="16.5" x14ac:dyDescent="0.3"/>
  <cols>
    <col min="1" max="1" width="20.7109375" style="1" customWidth="1"/>
    <col min="2" max="2" width="42.28515625" style="1" bestFit="1" customWidth="1"/>
    <col min="3" max="3" width="96.7109375" style="1" bestFit="1" customWidth="1"/>
    <col min="4" max="4" width="22.7109375" style="1" bestFit="1" customWidth="1"/>
  </cols>
  <sheetData>
    <row r="1" spans="1:4" x14ac:dyDescent="0.3">
      <c r="A1" s="2" t="s">
        <v>91</v>
      </c>
    </row>
    <row r="3" spans="1:4" x14ac:dyDescent="0.25">
      <c r="A3" s="2" t="s">
        <v>88</v>
      </c>
      <c r="B3" s="2" t="s">
        <v>32</v>
      </c>
      <c r="C3" s="2" t="s">
        <v>89</v>
      </c>
      <c r="D3" s="2" t="s">
        <v>90</v>
      </c>
    </row>
    <row r="4" spans="1:4" x14ac:dyDescent="0.3">
      <c r="A4" s="1" t="s">
        <v>83</v>
      </c>
      <c r="B4" s="4">
        <v>44.4</v>
      </c>
      <c r="C4" s="4">
        <v>35.200000000000003</v>
      </c>
      <c r="D4" s="4">
        <v>27</v>
      </c>
    </row>
    <row r="5" spans="1:4" x14ac:dyDescent="0.3">
      <c r="A5" s="1" t="s">
        <v>84</v>
      </c>
      <c r="B5" s="4">
        <v>69.7</v>
      </c>
      <c r="C5" s="4">
        <v>57</v>
      </c>
      <c r="D5" s="4">
        <v>56.3</v>
      </c>
    </row>
    <row r="6" spans="1:4" x14ac:dyDescent="0.3">
      <c r="A6" s="1" t="s">
        <v>42</v>
      </c>
      <c r="B6" s="4">
        <v>84.6</v>
      </c>
      <c r="C6" s="4">
        <v>73</v>
      </c>
      <c r="D6" s="4">
        <v>67</v>
      </c>
    </row>
    <row r="7" spans="1:4" x14ac:dyDescent="0.3">
      <c r="A7" s="1" t="s">
        <v>85</v>
      </c>
      <c r="B7" s="4">
        <v>84.7</v>
      </c>
      <c r="C7" s="4">
        <v>79.099999999999994</v>
      </c>
      <c r="D7" s="4">
        <v>67.099999999999994</v>
      </c>
    </row>
    <row r="8" spans="1:4" x14ac:dyDescent="0.3">
      <c r="A8" s="1" t="s">
        <v>86</v>
      </c>
      <c r="B8" s="4">
        <v>71.400000000000006</v>
      </c>
      <c r="C8" s="4">
        <v>69.099999999999994</v>
      </c>
      <c r="D8" s="4">
        <v>46.2</v>
      </c>
    </row>
    <row r="9" spans="1:4" x14ac:dyDescent="0.3">
      <c r="A9" s="1" t="s">
        <v>87</v>
      </c>
      <c r="B9" s="4">
        <v>22.7</v>
      </c>
      <c r="C9" s="4">
        <v>24.4</v>
      </c>
      <c r="D9" s="4">
        <v>13.5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"/>
  <sheetViews>
    <sheetView workbookViewId="0">
      <selection activeCell="I28" sqref="I28"/>
    </sheetView>
  </sheetViews>
  <sheetFormatPr baseColWidth="10" defaultColWidth="9.140625" defaultRowHeight="16.5" x14ac:dyDescent="0.3"/>
  <cols>
    <col min="1" max="7" width="20.7109375" style="1" customWidth="1"/>
  </cols>
  <sheetData>
    <row r="1" spans="1:7" x14ac:dyDescent="0.3">
      <c r="A1" s="2" t="s">
        <v>110</v>
      </c>
    </row>
    <row r="3" spans="1:7" x14ac:dyDescent="0.25">
      <c r="A3" s="2" t="s">
        <v>88</v>
      </c>
      <c r="B3" s="2" t="s">
        <v>105</v>
      </c>
      <c r="C3" s="2" t="s">
        <v>106</v>
      </c>
      <c r="D3" s="2" t="s">
        <v>107</v>
      </c>
      <c r="E3" s="2" t="s">
        <v>108</v>
      </c>
      <c r="F3" s="2" t="s">
        <v>109</v>
      </c>
      <c r="G3" s="2" t="s">
        <v>71</v>
      </c>
    </row>
    <row r="4" spans="1:7" x14ac:dyDescent="0.3">
      <c r="A4" s="1" t="s">
        <v>92</v>
      </c>
      <c r="B4" s="4">
        <v>63.8</v>
      </c>
      <c r="C4" s="4">
        <v>64.3</v>
      </c>
      <c r="D4" s="4">
        <v>65.400000000000006</v>
      </c>
      <c r="E4" s="4">
        <v>65.599999999999994</v>
      </c>
      <c r="F4" s="4">
        <v>66.7</v>
      </c>
      <c r="G4" s="4">
        <v>68.7</v>
      </c>
    </row>
    <row r="5" spans="1:7" x14ac:dyDescent="0.3">
      <c r="A5" s="1" t="s">
        <v>93</v>
      </c>
      <c r="B5" s="4">
        <v>58.4</v>
      </c>
      <c r="C5" s="4">
        <v>58.3</v>
      </c>
      <c r="D5" s="4">
        <v>59.6</v>
      </c>
      <c r="E5" s="4">
        <v>59.7</v>
      </c>
      <c r="F5" s="4">
        <v>61.4</v>
      </c>
      <c r="G5" s="4">
        <v>62.3</v>
      </c>
    </row>
    <row r="6" spans="1:7" x14ac:dyDescent="0.3">
      <c r="A6" s="1" t="s">
        <v>94</v>
      </c>
      <c r="B6" s="4">
        <v>53.3</v>
      </c>
      <c r="C6" s="4">
        <v>53.2</v>
      </c>
      <c r="D6" s="4">
        <v>54.4</v>
      </c>
      <c r="E6" s="4">
        <v>54.4</v>
      </c>
      <c r="F6" s="4">
        <v>56.3</v>
      </c>
      <c r="G6" s="4">
        <v>57.2</v>
      </c>
    </row>
    <row r="7" spans="1:7" x14ac:dyDescent="0.3">
      <c r="A7" s="1" t="s">
        <v>95</v>
      </c>
      <c r="B7" s="4">
        <v>45.4</v>
      </c>
      <c r="C7" s="4">
        <v>45</v>
      </c>
      <c r="D7" s="4">
        <v>45.6</v>
      </c>
      <c r="E7" s="4">
        <v>45.5</v>
      </c>
      <c r="F7" s="4">
        <v>47.6</v>
      </c>
      <c r="G7" s="4">
        <v>49.3</v>
      </c>
    </row>
    <row r="8" spans="1:7" x14ac:dyDescent="0.3">
      <c r="A8" s="1" t="s">
        <v>96</v>
      </c>
      <c r="B8" s="4">
        <v>39.9</v>
      </c>
      <c r="C8" s="4">
        <v>40</v>
      </c>
      <c r="D8" s="4">
        <v>40.1</v>
      </c>
      <c r="E8" s="4">
        <v>40.200000000000003</v>
      </c>
      <c r="F8" s="4">
        <v>41.6</v>
      </c>
      <c r="G8" s="4">
        <v>43</v>
      </c>
    </row>
    <row r="9" spans="1:7" x14ac:dyDescent="0.3">
      <c r="A9" s="1" t="s">
        <v>97</v>
      </c>
      <c r="B9" s="4">
        <v>29</v>
      </c>
      <c r="C9" s="4">
        <v>30.8</v>
      </c>
      <c r="D9" s="4">
        <v>30.9</v>
      </c>
      <c r="E9" s="4">
        <v>31.2</v>
      </c>
      <c r="F9" s="4">
        <v>32.9</v>
      </c>
      <c r="G9" s="4">
        <v>34</v>
      </c>
    </row>
    <row r="10" spans="1:7" x14ac:dyDescent="0.3">
      <c r="A10" s="1" t="s">
        <v>98</v>
      </c>
      <c r="B10" s="4">
        <v>25.2</v>
      </c>
      <c r="C10" s="4">
        <v>26.6</v>
      </c>
      <c r="D10" s="4">
        <v>27</v>
      </c>
      <c r="E10" s="4">
        <v>26.4</v>
      </c>
      <c r="F10" s="4">
        <v>28.9</v>
      </c>
      <c r="G10" s="4">
        <v>29.8</v>
      </c>
    </row>
    <row r="11" spans="1:7" x14ac:dyDescent="0.3">
      <c r="A11" s="1" t="s">
        <v>99</v>
      </c>
      <c r="B11" s="4">
        <v>22.6</v>
      </c>
      <c r="C11" s="4">
        <v>22.3</v>
      </c>
      <c r="D11" s="4">
        <v>23.6</v>
      </c>
      <c r="E11" s="4">
        <v>23.3</v>
      </c>
      <c r="F11" s="4">
        <v>25.1</v>
      </c>
      <c r="G11" s="4">
        <v>26.2</v>
      </c>
    </row>
    <row r="12" spans="1:7" x14ac:dyDescent="0.3">
      <c r="A12" s="1" t="s">
        <v>100</v>
      </c>
      <c r="B12" s="4">
        <v>18.3</v>
      </c>
      <c r="C12" s="4">
        <v>18.5</v>
      </c>
      <c r="D12" s="4">
        <v>19.2</v>
      </c>
      <c r="E12" s="4">
        <v>19</v>
      </c>
      <c r="F12" s="4">
        <v>19.8</v>
      </c>
      <c r="G12" s="4">
        <v>21.3</v>
      </c>
    </row>
    <row r="13" spans="1:7" x14ac:dyDescent="0.3">
      <c r="A13" s="1" t="s">
        <v>101</v>
      </c>
      <c r="B13" s="4">
        <v>16.399999999999999</v>
      </c>
      <c r="C13" s="4">
        <v>16.3</v>
      </c>
      <c r="D13" s="4">
        <v>16.399999999999999</v>
      </c>
      <c r="E13" s="4">
        <v>16.8</v>
      </c>
      <c r="F13" s="4">
        <v>17.8</v>
      </c>
      <c r="G13" s="4">
        <v>19.100000000000001</v>
      </c>
    </row>
    <row r="14" spans="1:7" x14ac:dyDescent="0.3">
      <c r="A14" s="1" t="s">
        <v>102</v>
      </c>
      <c r="B14" s="4">
        <v>14.5</v>
      </c>
      <c r="C14" s="4">
        <v>14.1</v>
      </c>
      <c r="D14" s="4">
        <v>14.5</v>
      </c>
      <c r="E14" s="4">
        <v>15.2</v>
      </c>
      <c r="F14" s="4">
        <v>15.8</v>
      </c>
      <c r="G14" s="4">
        <v>16.399999999999999</v>
      </c>
    </row>
    <row r="15" spans="1:7" x14ac:dyDescent="0.3">
      <c r="A15" s="1" t="s">
        <v>103</v>
      </c>
      <c r="B15" s="4">
        <v>12.9</v>
      </c>
      <c r="C15" s="4">
        <v>12.8</v>
      </c>
      <c r="D15" s="4">
        <v>13</v>
      </c>
      <c r="E15" s="4">
        <v>12.7</v>
      </c>
      <c r="F15" s="4">
        <v>14</v>
      </c>
      <c r="G15" s="4">
        <v>14.6</v>
      </c>
    </row>
    <row r="16" spans="1:7" x14ac:dyDescent="0.3">
      <c r="A16" s="1" t="s">
        <v>104</v>
      </c>
      <c r="B16" s="4">
        <v>11.4</v>
      </c>
      <c r="C16" s="4">
        <v>11.4</v>
      </c>
      <c r="D16" s="4">
        <v>11.2</v>
      </c>
      <c r="E16" s="4">
        <v>11.5</v>
      </c>
      <c r="F16" s="4">
        <v>12.7</v>
      </c>
      <c r="G16" s="4">
        <v>13.1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workbookViewId="0">
      <selection activeCell="J18" sqref="J18"/>
    </sheetView>
  </sheetViews>
  <sheetFormatPr baseColWidth="10" defaultColWidth="9.140625" defaultRowHeight="16.5" x14ac:dyDescent="0.3"/>
  <cols>
    <col min="1" max="7" width="20.7109375" style="1" customWidth="1"/>
  </cols>
  <sheetData>
    <row r="1" spans="1:7" x14ac:dyDescent="0.3">
      <c r="A1" s="2" t="s">
        <v>112</v>
      </c>
    </row>
    <row r="3" spans="1:7" x14ac:dyDescent="0.25">
      <c r="A3" s="2" t="s">
        <v>31</v>
      </c>
      <c r="B3" s="2" t="s">
        <v>62</v>
      </c>
      <c r="C3" s="2" t="s">
        <v>64</v>
      </c>
      <c r="D3" s="2" t="s">
        <v>65</v>
      </c>
      <c r="E3" s="2" t="s">
        <v>63</v>
      </c>
      <c r="F3" s="2" t="s">
        <v>67</v>
      </c>
      <c r="G3" s="2" t="s">
        <v>111</v>
      </c>
    </row>
    <row r="4" spans="1:7" x14ac:dyDescent="0.3">
      <c r="A4" s="1">
        <v>2015</v>
      </c>
      <c r="B4" s="4">
        <v>3.5</v>
      </c>
      <c r="C4" s="4">
        <v>3</v>
      </c>
      <c r="D4" s="4">
        <v>2.7</v>
      </c>
      <c r="E4" s="4">
        <v>1.6</v>
      </c>
      <c r="F4" s="4">
        <v>1.8</v>
      </c>
      <c r="G4" s="4">
        <v>2</v>
      </c>
    </row>
    <row r="5" spans="1:7" x14ac:dyDescent="0.3">
      <c r="A5" s="1">
        <v>2016</v>
      </c>
      <c r="B5" s="4">
        <v>3.4</v>
      </c>
      <c r="C5" s="4">
        <v>2.9</v>
      </c>
      <c r="D5" s="4">
        <v>2.6</v>
      </c>
      <c r="E5" s="4">
        <v>1.7</v>
      </c>
      <c r="F5" s="4">
        <v>1.9</v>
      </c>
      <c r="G5" s="4">
        <v>2</v>
      </c>
    </row>
    <row r="6" spans="1:7" x14ac:dyDescent="0.3">
      <c r="A6" s="1">
        <v>2017</v>
      </c>
      <c r="B6" s="4">
        <v>3.5</v>
      </c>
      <c r="C6" s="4">
        <v>3.1</v>
      </c>
      <c r="D6" s="4">
        <v>2.4</v>
      </c>
      <c r="E6" s="4">
        <v>1.7</v>
      </c>
      <c r="F6" s="4">
        <v>1.8</v>
      </c>
      <c r="G6" s="4">
        <v>2.1</v>
      </c>
    </row>
    <row r="7" spans="1:7" x14ac:dyDescent="0.3">
      <c r="A7" s="1">
        <v>2018</v>
      </c>
      <c r="B7" s="4">
        <v>3.5</v>
      </c>
      <c r="C7" s="4">
        <v>3.1</v>
      </c>
      <c r="D7" s="4">
        <v>2.4</v>
      </c>
      <c r="E7" s="4">
        <v>1.6</v>
      </c>
      <c r="F7" s="4">
        <v>2</v>
      </c>
      <c r="G7" s="4">
        <v>2.1</v>
      </c>
    </row>
    <row r="8" spans="1:7" x14ac:dyDescent="0.3">
      <c r="A8" s="1">
        <v>2019</v>
      </c>
      <c r="B8" s="4">
        <v>3.6</v>
      </c>
      <c r="C8" s="4">
        <v>3.1</v>
      </c>
      <c r="D8" s="4">
        <v>2.2999999999999998</v>
      </c>
      <c r="E8" s="4">
        <v>1.8</v>
      </c>
      <c r="F8" s="4">
        <v>1.9</v>
      </c>
      <c r="G8" s="4">
        <v>2.1</v>
      </c>
    </row>
    <row r="9" spans="1:7" x14ac:dyDescent="0.3">
      <c r="A9" s="1">
        <v>2020</v>
      </c>
      <c r="B9" s="4">
        <v>3.9</v>
      </c>
      <c r="C9" s="4">
        <v>2.1</v>
      </c>
      <c r="D9" s="4">
        <v>2.9</v>
      </c>
      <c r="E9" s="4">
        <v>1.9</v>
      </c>
      <c r="F9" s="4">
        <v>2</v>
      </c>
      <c r="G9" s="4">
        <v>2.2000000000000002</v>
      </c>
    </row>
    <row r="10" spans="1:7" x14ac:dyDescent="0.3">
      <c r="A10" s="1">
        <v>2021</v>
      </c>
      <c r="B10" s="4">
        <v>4</v>
      </c>
      <c r="C10" s="4">
        <v>2.2000000000000002</v>
      </c>
      <c r="D10" s="4">
        <v>2.7</v>
      </c>
      <c r="E10" s="4">
        <v>2</v>
      </c>
      <c r="F10" s="4">
        <v>1.7</v>
      </c>
      <c r="G10" s="4">
        <v>2.4</v>
      </c>
    </row>
    <row r="11" spans="1:7" x14ac:dyDescent="0.3">
      <c r="A11" s="1">
        <v>2022</v>
      </c>
      <c r="B11" s="4">
        <v>4.5</v>
      </c>
      <c r="C11" s="4">
        <v>2.4</v>
      </c>
      <c r="D11" s="4">
        <v>2.9</v>
      </c>
      <c r="E11" s="4">
        <v>2.2999999999999998</v>
      </c>
      <c r="F11" s="4">
        <v>2.2999999999999998</v>
      </c>
      <c r="G11" s="4">
        <v>2.5</v>
      </c>
    </row>
    <row r="12" spans="1:7" x14ac:dyDescent="0.3">
      <c r="A12" s="1">
        <v>2023</v>
      </c>
      <c r="B12" s="4">
        <v>4.4000000000000004</v>
      </c>
      <c r="C12" s="4">
        <v>3.1</v>
      </c>
      <c r="D12" s="4">
        <v>2.6</v>
      </c>
      <c r="E12" s="4">
        <v>1.8</v>
      </c>
      <c r="F12" s="4">
        <v>2.1</v>
      </c>
      <c r="G12" s="4">
        <v>2.4</v>
      </c>
    </row>
    <row r="13" spans="1:7" x14ac:dyDescent="0.3">
      <c r="A13" s="1">
        <v>2024</v>
      </c>
      <c r="B13" s="4">
        <v>4.7</v>
      </c>
      <c r="C13" s="4">
        <v>3.2</v>
      </c>
      <c r="D13" s="4">
        <v>2.5</v>
      </c>
      <c r="E13" s="4">
        <v>2</v>
      </c>
      <c r="F13" s="4">
        <v>2.1</v>
      </c>
      <c r="G13" s="4">
        <v>2.5</v>
      </c>
    </row>
    <row r="14" spans="1:7" x14ac:dyDescent="0.3">
      <c r="A14" s="1">
        <v>2025</v>
      </c>
      <c r="B14" s="4">
        <v>4.5999999999999996</v>
      </c>
      <c r="C14" s="4">
        <v>3.1</v>
      </c>
      <c r="D14" s="4">
        <v>2.4</v>
      </c>
      <c r="E14" s="4">
        <v>2</v>
      </c>
      <c r="F14" s="4">
        <v>2.2000000000000002</v>
      </c>
      <c r="G14" s="4">
        <v>2.5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5"/>
  <sheetViews>
    <sheetView workbookViewId="0">
      <selection activeCell="J20" sqref="J20"/>
    </sheetView>
  </sheetViews>
  <sheetFormatPr baseColWidth="10" defaultColWidth="9.140625" defaultRowHeight="16.5" x14ac:dyDescent="0.3"/>
  <cols>
    <col min="1" max="3" width="20.7109375" style="1" customWidth="1"/>
  </cols>
  <sheetData>
    <row r="1" spans="1:3" x14ac:dyDescent="0.3">
      <c r="A1" s="2" t="s">
        <v>115</v>
      </c>
    </row>
    <row r="3" spans="1:3" x14ac:dyDescent="0.25">
      <c r="A3" s="2" t="s">
        <v>31</v>
      </c>
      <c r="B3" s="2" t="s">
        <v>113</v>
      </c>
      <c r="C3" s="2" t="s">
        <v>114</v>
      </c>
    </row>
    <row r="4" spans="1:3" x14ac:dyDescent="0.3">
      <c r="A4" s="1">
        <v>2015</v>
      </c>
      <c r="B4" s="4">
        <v>9.4</v>
      </c>
      <c r="C4" s="4">
        <v>4.4000000000000004</v>
      </c>
    </row>
    <row r="5" spans="1:3" x14ac:dyDescent="0.3">
      <c r="A5" s="1">
        <v>2016</v>
      </c>
      <c r="B5" s="4">
        <v>9.5</v>
      </c>
      <c r="C5" s="4">
        <v>4.3</v>
      </c>
    </row>
    <row r="6" spans="1:3" x14ac:dyDescent="0.3">
      <c r="A6" s="1">
        <v>2017</v>
      </c>
      <c r="B6" s="4">
        <v>9.6</v>
      </c>
      <c r="C6" s="4">
        <v>4.2</v>
      </c>
    </row>
    <row r="7" spans="1:3" x14ac:dyDescent="0.3">
      <c r="A7" s="1">
        <v>2018</v>
      </c>
      <c r="B7" s="4">
        <v>10</v>
      </c>
      <c r="C7" s="4">
        <v>3.6</v>
      </c>
    </row>
    <row r="8" spans="1:3" x14ac:dyDescent="0.3">
      <c r="A8" s="1">
        <v>2019</v>
      </c>
      <c r="B8" s="4">
        <v>10.3</v>
      </c>
      <c r="C8" s="4">
        <v>3.4</v>
      </c>
    </row>
    <row r="9" spans="1:3" x14ac:dyDescent="0.3">
      <c r="A9" s="1">
        <v>2020</v>
      </c>
      <c r="B9" s="4">
        <v>10.4</v>
      </c>
      <c r="C9" s="4">
        <v>3.6</v>
      </c>
    </row>
    <row r="10" spans="1:3" x14ac:dyDescent="0.3">
      <c r="A10" s="1">
        <v>2021</v>
      </c>
      <c r="B10" s="4">
        <v>10.5</v>
      </c>
      <c r="C10" s="4">
        <v>3.9</v>
      </c>
    </row>
    <row r="11" spans="1:3" x14ac:dyDescent="0.3">
      <c r="A11" s="1">
        <v>2022</v>
      </c>
      <c r="B11" s="4">
        <v>10.5</v>
      </c>
      <c r="C11" s="4">
        <v>4</v>
      </c>
    </row>
    <row r="12" spans="1:3" x14ac:dyDescent="0.3">
      <c r="A12" s="1">
        <v>2023</v>
      </c>
      <c r="B12" s="4">
        <v>10.4</v>
      </c>
      <c r="C12" s="4">
        <v>4.2</v>
      </c>
    </row>
    <row r="13" spans="1:3" x14ac:dyDescent="0.3">
      <c r="A13" s="1">
        <v>2024</v>
      </c>
      <c r="B13" s="4">
        <v>10.5</v>
      </c>
      <c r="C13" s="4">
        <v>4.5</v>
      </c>
    </row>
    <row r="14" spans="1:3" x14ac:dyDescent="0.3">
      <c r="A14" s="1">
        <v>2025</v>
      </c>
      <c r="B14" s="4">
        <v>10.5</v>
      </c>
      <c r="C14" s="4">
        <v>4.7</v>
      </c>
    </row>
    <row r="15" spans="1:3" x14ac:dyDescent="0.3">
      <c r="A15" s="1">
        <v>2026</v>
      </c>
      <c r="B15" s="4">
        <v>10.6</v>
      </c>
      <c r="C15" s="4">
        <v>4.7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8"/>
  <sheetViews>
    <sheetView workbookViewId="0">
      <selection activeCell="I26" sqref="I26"/>
    </sheetView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124</v>
      </c>
    </row>
    <row r="3" spans="1:2" x14ac:dyDescent="0.25">
      <c r="A3" s="2" t="s">
        <v>69</v>
      </c>
      <c r="B3" s="2" t="s">
        <v>123</v>
      </c>
    </row>
    <row r="4" spans="1:2" x14ac:dyDescent="0.3">
      <c r="A4" s="1" t="s">
        <v>62</v>
      </c>
      <c r="B4" s="3">
        <v>1.59</v>
      </c>
    </row>
    <row r="5" spans="1:2" x14ac:dyDescent="0.3">
      <c r="A5" s="1" t="s">
        <v>63</v>
      </c>
      <c r="B5" s="3">
        <v>1.49</v>
      </c>
    </row>
    <row r="6" spans="1:2" x14ac:dyDescent="0.3">
      <c r="A6" s="1" t="s">
        <v>116</v>
      </c>
      <c r="B6" s="3">
        <v>1.46</v>
      </c>
    </row>
    <row r="7" spans="1:2" x14ac:dyDescent="0.3">
      <c r="A7" s="1" t="s">
        <v>66</v>
      </c>
      <c r="B7" s="3">
        <v>1.4</v>
      </c>
    </row>
    <row r="8" spans="1:2" x14ac:dyDescent="0.3">
      <c r="A8" s="1" t="s">
        <v>117</v>
      </c>
      <c r="B8" s="3">
        <v>1.36</v>
      </c>
    </row>
    <row r="9" spans="1:2" x14ac:dyDescent="0.3">
      <c r="A9" s="1" t="s">
        <v>64</v>
      </c>
      <c r="B9" s="3">
        <v>1.35</v>
      </c>
    </row>
    <row r="10" spans="1:2" x14ac:dyDescent="0.3">
      <c r="A10" s="1" t="s">
        <v>65</v>
      </c>
      <c r="B10" s="3">
        <v>1.33</v>
      </c>
    </row>
    <row r="11" spans="1:2" x14ac:dyDescent="0.3">
      <c r="A11" s="1" t="s">
        <v>59</v>
      </c>
      <c r="B11" s="3">
        <v>1.32</v>
      </c>
    </row>
    <row r="12" spans="1:2" x14ac:dyDescent="0.3">
      <c r="A12" s="1" t="s">
        <v>118</v>
      </c>
      <c r="B12" s="3">
        <v>1.25</v>
      </c>
    </row>
    <row r="13" spans="1:2" x14ac:dyDescent="0.3">
      <c r="A13" s="1" t="s">
        <v>119</v>
      </c>
      <c r="B13" s="3">
        <v>1.19</v>
      </c>
    </row>
    <row r="14" spans="1:2" x14ac:dyDescent="0.3">
      <c r="A14" s="1" t="s">
        <v>61</v>
      </c>
      <c r="B14" s="3">
        <v>1.19</v>
      </c>
    </row>
    <row r="15" spans="1:2" x14ac:dyDescent="0.3">
      <c r="A15" s="1" t="s">
        <v>120</v>
      </c>
      <c r="B15" s="3">
        <v>1.1000000000000001</v>
      </c>
    </row>
    <row r="16" spans="1:2" x14ac:dyDescent="0.3">
      <c r="A16" s="1" t="s">
        <v>111</v>
      </c>
      <c r="B16" s="3">
        <v>1.0900000000000001</v>
      </c>
    </row>
    <row r="17" spans="1:2" x14ac:dyDescent="0.3">
      <c r="A17" s="1" t="s">
        <v>121</v>
      </c>
      <c r="B17" s="3">
        <v>0.84</v>
      </c>
    </row>
    <row r="18" spans="1:2" x14ac:dyDescent="0.3">
      <c r="A18" s="1" t="s">
        <v>122</v>
      </c>
      <c r="B18" s="3">
        <v>0.83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8"/>
  <sheetViews>
    <sheetView workbookViewId="0">
      <selection activeCell="J30" sqref="J30"/>
    </sheetView>
  </sheetViews>
  <sheetFormatPr baseColWidth="10" defaultColWidth="9.140625" defaultRowHeight="16.5" x14ac:dyDescent="0.3"/>
  <cols>
    <col min="1" max="1" width="20.7109375" style="1" customWidth="1"/>
    <col min="2" max="2" width="49.85546875" style="1" bestFit="1" customWidth="1"/>
    <col min="3" max="3" width="30" style="1" bestFit="1" customWidth="1"/>
  </cols>
  <sheetData>
    <row r="1" spans="1:3" x14ac:dyDescent="0.3">
      <c r="A1" s="2" t="s">
        <v>127</v>
      </c>
    </row>
    <row r="3" spans="1:3" x14ac:dyDescent="0.25">
      <c r="A3" s="2" t="s">
        <v>31</v>
      </c>
      <c r="B3" s="2" t="s">
        <v>125</v>
      </c>
      <c r="C3" s="2" t="s">
        <v>126</v>
      </c>
    </row>
    <row r="4" spans="1:3" x14ac:dyDescent="0.3">
      <c r="A4" s="1">
        <v>1931</v>
      </c>
      <c r="B4" s="3">
        <v>-4.1399999999999997</v>
      </c>
      <c r="C4" s="3">
        <v>1.43</v>
      </c>
    </row>
    <row r="5" spans="1:3" x14ac:dyDescent="0.3">
      <c r="A5" s="1">
        <v>1932</v>
      </c>
      <c r="B5" s="3">
        <v>0.65</v>
      </c>
      <c r="C5" s="3">
        <v>1.43</v>
      </c>
    </row>
    <row r="6" spans="1:3" x14ac:dyDescent="0.3">
      <c r="A6" s="1">
        <v>1933</v>
      </c>
      <c r="B6" s="3">
        <v>2.4300000000000002</v>
      </c>
      <c r="C6" s="3">
        <v>1.43</v>
      </c>
    </row>
    <row r="7" spans="1:3" x14ac:dyDescent="0.3">
      <c r="A7" s="1">
        <v>1934</v>
      </c>
      <c r="B7" s="3">
        <v>2.0499999999999998</v>
      </c>
      <c r="C7" s="3">
        <v>1.43</v>
      </c>
    </row>
    <row r="8" spans="1:3" x14ac:dyDescent="0.3">
      <c r="A8" s="1">
        <v>1935</v>
      </c>
      <c r="B8" s="3">
        <v>2.86</v>
      </c>
      <c r="C8" s="3">
        <v>1.43</v>
      </c>
    </row>
    <row r="9" spans="1:3" x14ac:dyDescent="0.3">
      <c r="A9" s="1">
        <v>1936</v>
      </c>
      <c r="B9" s="3">
        <v>3</v>
      </c>
      <c r="C9" s="3">
        <v>1.43</v>
      </c>
    </row>
    <row r="10" spans="1:3" x14ac:dyDescent="0.3">
      <c r="A10" s="1">
        <v>1937</v>
      </c>
      <c r="B10" s="3">
        <v>2.2200000000000002</v>
      </c>
      <c r="C10" s="3">
        <v>1.43</v>
      </c>
    </row>
    <row r="11" spans="1:3" x14ac:dyDescent="0.3">
      <c r="A11" s="1">
        <v>1938</v>
      </c>
      <c r="B11" s="3">
        <v>0.65</v>
      </c>
      <c r="C11" s="3">
        <v>1.43</v>
      </c>
    </row>
    <row r="12" spans="1:3" x14ac:dyDescent="0.3">
      <c r="A12" s="1">
        <v>1939</v>
      </c>
      <c r="B12" s="3">
        <v>3.14</v>
      </c>
      <c r="C12" s="3">
        <v>1.43</v>
      </c>
    </row>
    <row r="13" spans="1:3" x14ac:dyDescent="0.3">
      <c r="A13" s="1">
        <v>1940</v>
      </c>
      <c r="B13" s="3">
        <v>-8.3699999999999992</v>
      </c>
      <c r="C13" s="3"/>
    </row>
    <row r="14" spans="1:3" x14ac:dyDescent="0.3">
      <c r="A14" s="1">
        <v>1941</v>
      </c>
      <c r="B14" s="3">
        <v>2.15</v>
      </c>
      <c r="C14" s="3"/>
    </row>
    <row r="15" spans="1:3" x14ac:dyDescent="0.3">
      <c r="A15" s="1">
        <v>1942</v>
      </c>
      <c r="B15" s="3">
        <v>-1.75</v>
      </c>
      <c r="C15" s="3"/>
    </row>
    <row r="16" spans="1:3" x14ac:dyDescent="0.3">
      <c r="A16" s="1">
        <v>1943</v>
      </c>
      <c r="B16" s="3">
        <v>-2.02</v>
      </c>
      <c r="C16" s="3"/>
    </row>
    <row r="17" spans="1:3" x14ac:dyDescent="0.3">
      <c r="A17" s="1">
        <v>1944</v>
      </c>
      <c r="B17" s="3">
        <v>-0.78</v>
      </c>
      <c r="C17" s="3"/>
    </row>
    <row r="18" spans="1:3" x14ac:dyDescent="0.3">
      <c r="A18" s="1">
        <v>1945</v>
      </c>
      <c r="B18" s="3">
        <v>3.95</v>
      </c>
      <c r="C18" s="3"/>
    </row>
    <row r="19" spans="1:3" x14ac:dyDescent="0.3">
      <c r="A19" s="1">
        <v>1946</v>
      </c>
      <c r="B19" s="3">
        <v>16.59</v>
      </c>
      <c r="C19" s="3">
        <v>5.18</v>
      </c>
    </row>
    <row r="20" spans="1:3" x14ac:dyDescent="0.3">
      <c r="A20" s="1">
        <v>1947</v>
      </c>
      <c r="B20" s="3">
        <v>10.130000000000001</v>
      </c>
      <c r="C20" s="3">
        <v>5.18</v>
      </c>
    </row>
    <row r="21" spans="1:3" x14ac:dyDescent="0.3">
      <c r="A21" s="1">
        <v>1948</v>
      </c>
      <c r="B21" s="3">
        <v>6.74</v>
      </c>
      <c r="C21" s="3">
        <v>5.18</v>
      </c>
    </row>
    <row r="22" spans="1:3" x14ac:dyDescent="0.3">
      <c r="A22" s="1">
        <v>1949</v>
      </c>
      <c r="B22" s="3">
        <v>1.27</v>
      </c>
      <c r="C22" s="3">
        <v>5.18</v>
      </c>
    </row>
    <row r="23" spans="1:3" x14ac:dyDescent="0.3">
      <c r="A23" s="1">
        <v>1950</v>
      </c>
      <c r="B23" s="3">
        <v>5.45</v>
      </c>
      <c r="C23" s="3">
        <v>5.18</v>
      </c>
    </row>
    <row r="24" spans="1:3" x14ac:dyDescent="0.3">
      <c r="A24" s="1">
        <v>1951</v>
      </c>
      <c r="B24" s="3">
        <v>5.83</v>
      </c>
      <c r="C24" s="3">
        <v>5.18</v>
      </c>
    </row>
    <row r="25" spans="1:3" x14ac:dyDescent="0.3">
      <c r="A25" s="1">
        <v>1952</v>
      </c>
      <c r="B25" s="3">
        <v>3.59</v>
      </c>
      <c r="C25" s="3">
        <v>5.18</v>
      </c>
    </row>
    <row r="26" spans="1:3" x14ac:dyDescent="0.3">
      <c r="A26" s="1">
        <v>1953</v>
      </c>
      <c r="B26" s="3">
        <v>5.35</v>
      </c>
      <c r="C26" s="3">
        <v>5.18</v>
      </c>
    </row>
    <row r="27" spans="1:3" x14ac:dyDescent="0.3">
      <c r="A27" s="1">
        <v>1954</v>
      </c>
      <c r="B27" s="3">
        <v>4.18</v>
      </c>
      <c r="C27" s="3">
        <v>5.18</v>
      </c>
    </row>
    <row r="28" spans="1:3" x14ac:dyDescent="0.3">
      <c r="A28" s="1">
        <v>1955</v>
      </c>
      <c r="B28" s="3">
        <v>1.47</v>
      </c>
      <c r="C28" s="3">
        <v>5.18</v>
      </c>
    </row>
    <row r="29" spans="1:3" x14ac:dyDescent="0.3">
      <c r="A29" s="1">
        <v>1956</v>
      </c>
      <c r="B29" s="3">
        <v>6.76</v>
      </c>
      <c r="C29" s="3">
        <v>5.18</v>
      </c>
    </row>
    <row r="30" spans="1:3" x14ac:dyDescent="0.3">
      <c r="A30" s="1">
        <v>1957</v>
      </c>
      <c r="B30" s="3">
        <v>3.35</v>
      </c>
      <c r="C30" s="3">
        <v>5.18</v>
      </c>
    </row>
    <row r="31" spans="1:3" x14ac:dyDescent="0.3">
      <c r="A31" s="1">
        <v>1958</v>
      </c>
      <c r="B31" s="3">
        <v>0.98</v>
      </c>
      <c r="C31" s="3">
        <v>5.18</v>
      </c>
    </row>
    <row r="32" spans="1:3" x14ac:dyDescent="0.3">
      <c r="A32" s="1">
        <v>1959</v>
      </c>
      <c r="B32" s="3">
        <v>6.64</v>
      </c>
      <c r="C32" s="3">
        <v>5.18</v>
      </c>
    </row>
    <row r="33" spans="1:3" x14ac:dyDescent="0.3">
      <c r="A33" s="1">
        <v>1960</v>
      </c>
      <c r="B33" s="3">
        <v>8.26</v>
      </c>
      <c r="C33" s="3">
        <v>5.18</v>
      </c>
    </row>
    <row r="34" spans="1:3" x14ac:dyDescent="0.3">
      <c r="A34" s="1">
        <v>1961</v>
      </c>
      <c r="B34" s="3">
        <v>6.18</v>
      </c>
      <c r="C34" s="3">
        <v>5.18</v>
      </c>
    </row>
    <row r="35" spans="1:3" x14ac:dyDescent="0.3">
      <c r="A35" s="1">
        <v>1962</v>
      </c>
      <c r="B35" s="3">
        <v>3.41</v>
      </c>
      <c r="C35" s="3">
        <v>5.18</v>
      </c>
    </row>
    <row r="36" spans="1:3" x14ac:dyDescent="0.3">
      <c r="A36" s="1">
        <v>1963</v>
      </c>
      <c r="B36" s="3">
        <v>4.08</v>
      </c>
      <c r="C36" s="3">
        <v>5.18</v>
      </c>
    </row>
    <row r="37" spans="1:3" x14ac:dyDescent="0.3">
      <c r="A37" s="1">
        <v>1964</v>
      </c>
      <c r="B37" s="3">
        <v>4.3099999999999996</v>
      </c>
      <c r="C37" s="3">
        <v>5.18</v>
      </c>
    </row>
    <row r="38" spans="1:3" x14ac:dyDescent="0.3">
      <c r="A38" s="1">
        <v>1965</v>
      </c>
      <c r="B38" s="3">
        <v>6.99</v>
      </c>
      <c r="C38" s="3">
        <v>5.18</v>
      </c>
    </row>
    <row r="39" spans="1:3" x14ac:dyDescent="0.3">
      <c r="A39" s="1">
        <v>1966</v>
      </c>
      <c r="B39" s="3">
        <v>3.6</v>
      </c>
      <c r="C39" s="3">
        <v>5.18</v>
      </c>
    </row>
    <row r="40" spans="1:3" x14ac:dyDescent="0.3">
      <c r="A40" s="1">
        <v>1967</v>
      </c>
      <c r="B40" s="3">
        <v>6.63</v>
      </c>
      <c r="C40" s="3">
        <v>5.18</v>
      </c>
    </row>
    <row r="41" spans="1:3" x14ac:dyDescent="0.3">
      <c r="A41" s="1">
        <v>1968</v>
      </c>
      <c r="B41" s="3">
        <v>4.4000000000000004</v>
      </c>
      <c r="C41" s="3">
        <v>5.18</v>
      </c>
    </row>
    <row r="42" spans="1:3" x14ac:dyDescent="0.3">
      <c r="A42" s="1">
        <v>1969</v>
      </c>
      <c r="B42" s="3">
        <v>6.55</v>
      </c>
      <c r="C42" s="3">
        <v>5.18</v>
      </c>
    </row>
    <row r="43" spans="1:3" x14ac:dyDescent="0.3">
      <c r="A43" s="1">
        <v>1970</v>
      </c>
      <c r="B43" s="3">
        <v>2.42</v>
      </c>
      <c r="C43" s="3">
        <v>5.18</v>
      </c>
    </row>
    <row r="44" spans="1:3" x14ac:dyDescent="0.3">
      <c r="A44" s="1">
        <v>1971</v>
      </c>
      <c r="B44" s="3">
        <v>5.97</v>
      </c>
      <c r="C44" s="3">
        <v>5.18</v>
      </c>
    </row>
    <row r="45" spans="1:3" x14ac:dyDescent="0.3">
      <c r="A45" s="1">
        <v>1972</v>
      </c>
      <c r="B45" s="3">
        <v>5.72</v>
      </c>
      <c r="C45" s="3">
        <v>5.18</v>
      </c>
    </row>
    <row r="46" spans="1:3" x14ac:dyDescent="0.3">
      <c r="A46" s="1">
        <v>1973</v>
      </c>
      <c r="B46" s="3">
        <v>4.7</v>
      </c>
      <c r="C46" s="3">
        <v>5.18</v>
      </c>
    </row>
    <row r="47" spans="1:3" x14ac:dyDescent="0.3">
      <c r="A47" s="1">
        <v>1974</v>
      </c>
      <c r="B47" s="3">
        <v>3.98</v>
      </c>
      <c r="C47" s="3">
        <v>5.18</v>
      </c>
    </row>
    <row r="48" spans="1:3" x14ac:dyDescent="0.3">
      <c r="A48" s="1">
        <v>1975</v>
      </c>
      <c r="B48" s="3">
        <v>2.1</v>
      </c>
      <c r="C48" s="3">
        <v>5.18</v>
      </c>
    </row>
    <row r="49" spans="1:3" x14ac:dyDescent="0.3">
      <c r="A49" s="1">
        <v>1976</v>
      </c>
      <c r="B49" s="3">
        <v>4.8099999999999996</v>
      </c>
      <c r="C49" s="3">
        <v>5.18</v>
      </c>
    </row>
    <row r="50" spans="1:3" x14ac:dyDescent="0.3">
      <c r="A50" s="1">
        <v>1977</v>
      </c>
      <c r="B50" s="3">
        <v>3.33</v>
      </c>
      <c r="C50" s="3"/>
    </row>
    <row r="51" spans="1:3" x14ac:dyDescent="0.3">
      <c r="A51" s="1">
        <v>1978</v>
      </c>
      <c r="B51" s="3">
        <v>1.59</v>
      </c>
      <c r="C51" s="3">
        <v>1.39</v>
      </c>
    </row>
    <row r="52" spans="1:3" x14ac:dyDescent="0.3">
      <c r="A52" s="1">
        <v>1979</v>
      </c>
      <c r="B52" s="3">
        <v>2.72</v>
      </c>
      <c r="C52" s="3">
        <v>1.39</v>
      </c>
    </row>
    <row r="53" spans="1:3" x14ac:dyDescent="0.3">
      <c r="A53" s="1">
        <v>1980</v>
      </c>
      <c r="B53" s="3">
        <v>0.52</v>
      </c>
      <c r="C53" s="3">
        <v>1.39</v>
      </c>
    </row>
    <row r="54" spans="1:3" x14ac:dyDescent="0.3">
      <c r="A54" s="1">
        <v>1981</v>
      </c>
      <c r="B54" s="3">
        <v>2.54</v>
      </c>
      <c r="C54" s="3">
        <v>1.39</v>
      </c>
    </row>
    <row r="55" spans="1:3" x14ac:dyDescent="0.3">
      <c r="A55" s="1">
        <v>1982</v>
      </c>
      <c r="B55" s="3">
        <v>0.04</v>
      </c>
      <c r="C55" s="3">
        <v>1.39</v>
      </c>
    </row>
    <row r="56" spans="1:3" x14ac:dyDescent="0.3">
      <c r="A56" s="1">
        <v>1983</v>
      </c>
      <c r="B56" s="3">
        <v>2.31</v>
      </c>
      <c r="C56" s="3">
        <v>1.39</v>
      </c>
    </row>
    <row r="57" spans="1:3" x14ac:dyDescent="0.3">
      <c r="A57" s="1">
        <v>1984</v>
      </c>
      <c r="B57" s="3">
        <v>4.8899999999999997</v>
      </c>
      <c r="C57" s="3">
        <v>1.39</v>
      </c>
    </row>
    <row r="58" spans="1:3" x14ac:dyDescent="0.3">
      <c r="A58" s="1">
        <v>1985</v>
      </c>
      <c r="B58" s="3">
        <v>2.69</v>
      </c>
      <c r="C58" s="3">
        <v>1.39</v>
      </c>
    </row>
    <row r="59" spans="1:3" x14ac:dyDescent="0.3">
      <c r="A59" s="1">
        <v>1986</v>
      </c>
      <c r="B59" s="3">
        <v>-1.3</v>
      </c>
      <c r="C59" s="3">
        <v>1.39</v>
      </c>
    </row>
    <row r="60" spans="1:3" x14ac:dyDescent="0.3">
      <c r="A60" s="1">
        <v>1987</v>
      </c>
      <c r="B60" s="3">
        <v>-1.47</v>
      </c>
      <c r="C60" s="3">
        <v>1.39</v>
      </c>
    </row>
    <row r="61" spans="1:3" x14ac:dyDescent="0.3">
      <c r="A61" s="1">
        <v>1988</v>
      </c>
      <c r="B61" s="3">
        <v>-0.72</v>
      </c>
      <c r="C61" s="3">
        <v>1.39</v>
      </c>
    </row>
    <row r="62" spans="1:3" x14ac:dyDescent="0.3">
      <c r="A62" s="1">
        <v>1989</v>
      </c>
      <c r="B62" s="3">
        <v>2.91</v>
      </c>
      <c r="C62" s="3"/>
    </row>
    <row r="63" spans="1:3" x14ac:dyDescent="0.3">
      <c r="A63" s="1">
        <v>1990</v>
      </c>
      <c r="B63" s="3">
        <v>3.77</v>
      </c>
      <c r="C63" s="3">
        <v>2.4300000000000002</v>
      </c>
    </row>
    <row r="64" spans="1:3" x14ac:dyDescent="0.3">
      <c r="A64" s="1">
        <v>1991</v>
      </c>
      <c r="B64" s="3">
        <v>2.54</v>
      </c>
      <c r="C64" s="3">
        <v>2.4300000000000002</v>
      </c>
    </row>
    <row r="65" spans="1:3" x14ac:dyDescent="0.3">
      <c r="A65" s="1">
        <v>1992</v>
      </c>
      <c r="B65" s="3">
        <v>1.42</v>
      </c>
      <c r="C65" s="3">
        <v>2.4300000000000002</v>
      </c>
    </row>
    <row r="66" spans="1:3" x14ac:dyDescent="0.3">
      <c r="A66" s="1">
        <v>1993</v>
      </c>
      <c r="B66" s="3">
        <v>1.98</v>
      </c>
      <c r="C66" s="3">
        <v>2.4300000000000002</v>
      </c>
    </row>
    <row r="67" spans="1:3" x14ac:dyDescent="0.3">
      <c r="A67" s="1">
        <v>1994</v>
      </c>
      <c r="B67" s="3">
        <v>2.36</v>
      </c>
      <c r="C67" s="3">
        <v>2.4300000000000002</v>
      </c>
    </row>
    <row r="68" spans="1:3" x14ac:dyDescent="0.3">
      <c r="A68" s="1">
        <v>1995</v>
      </c>
      <c r="B68" s="3">
        <v>2.27</v>
      </c>
      <c r="C68" s="3">
        <v>2.4300000000000002</v>
      </c>
    </row>
    <row r="69" spans="1:3" x14ac:dyDescent="0.3">
      <c r="A69" s="1">
        <v>1996</v>
      </c>
      <c r="B69" s="3">
        <v>2.0699999999999998</v>
      </c>
      <c r="C69" s="3">
        <v>2.4300000000000002</v>
      </c>
    </row>
    <row r="70" spans="1:3" x14ac:dyDescent="0.3">
      <c r="A70" s="1">
        <v>1997</v>
      </c>
      <c r="B70" s="3">
        <v>2.25</v>
      </c>
      <c r="C70" s="3">
        <v>2.4300000000000002</v>
      </c>
    </row>
    <row r="71" spans="1:3" x14ac:dyDescent="0.3">
      <c r="A71" s="1">
        <v>1998</v>
      </c>
      <c r="B71" s="3">
        <v>1.39</v>
      </c>
      <c r="C71" s="3">
        <v>2.4300000000000002</v>
      </c>
    </row>
    <row r="72" spans="1:3" x14ac:dyDescent="0.3">
      <c r="A72" s="1">
        <v>1999</v>
      </c>
      <c r="B72" s="3">
        <v>1.22</v>
      </c>
      <c r="C72" s="3">
        <v>2.4300000000000002</v>
      </c>
    </row>
    <row r="73" spans="1:3" x14ac:dyDescent="0.3">
      <c r="A73" s="1">
        <v>2000</v>
      </c>
      <c r="B73" s="3">
        <v>3.91</v>
      </c>
      <c r="C73" s="3">
        <v>2.4300000000000002</v>
      </c>
    </row>
    <row r="74" spans="1:3" x14ac:dyDescent="0.3">
      <c r="A74" s="1">
        <v>2001</v>
      </c>
      <c r="B74" s="3">
        <v>2.4900000000000002</v>
      </c>
      <c r="C74" s="3">
        <v>2.4300000000000002</v>
      </c>
    </row>
    <row r="75" spans="1:3" x14ac:dyDescent="0.3">
      <c r="A75" s="1">
        <v>2002</v>
      </c>
      <c r="B75" s="3">
        <v>2.2999999999999998</v>
      </c>
      <c r="C75" s="3">
        <v>2.4300000000000002</v>
      </c>
    </row>
    <row r="76" spans="1:3" x14ac:dyDescent="0.3">
      <c r="A76" s="1">
        <v>2003</v>
      </c>
      <c r="B76" s="3">
        <v>3.16</v>
      </c>
      <c r="C76" s="3">
        <v>2.4300000000000002</v>
      </c>
    </row>
    <row r="77" spans="1:3" x14ac:dyDescent="0.3">
      <c r="A77" s="1">
        <v>2004</v>
      </c>
      <c r="B77" s="3">
        <v>2.72</v>
      </c>
      <c r="C77" s="3">
        <v>2.4300000000000002</v>
      </c>
    </row>
    <row r="78" spans="1:3" x14ac:dyDescent="0.3">
      <c r="A78" s="1">
        <v>2005</v>
      </c>
      <c r="B78" s="3">
        <v>3.07</v>
      </c>
      <c r="C78" s="3"/>
    </row>
    <row r="79" spans="1:3" x14ac:dyDescent="0.3">
      <c r="A79" s="1">
        <v>2006</v>
      </c>
      <c r="B79" s="3">
        <v>1.96</v>
      </c>
      <c r="C79" s="3">
        <v>1.06</v>
      </c>
    </row>
    <row r="80" spans="1:3" x14ac:dyDescent="0.3">
      <c r="A80" s="1">
        <v>2007</v>
      </c>
      <c r="B80" s="3">
        <v>1.24</v>
      </c>
      <c r="C80" s="3">
        <v>1.06</v>
      </c>
    </row>
    <row r="81" spans="1:3" x14ac:dyDescent="0.3">
      <c r="A81" s="1">
        <v>2008</v>
      </c>
      <c r="B81" s="3">
        <v>-1.72</v>
      </c>
      <c r="C81" s="3">
        <v>1.06</v>
      </c>
    </row>
    <row r="82" spans="1:3" x14ac:dyDescent="0.3">
      <c r="A82" s="1">
        <v>2009</v>
      </c>
      <c r="B82" s="3">
        <v>0.69</v>
      </c>
      <c r="C82" s="3">
        <v>1.06</v>
      </c>
    </row>
    <row r="83" spans="1:3" x14ac:dyDescent="0.3">
      <c r="A83" s="1">
        <v>2010</v>
      </c>
      <c r="B83" s="3">
        <v>1.89</v>
      </c>
      <c r="C83" s="3">
        <v>1.06</v>
      </c>
    </row>
    <row r="84" spans="1:3" x14ac:dyDescent="0.3">
      <c r="A84" s="1">
        <v>2011</v>
      </c>
      <c r="B84" s="3">
        <v>0.77</v>
      </c>
      <c r="C84" s="3">
        <v>1.06</v>
      </c>
    </row>
    <row r="85" spans="1:3" x14ac:dyDescent="0.3">
      <c r="A85" s="1">
        <v>2012</v>
      </c>
      <c r="B85" s="3">
        <v>2.31</v>
      </c>
      <c r="C85" s="3">
        <v>1.06</v>
      </c>
    </row>
    <row r="86" spans="1:3" x14ac:dyDescent="0.3">
      <c r="A86" s="1">
        <v>2013</v>
      </c>
      <c r="B86" s="3">
        <v>2.4500000000000002</v>
      </c>
      <c r="C86" s="3">
        <v>1.06</v>
      </c>
    </row>
    <row r="87" spans="1:3" x14ac:dyDescent="0.3">
      <c r="A87" s="1">
        <v>2014</v>
      </c>
      <c r="B87" s="3">
        <v>1.23</v>
      </c>
      <c r="C87" s="3">
        <v>1.06</v>
      </c>
    </row>
    <row r="88" spans="1:3" x14ac:dyDescent="0.3">
      <c r="A88" s="1">
        <v>2015</v>
      </c>
      <c r="B88" s="3">
        <v>0.85</v>
      </c>
      <c r="C88" s="3">
        <v>1.06</v>
      </c>
    </row>
    <row r="89" spans="1:3" x14ac:dyDescent="0.3">
      <c r="A89" s="1">
        <v>2016</v>
      </c>
      <c r="B89" s="3">
        <v>0.38</v>
      </c>
      <c r="C89" s="3">
        <v>1.06</v>
      </c>
    </row>
    <row r="90" spans="1:3" x14ac:dyDescent="0.3">
      <c r="A90" s="1">
        <v>2017</v>
      </c>
      <c r="B90" s="3">
        <v>1.89</v>
      </c>
      <c r="C90" s="3">
        <v>1.06</v>
      </c>
    </row>
    <row r="91" spans="1:3" x14ac:dyDescent="0.3">
      <c r="A91" s="1">
        <v>2018</v>
      </c>
      <c r="B91" s="3">
        <v>0.61</v>
      </c>
      <c r="C91" s="3">
        <v>1.06</v>
      </c>
    </row>
    <row r="92" spans="1:3" x14ac:dyDescent="0.3">
      <c r="A92" s="1">
        <v>2019</v>
      </c>
      <c r="B92" s="3">
        <v>1.44</v>
      </c>
      <c r="C92" s="3">
        <v>1.06</v>
      </c>
    </row>
    <row r="93" spans="1:3" x14ac:dyDescent="0.3">
      <c r="A93" s="1">
        <v>2020</v>
      </c>
      <c r="B93" s="3">
        <v>-1.32</v>
      </c>
      <c r="C93" s="3">
        <v>1.06</v>
      </c>
    </row>
    <row r="94" spans="1:3" x14ac:dyDescent="0.3">
      <c r="A94" s="1">
        <v>2021</v>
      </c>
      <c r="B94" s="3">
        <v>2.3199999999999998</v>
      </c>
      <c r="C94" s="3">
        <v>1.06</v>
      </c>
    </row>
    <row r="95" spans="1:3" x14ac:dyDescent="0.3">
      <c r="A95" s="1">
        <v>2022</v>
      </c>
      <c r="B95" s="3">
        <v>2.09</v>
      </c>
      <c r="C95" s="3">
        <v>1.06</v>
      </c>
    </row>
    <row r="96" spans="1:3" x14ac:dyDescent="0.3">
      <c r="A96" s="1">
        <v>2023</v>
      </c>
      <c r="B96" s="3">
        <v>0.5</v>
      </c>
      <c r="C96" s="3">
        <v>1.06</v>
      </c>
    </row>
    <row r="97" spans="1:3" x14ac:dyDescent="0.3">
      <c r="A97" s="1">
        <v>2024</v>
      </c>
      <c r="B97" s="3">
        <v>0.34</v>
      </c>
      <c r="C97" s="3">
        <v>1.06</v>
      </c>
    </row>
    <row r="98" spans="1:3" x14ac:dyDescent="0.3">
      <c r="A98" s="1">
        <v>2025</v>
      </c>
      <c r="B98" s="3">
        <v>1.26</v>
      </c>
      <c r="C98" s="3">
        <v>1.06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"/>
  <sheetViews>
    <sheetView workbookViewId="0">
      <selection activeCell="H18" sqref="H18"/>
    </sheetView>
  </sheetViews>
  <sheetFormatPr baseColWidth="10" defaultColWidth="9.140625" defaultRowHeight="16.5" x14ac:dyDescent="0.3"/>
  <cols>
    <col min="1" max="9" width="20.7109375" style="1" customWidth="1"/>
  </cols>
  <sheetData>
    <row r="1" spans="1:9" x14ac:dyDescent="0.3">
      <c r="A1" s="2" t="s">
        <v>130</v>
      </c>
    </row>
    <row r="3" spans="1:9" x14ac:dyDescent="0.25">
      <c r="A3" s="2" t="s">
        <v>37</v>
      </c>
      <c r="B3" s="2" t="s">
        <v>62</v>
      </c>
      <c r="C3" s="2" t="s">
        <v>118</v>
      </c>
      <c r="D3" s="2" t="s">
        <v>63</v>
      </c>
      <c r="E3" s="2" t="s">
        <v>64</v>
      </c>
      <c r="F3" s="2" t="s">
        <v>65</v>
      </c>
      <c r="G3" s="2" t="s">
        <v>119</v>
      </c>
      <c r="H3" s="2" t="s">
        <v>117</v>
      </c>
      <c r="I3" s="2" t="s">
        <v>60</v>
      </c>
    </row>
    <row r="4" spans="1:9" x14ac:dyDescent="0.3">
      <c r="A4" s="1" t="s">
        <v>210</v>
      </c>
      <c r="B4" s="4">
        <v>2.4</v>
      </c>
      <c r="C4" s="4">
        <v>2.4</v>
      </c>
      <c r="D4" s="4">
        <v>1.3</v>
      </c>
      <c r="E4" s="4">
        <v>1.6</v>
      </c>
      <c r="F4" s="4">
        <v>2.6</v>
      </c>
      <c r="G4" s="4">
        <v>2.2999999999999998</v>
      </c>
      <c r="H4" s="4">
        <v>2.2999999999999998</v>
      </c>
      <c r="I4" s="4">
        <v>1.8</v>
      </c>
    </row>
    <row r="5" spans="1:9" x14ac:dyDescent="0.3">
      <c r="A5" s="1" t="s">
        <v>128</v>
      </c>
      <c r="B5" s="4">
        <v>0.2</v>
      </c>
      <c r="C5" s="4">
        <v>1.1000000000000001</v>
      </c>
      <c r="D5" s="4">
        <v>1</v>
      </c>
      <c r="E5" s="4">
        <v>0.8</v>
      </c>
      <c r="F5" s="4">
        <v>0.7</v>
      </c>
      <c r="G5" s="4">
        <v>0.6</v>
      </c>
      <c r="H5" s="4">
        <v>1.2</v>
      </c>
      <c r="I5" s="4">
        <v>0.9</v>
      </c>
    </row>
    <row r="6" spans="1:9" x14ac:dyDescent="0.3">
      <c r="A6" s="1" t="s">
        <v>129</v>
      </c>
      <c r="B6" s="4">
        <v>0.8</v>
      </c>
      <c r="C6" s="4">
        <v>1</v>
      </c>
      <c r="D6" s="4">
        <v>0.7</v>
      </c>
      <c r="E6" s="4">
        <v>0.3</v>
      </c>
      <c r="F6" s="4">
        <v>0.8</v>
      </c>
      <c r="G6" s="4">
        <v>0.7</v>
      </c>
      <c r="H6" s="4">
        <v>1.9</v>
      </c>
      <c r="I6" s="4">
        <v>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9"/>
  <sheetViews>
    <sheetView workbookViewId="0">
      <selection activeCell="I26" sqref="I26"/>
    </sheetView>
  </sheetViews>
  <sheetFormatPr baseColWidth="10" defaultColWidth="9.140625" defaultRowHeight="16.5" x14ac:dyDescent="0.3"/>
  <cols>
    <col min="1" max="2" width="20.7109375" style="1" customWidth="1"/>
    <col min="3" max="3" width="29.140625" style="1" bestFit="1" customWidth="1"/>
    <col min="4" max="4" width="23.140625" style="1" bestFit="1" customWidth="1"/>
    <col min="5" max="5" width="39.7109375" style="1" bestFit="1" customWidth="1"/>
  </cols>
  <sheetData>
    <row r="1" spans="1:5" x14ac:dyDescent="0.3">
      <c r="A1" s="2" t="s">
        <v>135</v>
      </c>
    </row>
    <row r="3" spans="1:5" x14ac:dyDescent="0.25">
      <c r="A3" s="2" t="s">
        <v>31</v>
      </c>
      <c r="B3" s="2" t="s">
        <v>131</v>
      </c>
      <c r="C3" s="2" t="s">
        <v>132</v>
      </c>
      <c r="D3" s="2" t="s">
        <v>133</v>
      </c>
      <c r="E3" s="2" t="s">
        <v>134</v>
      </c>
    </row>
    <row r="4" spans="1:5" x14ac:dyDescent="0.3">
      <c r="A4" s="1">
        <v>1998</v>
      </c>
      <c r="B4" s="5">
        <v>0.52500000000000002</v>
      </c>
      <c r="C4" s="5">
        <v>1.0069999999999999</v>
      </c>
      <c r="D4" s="5">
        <v>0.74399999999999999</v>
      </c>
      <c r="E4" s="5">
        <v>2.2759999999999998</v>
      </c>
    </row>
    <row r="5" spans="1:5" x14ac:dyDescent="0.3">
      <c r="A5" s="1">
        <v>1999</v>
      </c>
      <c r="B5" s="5">
        <v>0.51500000000000001</v>
      </c>
      <c r="C5" s="5">
        <v>1.107</v>
      </c>
      <c r="D5" s="5">
        <v>0.64300000000000002</v>
      </c>
      <c r="E5" s="5">
        <v>2.2650000000000001</v>
      </c>
    </row>
    <row r="6" spans="1:5" x14ac:dyDescent="0.3">
      <c r="A6" s="1">
        <v>2000</v>
      </c>
      <c r="B6" s="5">
        <v>0.46899999999999997</v>
      </c>
      <c r="C6" s="5">
        <v>1.085</v>
      </c>
      <c r="D6" s="5">
        <v>0.66600000000000004</v>
      </c>
      <c r="E6" s="5">
        <v>2.2200000000000002</v>
      </c>
    </row>
    <row r="7" spans="1:5" x14ac:dyDescent="0.3">
      <c r="A7" s="1">
        <v>2001</v>
      </c>
      <c r="B7" s="5">
        <v>0.34599999999999997</v>
      </c>
      <c r="C7" s="5">
        <v>1.0740000000000001</v>
      </c>
      <c r="D7" s="5">
        <v>0.61</v>
      </c>
      <c r="E7" s="5">
        <v>2.0299999999999998</v>
      </c>
    </row>
    <row r="8" spans="1:5" x14ac:dyDescent="0.3">
      <c r="A8" s="1">
        <v>2002</v>
      </c>
      <c r="B8" s="5">
        <v>0.28999999999999998</v>
      </c>
      <c r="C8" s="5">
        <v>0.95099999999999996</v>
      </c>
      <c r="D8" s="5">
        <v>0.54300000000000004</v>
      </c>
      <c r="E8" s="5">
        <v>1.784</v>
      </c>
    </row>
    <row r="9" spans="1:5" x14ac:dyDescent="0.3">
      <c r="A9" s="1">
        <v>2003</v>
      </c>
      <c r="B9" s="5">
        <v>0.246</v>
      </c>
      <c r="C9" s="5">
        <v>0.85</v>
      </c>
      <c r="D9" s="5">
        <v>0.52</v>
      </c>
      <c r="E9" s="5">
        <v>1.6160000000000001</v>
      </c>
    </row>
    <row r="10" spans="1:5" x14ac:dyDescent="0.3">
      <c r="A10" s="1">
        <v>2004</v>
      </c>
      <c r="B10" s="5">
        <v>0.246</v>
      </c>
      <c r="C10" s="5">
        <v>0.77200000000000002</v>
      </c>
      <c r="D10" s="5">
        <v>0.53100000000000003</v>
      </c>
      <c r="E10" s="5">
        <v>1.5489999999999999</v>
      </c>
    </row>
    <row r="11" spans="1:5" x14ac:dyDescent="0.3">
      <c r="A11" s="1">
        <v>2005</v>
      </c>
      <c r="B11" s="5">
        <v>0.28999999999999998</v>
      </c>
      <c r="C11" s="5">
        <v>0.66</v>
      </c>
      <c r="D11" s="5">
        <v>0.55400000000000005</v>
      </c>
      <c r="E11" s="5">
        <v>1.504</v>
      </c>
    </row>
    <row r="12" spans="1:5" x14ac:dyDescent="0.3">
      <c r="A12" s="1">
        <v>2006</v>
      </c>
      <c r="B12" s="5">
        <v>0.29099999999999998</v>
      </c>
      <c r="C12" s="5">
        <v>0.59299999999999997</v>
      </c>
      <c r="D12" s="5">
        <v>0.56499999999999995</v>
      </c>
      <c r="E12" s="5">
        <v>1.4490000000000001</v>
      </c>
    </row>
    <row r="13" spans="1:5" x14ac:dyDescent="0.3">
      <c r="A13" s="1">
        <v>2007</v>
      </c>
      <c r="B13" s="5">
        <v>0.26900000000000002</v>
      </c>
      <c r="C13" s="5">
        <v>0.49199999999999999</v>
      </c>
      <c r="D13" s="5">
        <v>0.56499999999999995</v>
      </c>
      <c r="E13" s="5">
        <v>1.3260000000000001</v>
      </c>
    </row>
    <row r="14" spans="1:5" x14ac:dyDescent="0.3">
      <c r="A14" s="1">
        <v>2008</v>
      </c>
      <c r="B14" s="5">
        <v>0.23499999999999999</v>
      </c>
      <c r="C14" s="5">
        <v>0.38</v>
      </c>
      <c r="D14" s="5">
        <v>0.498</v>
      </c>
      <c r="E14" s="5">
        <v>1.113</v>
      </c>
    </row>
    <row r="15" spans="1:5" x14ac:dyDescent="0.3">
      <c r="A15" s="1">
        <v>2009</v>
      </c>
      <c r="B15" s="5">
        <v>0.20200000000000001</v>
      </c>
      <c r="C15" s="5">
        <v>0.34699999999999998</v>
      </c>
      <c r="D15" s="5">
        <v>0.29599999999999999</v>
      </c>
      <c r="E15" s="5">
        <v>0.84499999999999997</v>
      </c>
    </row>
    <row r="16" spans="1:5" x14ac:dyDescent="0.3">
      <c r="A16" s="1">
        <v>2010</v>
      </c>
      <c r="B16" s="5">
        <v>0.224</v>
      </c>
      <c r="C16" s="5">
        <v>0.313</v>
      </c>
      <c r="D16" s="5">
        <v>0.19600000000000001</v>
      </c>
      <c r="E16" s="5">
        <v>0.73299999999999998</v>
      </c>
    </row>
    <row r="17" spans="1:5" x14ac:dyDescent="0.3">
      <c r="A17" s="1">
        <v>2011</v>
      </c>
      <c r="B17" s="5">
        <v>0.27900000000000003</v>
      </c>
      <c r="C17" s="5">
        <v>0.33600000000000002</v>
      </c>
      <c r="D17" s="5">
        <v>0.20699999999999999</v>
      </c>
      <c r="E17" s="5">
        <v>0.82199999999999995</v>
      </c>
    </row>
    <row r="18" spans="1:5" x14ac:dyDescent="0.3">
      <c r="A18" s="1">
        <v>2012</v>
      </c>
      <c r="B18" s="5">
        <v>0.35799999999999998</v>
      </c>
      <c r="C18" s="5">
        <v>0.35799999999999998</v>
      </c>
      <c r="D18" s="5">
        <v>0.20699999999999999</v>
      </c>
      <c r="E18" s="5">
        <v>0.92300000000000004</v>
      </c>
    </row>
    <row r="19" spans="1:5" x14ac:dyDescent="0.3">
      <c r="A19" s="1">
        <v>2013</v>
      </c>
      <c r="B19" s="5">
        <v>0.42599999999999999</v>
      </c>
      <c r="C19" s="5">
        <v>0.39100000000000001</v>
      </c>
      <c r="D19" s="5">
        <v>0.17299999999999999</v>
      </c>
      <c r="E19" s="5">
        <v>0.99</v>
      </c>
    </row>
    <row r="20" spans="1:5" x14ac:dyDescent="0.3">
      <c r="A20" s="1">
        <v>2014</v>
      </c>
      <c r="B20" s="5">
        <v>0.48099999999999998</v>
      </c>
      <c r="C20" s="5">
        <v>0.45900000000000002</v>
      </c>
      <c r="D20" s="5">
        <v>0.16200000000000001</v>
      </c>
      <c r="E20" s="5">
        <v>1.1020000000000001</v>
      </c>
    </row>
    <row r="21" spans="1:5" x14ac:dyDescent="0.3">
      <c r="A21" s="1">
        <v>2015</v>
      </c>
      <c r="B21" s="5">
        <v>0.49299999999999999</v>
      </c>
      <c r="C21" s="5">
        <v>0.56999999999999995</v>
      </c>
      <c r="D21" s="5">
        <v>0.17299999999999999</v>
      </c>
      <c r="E21" s="5">
        <v>1.236</v>
      </c>
    </row>
    <row r="22" spans="1:5" x14ac:dyDescent="0.3">
      <c r="A22" s="1">
        <v>2016</v>
      </c>
      <c r="B22" s="5">
        <v>0.49199999999999999</v>
      </c>
      <c r="C22" s="5">
        <v>0.51500000000000001</v>
      </c>
      <c r="D22" s="5">
        <v>0.17299999999999999</v>
      </c>
      <c r="E22" s="5">
        <v>1.18</v>
      </c>
    </row>
    <row r="23" spans="1:5" x14ac:dyDescent="0.3">
      <c r="A23" s="1">
        <v>2017</v>
      </c>
      <c r="B23" s="5">
        <v>0.49199999999999999</v>
      </c>
      <c r="C23" s="5">
        <v>0.55900000000000005</v>
      </c>
      <c r="D23" s="5">
        <v>0.19600000000000001</v>
      </c>
      <c r="E23" s="5">
        <v>1.2470000000000001</v>
      </c>
    </row>
    <row r="24" spans="1:5" x14ac:dyDescent="0.3">
      <c r="A24" s="1">
        <v>2018</v>
      </c>
      <c r="B24" s="5">
        <v>0.47</v>
      </c>
      <c r="C24" s="5">
        <v>0.53700000000000003</v>
      </c>
      <c r="D24" s="5">
        <v>0.24</v>
      </c>
      <c r="E24" s="5">
        <v>1.2470000000000001</v>
      </c>
    </row>
    <row r="25" spans="1:5" x14ac:dyDescent="0.3">
      <c r="A25" s="1">
        <v>2019</v>
      </c>
      <c r="B25" s="5">
        <v>0.44800000000000001</v>
      </c>
      <c r="C25" s="5">
        <v>0.52600000000000002</v>
      </c>
      <c r="D25" s="5">
        <v>0.24</v>
      </c>
      <c r="E25" s="5">
        <v>1.214</v>
      </c>
    </row>
    <row r="26" spans="1:5" x14ac:dyDescent="0.3">
      <c r="A26" s="1">
        <v>2020</v>
      </c>
      <c r="B26" s="5">
        <v>0.48199999999999998</v>
      </c>
      <c r="C26" s="5">
        <v>0.56999999999999995</v>
      </c>
      <c r="D26" s="5">
        <v>0.17299999999999999</v>
      </c>
      <c r="E26" s="5">
        <v>1.2250000000000001</v>
      </c>
    </row>
    <row r="27" spans="1:5" x14ac:dyDescent="0.3">
      <c r="A27" s="1">
        <v>2021</v>
      </c>
      <c r="B27" s="5">
        <v>0.58199999999999996</v>
      </c>
      <c r="C27" s="5">
        <v>0.58199999999999996</v>
      </c>
      <c r="D27" s="5">
        <v>0.17299999999999999</v>
      </c>
      <c r="E27" s="5">
        <v>1.337</v>
      </c>
    </row>
    <row r="28" spans="1:5" x14ac:dyDescent="0.3">
      <c r="A28" s="1">
        <v>2022</v>
      </c>
      <c r="B28" s="5">
        <v>0.60399999999999998</v>
      </c>
      <c r="C28" s="5">
        <v>0.58199999999999996</v>
      </c>
      <c r="D28" s="5">
        <v>0.17299999999999999</v>
      </c>
      <c r="E28" s="5">
        <v>1.359</v>
      </c>
    </row>
    <row r="29" spans="1:5" x14ac:dyDescent="0.3">
      <c r="A29" s="1">
        <v>2023</v>
      </c>
      <c r="B29" s="5">
        <v>0.59299999999999997</v>
      </c>
      <c r="C29" s="5">
        <v>0.59299999999999997</v>
      </c>
      <c r="D29" s="5">
        <v>0.16200000000000001</v>
      </c>
      <c r="E29" s="5">
        <v>1.3480000000000001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1"/>
  <sheetViews>
    <sheetView workbookViewId="0">
      <selection activeCell="K39" sqref="K39"/>
    </sheetView>
  </sheetViews>
  <sheetFormatPr baseColWidth="10" defaultColWidth="9.140625" defaultRowHeight="16.5" x14ac:dyDescent="0.3"/>
  <cols>
    <col min="1" max="2" width="20.7109375" style="1" customWidth="1"/>
    <col min="3" max="3" width="29.140625" style="1" bestFit="1" customWidth="1"/>
    <col min="4" max="4" width="23.140625" style="1" bestFit="1" customWidth="1"/>
    <col min="5" max="5" width="40.85546875" style="1" bestFit="1" customWidth="1"/>
  </cols>
  <sheetData>
    <row r="1" spans="1:5" x14ac:dyDescent="0.3">
      <c r="A1" s="2" t="s">
        <v>137</v>
      </c>
    </row>
    <row r="3" spans="1:5" x14ac:dyDescent="0.25">
      <c r="A3" s="2" t="s">
        <v>31</v>
      </c>
      <c r="B3" s="2" t="s">
        <v>131</v>
      </c>
      <c r="C3" s="2" t="s">
        <v>132</v>
      </c>
      <c r="D3" s="2" t="s">
        <v>133</v>
      </c>
      <c r="E3" s="2" t="s">
        <v>136</v>
      </c>
    </row>
    <row r="4" spans="1:5" x14ac:dyDescent="0.3">
      <c r="A4" s="1">
        <v>1998</v>
      </c>
      <c r="B4" s="1">
        <v>0.26185240895424</v>
      </c>
      <c r="C4" s="6">
        <v>2.0289631296081598</v>
      </c>
      <c r="D4" s="1">
        <v>0.40765458543208</v>
      </c>
      <c r="E4" s="1">
        <v>2.6984701239944902</v>
      </c>
    </row>
    <row r="5" spans="1:5" x14ac:dyDescent="0.3">
      <c r="A5" s="1">
        <v>1999</v>
      </c>
      <c r="B5" s="1">
        <v>0.21002024182473</v>
      </c>
      <c r="C5" s="1">
        <v>2.0410067994830698</v>
      </c>
      <c r="D5" s="1">
        <v>0.45152497390907997</v>
      </c>
      <c r="E5" s="1">
        <v>2.7025520152168698</v>
      </c>
    </row>
    <row r="6" spans="1:5" x14ac:dyDescent="0.3">
      <c r="A6" s="1">
        <v>2000</v>
      </c>
      <c r="B6" s="1">
        <v>0.16034269645897001</v>
      </c>
      <c r="C6" s="1">
        <v>2.03982683836474</v>
      </c>
      <c r="D6" s="6">
        <v>0.49168561034119002</v>
      </c>
      <c r="E6" s="1">
        <v>2.6918551451649</v>
      </c>
    </row>
    <row r="7" spans="1:5" x14ac:dyDescent="0.3">
      <c r="A7" s="1">
        <v>2001</v>
      </c>
      <c r="B7" s="1">
        <v>0.14526630138152</v>
      </c>
      <c r="C7" s="1">
        <v>2.0156930942879501</v>
      </c>
      <c r="D7" s="1">
        <v>0.51783282171490996</v>
      </c>
      <c r="E7" s="1">
        <v>2.6787922173843799</v>
      </c>
    </row>
    <row r="8" spans="1:5" x14ac:dyDescent="0.3">
      <c r="A8" s="1">
        <v>2002</v>
      </c>
      <c r="B8" s="1">
        <v>0.18021806797375001</v>
      </c>
      <c r="C8" s="1">
        <v>1.9665167032103701</v>
      </c>
      <c r="D8" s="1">
        <v>0.52385826294568005</v>
      </c>
      <c r="E8" s="1">
        <v>2.6705930341298001</v>
      </c>
    </row>
    <row r="9" spans="1:5" x14ac:dyDescent="0.3">
      <c r="A9" s="1">
        <v>2003</v>
      </c>
      <c r="B9" s="6">
        <v>0.25993379950794998</v>
      </c>
      <c r="C9" s="1">
        <v>1.8913294449931499</v>
      </c>
      <c r="D9" s="1">
        <v>0.51026220399958999</v>
      </c>
      <c r="E9" s="1">
        <v>2.6615254485006901</v>
      </c>
    </row>
    <row r="10" spans="1:5" x14ac:dyDescent="0.3">
      <c r="A10" s="1">
        <v>2004</v>
      </c>
      <c r="B10" s="1">
        <v>0.36697592310667998</v>
      </c>
      <c r="C10" s="1">
        <v>1.78290000056103</v>
      </c>
      <c r="D10" s="1">
        <v>0.48164165913702001</v>
      </c>
      <c r="E10" s="1">
        <v>2.6315175828047299</v>
      </c>
    </row>
    <row r="11" spans="1:5" x14ac:dyDescent="0.3">
      <c r="A11" s="1">
        <v>2005</v>
      </c>
      <c r="B11" s="1">
        <v>0.45836799235269998</v>
      </c>
      <c r="C11" s="1">
        <v>1.6367522281139699</v>
      </c>
      <c r="D11" s="1">
        <v>0.45041612607720999</v>
      </c>
      <c r="E11" s="1">
        <v>2.5455363465438898</v>
      </c>
    </row>
    <row r="12" spans="1:5" x14ac:dyDescent="0.3">
      <c r="A12" s="1">
        <v>2006</v>
      </c>
      <c r="B12" s="1">
        <v>0.50628757086468001</v>
      </c>
      <c r="C12" s="1">
        <v>1.4607678568796101</v>
      </c>
      <c r="D12" s="1">
        <v>0.42413945867747999</v>
      </c>
      <c r="E12" s="1">
        <v>2.3911948864217698</v>
      </c>
    </row>
    <row r="13" spans="1:5" x14ac:dyDescent="0.3">
      <c r="A13" s="1">
        <v>2007</v>
      </c>
      <c r="B13" s="1">
        <v>0.49004840533951</v>
      </c>
      <c r="C13" s="1">
        <v>1.2742316882331099</v>
      </c>
      <c r="D13" s="1">
        <v>0.40937928420983</v>
      </c>
      <c r="E13" s="1">
        <v>2.1736593777824398</v>
      </c>
    </row>
    <row r="14" spans="1:5" x14ac:dyDescent="0.3">
      <c r="A14" s="1">
        <v>2008</v>
      </c>
      <c r="B14" s="1">
        <v>0.40918620837342001</v>
      </c>
      <c r="C14" s="1">
        <v>1.10088183200943</v>
      </c>
      <c r="D14" s="1">
        <v>0.40796045509460999</v>
      </c>
      <c r="E14" s="1">
        <v>1.91802849547746</v>
      </c>
    </row>
    <row r="15" spans="1:5" x14ac:dyDescent="0.3">
      <c r="A15" s="1">
        <v>2009</v>
      </c>
      <c r="B15" s="1">
        <v>0.29410991381562002</v>
      </c>
      <c r="C15" s="1">
        <v>0.96750808383291997</v>
      </c>
      <c r="D15" s="1">
        <v>0.41495796609725</v>
      </c>
      <c r="E15" s="1">
        <v>1.6765759637458</v>
      </c>
    </row>
    <row r="16" spans="1:5" x14ac:dyDescent="0.3">
      <c r="A16" s="1">
        <v>2010</v>
      </c>
      <c r="B16" s="1">
        <v>0.19131254820065999</v>
      </c>
      <c r="C16" s="1">
        <v>0.87472840436582</v>
      </c>
      <c r="D16" s="1">
        <v>0.42165366837936002</v>
      </c>
      <c r="E16" s="1">
        <v>1.4876946209458499</v>
      </c>
    </row>
    <row r="17" spans="1:5" x14ac:dyDescent="0.3">
      <c r="A17" s="1">
        <v>2011</v>
      </c>
      <c r="B17" s="1">
        <v>0.11015617421752</v>
      </c>
      <c r="C17" s="1">
        <v>0.80487758122899999</v>
      </c>
      <c r="D17" s="1">
        <v>0.43000935717226002</v>
      </c>
      <c r="E17" s="1">
        <v>1.3450431126187801</v>
      </c>
    </row>
    <row r="18" spans="1:5" x14ac:dyDescent="0.3">
      <c r="A18" s="1">
        <v>2012</v>
      </c>
      <c r="B18" s="1">
        <v>4.7913696106149997E-2</v>
      </c>
      <c r="C18" s="1">
        <v>0.74766109187136998</v>
      </c>
      <c r="D18" s="1">
        <v>0.44258035215449998</v>
      </c>
      <c r="E18" s="6">
        <v>1.2381551401320099</v>
      </c>
    </row>
    <row r="19" spans="1:5" x14ac:dyDescent="0.3">
      <c r="A19" s="1">
        <v>2013</v>
      </c>
      <c r="B19" s="6">
        <v>5.1180300772300001E-3</v>
      </c>
      <c r="C19" s="1">
        <v>0.68981902087185998</v>
      </c>
      <c r="D19" s="1">
        <v>0.45839376643890001</v>
      </c>
      <c r="E19" s="1">
        <v>1.1533308173879999</v>
      </c>
    </row>
    <row r="20" spans="1:5" x14ac:dyDescent="0.3">
      <c r="A20" s="1">
        <v>2014</v>
      </c>
      <c r="B20" s="1">
        <v>-1.417228500487E-2</v>
      </c>
      <c r="C20" s="1">
        <v>0.62962842882934</v>
      </c>
      <c r="D20" s="1">
        <v>0.47417542424603998</v>
      </c>
      <c r="E20" s="1">
        <v>1.08963156807051</v>
      </c>
    </row>
    <row r="21" spans="1:5" x14ac:dyDescent="0.3">
      <c r="A21" s="1">
        <v>2015</v>
      </c>
      <c r="B21" s="1">
        <v>-1.392974596408E-2</v>
      </c>
      <c r="C21" s="1">
        <v>0.57366149356337004</v>
      </c>
      <c r="D21" s="6">
        <v>0.48847977033341999</v>
      </c>
      <c r="E21" s="1">
        <v>1.0482115179327101</v>
      </c>
    </row>
    <row r="22" spans="1:5" x14ac:dyDescent="0.3">
      <c r="A22" s="1">
        <v>2016</v>
      </c>
      <c r="B22" s="1">
        <v>4.84790332378E-3</v>
      </c>
      <c r="C22" s="1">
        <v>0.52788587399617004</v>
      </c>
      <c r="D22" s="1">
        <v>0.49782978865269001</v>
      </c>
      <c r="E22" s="1">
        <v>1.03056356597264</v>
      </c>
    </row>
    <row r="23" spans="1:5" x14ac:dyDescent="0.3">
      <c r="A23" s="1">
        <v>2017</v>
      </c>
      <c r="B23" s="1">
        <v>3.7841935982909997E-2</v>
      </c>
      <c r="C23" s="1">
        <v>0.49706281569171001</v>
      </c>
      <c r="D23" s="1">
        <v>0.49881108440381999</v>
      </c>
      <c r="E23" s="1">
        <v>1.03371583607843</v>
      </c>
    </row>
    <row r="24" spans="1:5" x14ac:dyDescent="0.3">
      <c r="A24" s="1">
        <v>2018</v>
      </c>
      <c r="B24" s="1">
        <v>7.8109282353990006E-2</v>
      </c>
      <c r="C24" s="1">
        <v>0.47842600877597002</v>
      </c>
      <c r="D24" s="1">
        <v>0.48980058560499001</v>
      </c>
      <c r="E24" s="1">
        <v>1.04633587673495</v>
      </c>
    </row>
    <row r="25" spans="1:5" x14ac:dyDescent="0.3">
      <c r="A25" s="1">
        <v>2019</v>
      </c>
      <c r="B25" s="1">
        <v>0.11560874317775</v>
      </c>
      <c r="C25" s="1">
        <v>0.47554499537048001</v>
      </c>
      <c r="D25" s="1">
        <v>0.47206053170368001</v>
      </c>
      <c r="E25" s="6">
        <v>1.0632142702519101</v>
      </c>
    </row>
    <row r="26" spans="1:5" x14ac:dyDescent="0.3">
      <c r="A26" s="1">
        <v>2020</v>
      </c>
      <c r="B26" s="1">
        <v>0.14903172430405001</v>
      </c>
      <c r="C26" s="1">
        <v>0.48882719194184998</v>
      </c>
      <c r="D26" s="1">
        <v>0.44548420758466001</v>
      </c>
      <c r="E26" s="1">
        <v>1.08334312383056</v>
      </c>
    </row>
    <row r="27" spans="1:5" x14ac:dyDescent="0.3">
      <c r="A27" s="1">
        <v>2021</v>
      </c>
      <c r="B27" s="1">
        <v>0.18429630468717001</v>
      </c>
      <c r="C27" s="1">
        <v>0.52094276361556002</v>
      </c>
      <c r="D27" s="1">
        <v>0.41014901694931</v>
      </c>
      <c r="E27" s="1">
        <v>1.1153880852520399</v>
      </c>
    </row>
    <row r="28" spans="1:5" x14ac:dyDescent="0.3">
      <c r="A28" s="1">
        <v>2022</v>
      </c>
      <c r="B28" s="1">
        <v>0.19966496843779999</v>
      </c>
      <c r="C28" s="1">
        <v>0.54715488165489001</v>
      </c>
      <c r="D28" s="1">
        <v>0.37710506062811</v>
      </c>
      <c r="E28" s="1">
        <v>1.1239249107208</v>
      </c>
    </row>
    <row r="29" spans="1:5" x14ac:dyDescent="0.3">
      <c r="A29" s="1">
        <v>2023</v>
      </c>
      <c r="B29" s="1">
        <v>0.19035390313216</v>
      </c>
      <c r="C29" s="1">
        <v>0.55979686461287004</v>
      </c>
      <c r="D29" s="1">
        <v>0.35293987613939998</v>
      </c>
      <c r="E29" s="1">
        <v>1.1030906438844299</v>
      </c>
    </row>
    <row r="30" spans="1:5" x14ac:dyDescent="0.3">
      <c r="A30" s="1">
        <v>2024</v>
      </c>
      <c r="B30" s="1">
        <v>0.1758083921146</v>
      </c>
      <c r="C30" s="1">
        <v>0.56627783764294004</v>
      </c>
      <c r="D30" s="1">
        <v>0.33610578055238999</v>
      </c>
      <c r="E30" s="6">
        <v>1.0781920103099201</v>
      </c>
    </row>
    <row r="31" spans="1:5" x14ac:dyDescent="0.3">
      <c r="A31" s="1">
        <v>2025</v>
      </c>
      <c r="B31" s="1">
        <v>0.1642767613725</v>
      </c>
      <c r="C31" s="6">
        <v>0.57057789986905005</v>
      </c>
      <c r="D31" s="1">
        <v>0.32586394873234997</v>
      </c>
      <c r="E31" s="6">
        <v>1.0607186099739001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94"/>
  <sheetViews>
    <sheetView workbookViewId="0">
      <selection activeCell="J21" sqref="J21"/>
    </sheetView>
  </sheetViews>
  <sheetFormatPr baseColWidth="10" defaultColWidth="9.140625" defaultRowHeight="16.5" x14ac:dyDescent="0.3"/>
  <cols>
    <col min="1" max="1" width="20.7109375" style="1" customWidth="1"/>
    <col min="2" max="2" width="40.28515625" style="1" bestFit="1" customWidth="1"/>
    <col min="3" max="4" width="38.28515625" style="1" bestFit="1" customWidth="1"/>
    <col min="5" max="5" width="41.7109375" style="1" bestFit="1" customWidth="1"/>
  </cols>
  <sheetData>
    <row r="1" spans="1:5" x14ac:dyDescent="0.3">
      <c r="A1" s="2" t="s">
        <v>142</v>
      </c>
    </row>
    <row r="3" spans="1:5" x14ac:dyDescent="0.25">
      <c r="A3" s="2" t="s">
        <v>31</v>
      </c>
      <c r="B3" s="2" t="s">
        <v>138</v>
      </c>
      <c r="C3" s="2" t="s">
        <v>139</v>
      </c>
      <c r="D3" s="2" t="s">
        <v>140</v>
      </c>
      <c r="E3" s="2" t="s">
        <v>141</v>
      </c>
    </row>
    <row r="4" spans="1:5" x14ac:dyDescent="0.3">
      <c r="A4" s="1">
        <v>1970</v>
      </c>
      <c r="B4" s="3">
        <v>0.34</v>
      </c>
      <c r="C4" s="3"/>
      <c r="D4" s="3"/>
      <c r="E4" s="3"/>
    </row>
    <row r="5" spans="1:5" x14ac:dyDescent="0.3">
      <c r="A5" s="1">
        <v>1971</v>
      </c>
      <c r="B5" s="3">
        <v>0.36</v>
      </c>
      <c r="C5" s="3"/>
      <c r="D5" s="3"/>
      <c r="E5" s="3"/>
    </row>
    <row r="6" spans="1:5" x14ac:dyDescent="0.3">
      <c r="A6" s="1">
        <v>1972</v>
      </c>
      <c r="B6" s="3">
        <v>0.38</v>
      </c>
      <c r="C6" s="3"/>
      <c r="D6" s="3"/>
      <c r="E6" s="3"/>
    </row>
    <row r="7" spans="1:5" x14ac:dyDescent="0.3">
      <c r="A7" s="1">
        <v>1973</v>
      </c>
      <c r="B7" s="3">
        <v>0.39</v>
      </c>
      <c r="C7" s="3"/>
      <c r="D7" s="3"/>
      <c r="E7" s="3"/>
    </row>
    <row r="8" spans="1:5" x14ac:dyDescent="0.3">
      <c r="A8" s="1">
        <v>1974</v>
      </c>
      <c r="B8" s="3">
        <v>0.4</v>
      </c>
      <c r="C8" s="3"/>
      <c r="D8" s="3"/>
      <c r="E8" s="3"/>
    </row>
    <row r="9" spans="1:5" x14ac:dyDescent="0.3">
      <c r="A9" s="1">
        <v>1975</v>
      </c>
      <c r="B9" s="3">
        <v>0.41</v>
      </c>
      <c r="C9" s="3"/>
      <c r="D9" s="3"/>
      <c r="E9" s="3"/>
    </row>
    <row r="10" spans="1:5" x14ac:dyDescent="0.3">
      <c r="A10" s="1">
        <v>1976</v>
      </c>
      <c r="B10" s="3">
        <v>0.42</v>
      </c>
      <c r="C10" s="3"/>
      <c r="D10" s="3"/>
      <c r="E10" s="3"/>
    </row>
    <row r="11" spans="1:5" x14ac:dyDescent="0.3">
      <c r="A11" s="1">
        <v>1977</v>
      </c>
      <c r="B11" s="3">
        <v>0.44</v>
      </c>
      <c r="C11" s="3"/>
      <c r="D11" s="3"/>
      <c r="E11" s="3"/>
    </row>
    <row r="12" spans="1:5" x14ac:dyDescent="0.3">
      <c r="A12" s="1">
        <v>1978</v>
      </c>
      <c r="B12" s="3">
        <v>0.44</v>
      </c>
      <c r="C12" s="3"/>
      <c r="D12" s="3"/>
      <c r="E12" s="3"/>
    </row>
    <row r="13" spans="1:5" x14ac:dyDescent="0.3">
      <c r="A13" s="1">
        <v>1979</v>
      </c>
      <c r="B13" s="3">
        <v>0.46</v>
      </c>
      <c r="C13" s="3"/>
      <c r="D13" s="3"/>
      <c r="E13" s="3"/>
    </row>
    <row r="14" spans="1:5" x14ac:dyDescent="0.3">
      <c r="A14" s="1">
        <v>1980</v>
      </c>
      <c r="B14" s="3">
        <v>0.46</v>
      </c>
      <c r="C14" s="3"/>
      <c r="D14" s="3"/>
      <c r="E14" s="3"/>
    </row>
    <row r="15" spans="1:5" x14ac:dyDescent="0.3">
      <c r="A15" s="1">
        <v>1981</v>
      </c>
      <c r="B15" s="3">
        <v>0.47</v>
      </c>
      <c r="C15" s="3"/>
      <c r="D15" s="3"/>
      <c r="E15" s="3"/>
    </row>
    <row r="16" spans="1:5" x14ac:dyDescent="0.3">
      <c r="A16" s="1">
        <v>1982</v>
      </c>
      <c r="B16" s="3">
        <v>0.47</v>
      </c>
      <c r="C16" s="3"/>
      <c r="D16" s="3"/>
      <c r="E16" s="3"/>
    </row>
    <row r="17" spans="1:5" x14ac:dyDescent="0.3">
      <c r="A17" s="1">
        <v>1983</v>
      </c>
      <c r="B17" s="3">
        <v>0.48</v>
      </c>
      <c r="C17" s="3"/>
      <c r="D17" s="3"/>
      <c r="E17" s="3"/>
    </row>
    <row r="18" spans="1:5" x14ac:dyDescent="0.3">
      <c r="A18" s="1">
        <v>1984</v>
      </c>
      <c r="B18" s="3">
        <v>0.5</v>
      </c>
      <c r="C18" s="3"/>
      <c r="D18" s="3"/>
      <c r="E18" s="3"/>
    </row>
    <row r="19" spans="1:5" x14ac:dyDescent="0.3">
      <c r="A19" s="1">
        <v>1985</v>
      </c>
      <c r="B19" s="3">
        <v>0.52</v>
      </c>
      <c r="C19" s="3"/>
      <c r="D19" s="3"/>
      <c r="E19" s="3"/>
    </row>
    <row r="20" spans="1:5" x14ac:dyDescent="0.3">
      <c r="A20" s="1">
        <v>1986</v>
      </c>
      <c r="B20" s="3">
        <v>0.54</v>
      </c>
      <c r="C20" s="3"/>
      <c r="D20" s="3"/>
      <c r="E20" s="3"/>
    </row>
    <row r="21" spans="1:5" x14ac:dyDescent="0.3">
      <c r="A21" s="1">
        <v>1987</v>
      </c>
      <c r="B21" s="3">
        <v>0.55000000000000004</v>
      </c>
      <c r="C21" s="3"/>
      <c r="D21" s="3"/>
      <c r="E21" s="3"/>
    </row>
    <row r="22" spans="1:5" x14ac:dyDescent="0.3">
      <c r="A22" s="1">
        <v>1988</v>
      </c>
      <c r="B22" s="3">
        <v>0.54</v>
      </c>
      <c r="C22" s="3"/>
      <c r="D22" s="3"/>
      <c r="E22" s="3"/>
    </row>
    <row r="23" spans="1:5" x14ac:dyDescent="0.3">
      <c r="A23" s="1">
        <v>1989</v>
      </c>
      <c r="B23" s="3">
        <v>0.52</v>
      </c>
      <c r="C23" s="3"/>
      <c r="D23" s="3"/>
      <c r="E23" s="3"/>
    </row>
    <row r="24" spans="1:5" x14ac:dyDescent="0.3">
      <c r="A24" s="1">
        <v>1990</v>
      </c>
      <c r="B24" s="3">
        <v>0.53</v>
      </c>
      <c r="C24" s="3"/>
      <c r="D24" s="3"/>
      <c r="E24" s="3"/>
    </row>
    <row r="25" spans="1:5" x14ac:dyDescent="0.3">
      <c r="A25" s="1">
        <v>1991</v>
      </c>
      <c r="B25" s="3">
        <v>0.53</v>
      </c>
      <c r="C25" s="3"/>
      <c r="D25" s="3"/>
      <c r="E25" s="3"/>
    </row>
    <row r="26" spans="1:5" x14ac:dyDescent="0.3">
      <c r="A26" s="1">
        <v>1992</v>
      </c>
      <c r="B26" s="3">
        <v>0.54</v>
      </c>
      <c r="C26" s="3"/>
      <c r="D26" s="3"/>
      <c r="E26" s="3"/>
    </row>
    <row r="27" spans="1:5" x14ac:dyDescent="0.3">
      <c r="A27" s="1">
        <v>1993</v>
      </c>
      <c r="B27" s="3">
        <v>0.55000000000000004</v>
      </c>
      <c r="C27" s="3"/>
      <c r="D27" s="3"/>
      <c r="E27" s="3"/>
    </row>
    <row r="28" spans="1:5" x14ac:dyDescent="0.3">
      <c r="A28" s="1">
        <v>1994</v>
      </c>
      <c r="B28" s="3">
        <v>0.56999999999999995</v>
      </c>
      <c r="C28" s="3"/>
      <c r="D28" s="3"/>
      <c r="E28" s="3"/>
    </row>
    <row r="29" spans="1:5" x14ac:dyDescent="0.3">
      <c r="A29" s="1">
        <v>1995</v>
      </c>
      <c r="B29" s="3">
        <v>0.59</v>
      </c>
      <c r="C29" s="3"/>
      <c r="D29" s="3"/>
      <c r="E29" s="3"/>
    </row>
    <row r="30" spans="1:5" x14ac:dyDescent="0.3">
      <c r="A30" s="1">
        <v>1996</v>
      </c>
      <c r="B30" s="3">
        <v>0.61</v>
      </c>
      <c r="C30" s="3"/>
      <c r="D30" s="3"/>
      <c r="E30" s="3"/>
    </row>
    <row r="31" spans="1:5" x14ac:dyDescent="0.3">
      <c r="A31" s="1">
        <v>1997</v>
      </c>
      <c r="B31" s="3">
        <v>0.63</v>
      </c>
      <c r="C31" s="3"/>
      <c r="D31" s="3"/>
      <c r="E31" s="3"/>
    </row>
    <row r="32" spans="1:5" x14ac:dyDescent="0.3">
      <c r="A32" s="1">
        <v>1998</v>
      </c>
      <c r="B32" s="3">
        <v>0.66</v>
      </c>
      <c r="C32" s="3"/>
      <c r="D32" s="3"/>
      <c r="E32" s="3"/>
    </row>
    <row r="33" spans="1:5" x14ac:dyDescent="0.3">
      <c r="A33" s="1">
        <v>1999</v>
      </c>
      <c r="B33" s="3">
        <v>0.67</v>
      </c>
      <c r="C33" s="3"/>
      <c r="D33" s="3"/>
      <c r="E33" s="3"/>
    </row>
    <row r="34" spans="1:5" x14ac:dyDescent="0.3">
      <c r="A34" s="1">
        <v>2000</v>
      </c>
      <c r="B34" s="3">
        <v>0.68</v>
      </c>
      <c r="C34" s="3"/>
      <c r="D34" s="3"/>
      <c r="E34" s="3"/>
    </row>
    <row r="35" spans="1:5" x14ac:dyDescent="0.3">
      <c r="A35" s="1">
        <v>2001</v>
      </c>
      <c r="B35" s="3">
        <v>0.69</v>
      </c>
      <c r="C35" s="3"/>
      <c r="D35" s="3"/>
      <c r="E35" s="3"/>
    </row>
    <row r="36" spans="1:5" x14ac:dyDescent="0.3">
      <c r="A36" s="1">
        <v>2002</v>
      </c>
      <c r="B36" s="3">
        <v>0.7</v>
      </c>
      <c r="C36" s="3"/>
      <c r="D36" s="3"/>
      <c r="E36" s="3"/>
    </row>
    <row r="37" spans="1:5" x14ac:dyDescent="0.3">
      <c r="A37" s="1">
        <v>2003</v>
      </c>
      <c r="B37" s="3">
        <v>0.71</v>
      </c>
      <c r="C37" s="3"/>
      <c r="D37" s="3"/>
      <c r="E37" s="3"/>
    </row>
    <row r="38" spans="1:5" x14ac:dyDescent="0.3">
      <c r="A38" s="1">
        <v>2004</v>
      </c>
      <c r="B38" s="3">
        <v>0.74</v>
      </c>
      <c r="C38" s="3"/>
      <c r="D38" s="3"/>
      <c r="E38" s="3"/>
    </row>
    <row r="39" spans="1:5" x14ac:dyDescent="0.3">
      <c r="A39" s="1">
        <v>2005</v>
      </c>
      <c r="B39" s="3">
        <v>0.77</v>
      </c>
      <c r="C39" s="3"/>
      <c r="D39" s="3"/>
      <c r="E39" s="3"/>
    </row>
    <row r="40" spans="1:5" x14ac:dyDescent="0.3">
      <c r="A40" s="1">
        <v>2006</v>
      </c>
      <c r="B40" s="3">
        <v>0.81</v>
      </c>
      <c r="C40" s="3"/>
      <c r="D40" s="3"/>
      <c r="E40" s="3"/>
    </row>
    <row r="41" spans="1:5" x14ac:dyDescent="0.3">
      <c r="A41" s="1">
        <v>2007</v>
      </c>
      <c r="B41" s="3">
        <v>0.85</v>
      </c>
      <c r="C41" s="3"/>
      <c r="D41" s="3"/>
      <c r="E41" s="3"/>
    </row>
    <row r="42" spans="1:5" x14ac:dyDescent="0.3">
      <c r="A42" s="1">
        <v>2008</v>
      </c>
      <c r="B42" s="3">
        <v>0.86</v>
      </c>
      <c r="C42" s="3"/>
      <c r="D42" s="3"/>
      <c r="E42" s="3"/>
    </row>
    <row r="43" spans="1:5" x14ac:dyDescent="0.3">
      <c r="A43" s="1">
        <v>2009</v>
      </c>
      <c r="B43" s="3">
        <v>0.84</v>
      </c>
      <c r="C43" s="3"/>
      <c r="D43" s="3"/>
      <c r="E43" s="3"/>
    </row>
    <row r="44" spans="1:5" x14ac:dyDescent="0.3">
      <c r="A44" s="1">
        <v>2010</v>
      </c>
      <c r="B44" s="3">
        <v>0.85</v>
      </c>
      <c r="C44" s="3"/>
      <c r="D44" s="3"/>
      <c r="E44" s="3"/>
    </row>
    <row r="45" spans="1:5" x14ac:dyDescent="0.3">
      <c r="A45" s="1">
        <v>2011</v>
      </c>
      <c r="B45" s="3">
        <v>0.85</v>
      </c>
      <c r="C45" s="3"/>
      <c r="D45" s="3"/>
      <c r="E45" s="3"/>
    </row>
    <row r="46" spans="1:5" x14ac:dyDescent="0.3">
      <c r="A46" s="1">
        <v>2012</v>
      </c>
      <c r="B46" s="3">
        <v>0.88</v>
      </c>
      <c r="C46" s="3"/>
      <c r="D46" s="3"/>
      <c r="E46" s="3"/>
    </row>
    <row r="47" spans="1:5" x14ac:dyDescent="0.3">
      <c r="A47" s="1">
        <v>2013</v>
      </c>
      <c r="B47" s="3">
        <v>0.89</v>
      </c>
      <c r="C47" s="3"/>
      <c r="D47" s="3"/>
      <c r="E47" s="3"/>
    </row>
    <row r="48" spans="1:5" x14ac:dyDescent="0.3">
      <c r="A48" s="1">
        <v>2014</v>
      </c>
      <c r="B48" s="3">
        <v>0.9</v>
      </c>
      <c r="C48" s="3"/>
      <c r="D48" s="3"/>
      <c r="E48" s="3"/>
    </row>
    <row r="49" spans="1:5" x14ac:dyDescent="0.3">
      <c r="A49" s="1">
        <v>2015</v>
      </c>
      <c r="B49" s="3">
        <v>0.9</v>
      </c>
      <c r="C49" s="3"/>
      <c r="D49" s="3"/>
      <c r="E49" s="3"/>
    </row>
    <row r="50" spans="1:5" x14ac:dyDescent="0.3">
      <c r="A50" s="1">
        <v>2016</v>
      </c>
      <c r="B50" s="3">
        <v>0.9</v>
      </c>
      <c r="C50" s="3"/>
      <c r="D50" s="3"/>
      <c r="E50" s="3"/>
    </row>
    <row r="51" spans="1:5" x14ac:dyDescent="0.3">
      <c r="A51" s="1">
        <v>2017</v>
      </c>
      <c r="B51" s="3">
        <v>0.92</v>
      </c>
      <c r="C51" s="3"/>
      <c r="D51" s="3"/>
      <c r="E51" s="3"/>
    </row>
    <row r="52" spans="1:5" x14ac:dyDescent="0.3">
      <c r="A52" s="1">
        <v>2018</v>
      </c>
      <c r="B52" s="3">
        <v>0.93</v>
      </c>
      <c r="C52" s="3"/>
      <c r="D52" s="3"/>
      <c r="E52" s="3"/>
    </row>
    <row r="53" spans="1:5" x14ac:dyDescent="0.3">
      <c r="A53" s="1">
        <v>2019</v>
      </c>
      <c r="B53" s="3">
        <v>0.95</v>
      </c>
      <c r="C53" s="3"/>
      <c r="D53" s="3"/>
      <c r="E53" s="3"/>
    </row>
    <row r="54" spans="1:5" x14ac:dyDescent="0.3">
      <c r="A54" s="1">
        <v>2020</v>
      </c>
      <c r="B54" s="3">
        <v>0.92</v>
      </c>
      <c r="C54" s="3"/>
      <c r="D54" s="3"/>
      <c r="E54" s="3"/>
    </row>
    <row r="55" spans="1:5" x14ac:dyDescent="0.3">
      <c r="A55" s="1">
        <v>2021</v>
      </c>
      <c r="B55" s="3">
        <v>0.95</v>
      </c>
      <c r="C55" s="3"/>
      <c r="D55" s="3"/>
      <c r="E55" s="3"/>
    </row>
    <row r="56" spans="1:5" x14ac:dyDescent="0.3">
      <c r="A56" s="1">
        <v>2022</v>
      </c>
      <c r="B56" s="3">
        <v>1</v>
      </c>
      <c r="C56" s="3"/>
      <c r="D56" s="3"/>
      <c r="E56" s="3"/>
    </row>
    <row r="57" spans="1:5" x14ac:dyDescent="0.3">
      <c r="A57" s="1">
        <v>2023</v>
      </c>
      <c r="B57" s="3">
        <v>1</v>
      </c>
      <c r="C57" s="3"/>
      <c r="D57" s="3"/>
      <c r="E57" s="3"/>
    </row>
    <row r="58" spans="1:5" x14ac:dyDescent="0.3">
      <c r="A58" s="1">
        <v>2024</v>
      </c>
      <c r="B58" s="3">
        <v>0.99</v>
      </c>
      <c r="C58" s="3"/>
      <c r="D58" s="3"/>
      <c r="E58" s="3"/>
    </row>
    <row r="59" spans="1:5" x14ac:dyDescent="0.3">
      <c r="A59" s="1">
        <v>2025</v>
      </c>
      <c r="B59" s="3">
        <v>1</v>
      </c>
      <c r="C59" s="3">
        <v>1</v>
      </c>
      <c r="D59" s="3">
        <v>1</v>
      </c>
      <c r="E59" s="3">
        <v>1</v>
      </c>
    </row>
    <row r="60" spans="1:5" x14ac:dyDescent="0.3">
      <c r="A60" s="1">
        <v>2026</v>
      </c>
      <c r="B60" s="3"/>
      <c r="C60" s="3">
        <v>1.01</v>
      </c>
      <c r="D60" s="3">
        <v>1.02</v>
      </c>
      <c r="E60" s="3">
        <v>1</v>
      </c>
    </row>
    <row r="61" spans="1:5" x14ac:dyDescent="0.3">
      <c r="A61" s="1">
        <v>2027</v>
      </c>
      <c r="B61" s="3"/>
      <c r="C61" s="3">
        <v>1.02</v>
      </c>
      <c r="D61" s="3">
        <v>1.04</v>
      </c>
      <c r="E61" s="3">
        <v>1.01</v>
      </c>
    </row>
    <row r="62" spans="1:5" x14ac:dyDescent="0.3">
      <c r="A62" s="1">
        <v>2028</v>
      </c>
      <c r="B62" s="3"/>
      <c r="C62" s="3">
        <v>1.03</v>
      </c>
      <c r="D62" s="3">
        <v>1.07</v>
      </c>
      <c r="E62" s="3">
        <v>1.01</v>
      </c>
    </row>
    <row r="63" spans="1:5" x14ac:dyDescent="0.3">
      <c r="A63" s="1">
        <v>2029</v>
      </c>
      <c r="B63" s="3"/>
      <c r="C63" s="3">
        <v>1.04</v>
      </c>
      <c r="D63" s="3">
        <v>1.0900000000000001</v>
      </c>
      <c r="E63" s="3">
        <v>1.01</v>
      </c>
    </row>
    <row r="64" spans="1:5" x14ac:dyDescent="0.3">
      <c r="A64" s="1">
        <v>2030</v>
      </c>
      <c r="B64" s="3"/>
      <c r="C64" s="3">
        <v>1.05</v>
      </c>
      <c r="D64" s="3">
        <v>1.1100000000000001</v>
      </c>
      <c r="E64" s="3">
        <v>1.02</v>
      </c>
    </row>
    <row r="65" spans="1:5" x14ac:dyDescent="0.3">
      <c r="A65" s="1">
        <v>2031</v>
      </c>
      <c r="B65" s="3"/>
      <c r="C65" s="3">
        <v>1.05</v>
      </c>
      <c r="D65" s="3">
        <v>1.1399999999999999</v>
      </c>
      <c r="E65" s="3">
        <v>1.02</v>
      </c>
    </row>
    <row r="66" spans="1:5" x14ac:dyDescent="0.3">
      <c r="A66" s="1">
        <v>2032</v>
      </c>
      <c r="B66" s="3"/>
      <c r="C66" s="3">
        <v>1.06</v>
      </c>
      <c r="D66" s="3">
        <v>1.1599999999999999</v>
      </c>
      <c r="E66" s="3">
        <v>1.02</v>
      </c>
    </row>
    <row r="67" spans="1:5" x14ac:dyDescent="0.3">
      <c r="A67" s="1">
        <v>2033</v>
      </c>
      <c r="B67" s="3"/>
      <c r="C67" s="3">
        <v>1.07</v>
      </c>
      <c r="D67" s="3">
        <v>1.19</v>
      </c>
      <c r="E67" s="3">
        <v>1.02</v>
      </c>
    </row>
    <row r="68" spans="1:5" x14ac:dyDescent="0.3">
      <c r="A68" s="1">
        <v>2034</v>
      </c>
      <c r="B68" s="3"/>
      <c r="C68" s="3">
        <v>1.08</v>
      </c>
      <c r="D68" s="3">
        <v>1.22</v>
      </c>
      <c r="E68" s="3">
        <v>1.03</v>
      </c>
    </row>
    <row r="69" spans="1:5" x14ac:dyDescent="0.3">
      <c r="A69" s="1">
        <v>2035</v>
      </c>
      <c r="B69" s="3"/>
      <c r="C69" s="3">
        <v>1.0900000000000001</v>
      </c>
      <c r="D69" s="3">
        <v>1.24</v>
      </c>
      <c r="E69" s="3">
        <v>1.03</v>
      </c>
    </row>
    <row r="70" spans="1:5" x14ac:dyDescent="0.3">
      <c r="A70" s="1">
        <v>2036</v>
      </c>
      <c r="B70" s="3"/>
      <c r="C70" s="3">
        <v>1.1000000000000001</v>
      </c>
      <c r="D70" s="3">
        <v>1.27</v>
      </c>
      <c r="E70" s="3">
        <v>1.03</v>
      </c>
    </row>
    <row r="71" spans="1:5" x14ac:dyDescent="0.3">
      <c r="A71" s="1">
        <v>2037</v>
      </c>
      <c r="B71" s="3"/>
      <c r="C71" s="3">
        <v>1.1100000000000001</v>
      </c>
      <c r="D71" s="3">
        <v>1.3</v>
      </c>
      <c r="E71" s="3">
        <v>1.04</v>
      </c>
    </row>
    <row r="72" spans="1:5" x14ac:dyDescent="0.3">
      <c r="A72" s="1">
        <v>2038</v>
      </c>
      <c r="B72" s="3"/>
      <c r="C72" s="3">
        <v>1.1200000000000001</v>
      </c>
      <c r="D72" s="3">
        <v>1.32</v>
      </c>
      <c r="E72" s="3">
        <v>1.04</v>
      </c>
    </row>
    <row r="73" spans="1:5" x14ac:dyDescent="0.3">
      <c r="A73" s="1">
        <v>2039</v>
      </c>
      <c r="B73" s="3"/>
      <c r="C73" s="3">
        <v>1.1299999999999999</v>
      </c>
      <c r="D73" s="3">
        <v>1.35</v>
      </c>
      <c r="E73" s="3">
        <v>1.04</v>
      </c>
    </row>
    <row r="74" spans="1:5" x14ac:dyDescent="0.3">
      <c r="A74" s="1">
        <v>2040</v>
      </c>
      <c r="B74" s="3"/>
      <c r="C74" s="3">
        <v>1.1399999999999999</v>
      </c>
      <c r="D74" s="3">
        <v>1.38</v>
      </c>
      <c r="E74" s="3">
        <v>1.05</v>
      </c>
    </row>
    <row r="75" spans="1:5" x14ac:dyDescent="0.3">
      <c r="A75" s="1">
        <v>2041</v>
      </c>
      <c r="B75" s="3"/>
      <c r="C75" s="3">
        <v>1.1499999999999999</v>
      </c>
      <c r="D75" s="3">
        <v>1.41</v>
      </c>
      <c r="E75" s="3">
        <v>1.05</v>
      </c>
    </row>
    <row r="76" spans="1:5" x14ac:dyDescent="0.3">
      <c r="A76" s="1">
        <v>2042</v>
      </c>
      <c r="B76" s="3"/>
      <c r="C76" s="3">
        <v>1.1599999999999999</v>
      </c>
      <c r="D76" s="3">
        <v>1.44</v>
      </c>
      <c r="E76" s="3">
        <v>1.05</v>
      </c>
    </row>
    <row r="77" spans="1:5" x14ac:dyDescent="0.3">
      <c r="A77" s="1">
        <v>2043</v>
      </c>
      <c r="B77" s="3"/>
      <c r="C77" s="3">
        <v>1.17</v>
      </c>
      <c r="D77" s="3">
        <v>1.48</v>
      </c>
      <c r="E77" s="3">
        <v>1.06</v>
      </c>
    </row>
    <row r="78" spans="1:5" x14ac:dyDescent="0.3">
      <c r="A78" s="1">
        <v>2044</v>
      </c>
      <c r="B78" s="3"/>
      <c r="C78" s="3">
        <v>1.18</v>
      </c>
      <c r="D78" s="3">
        <v>1.51</v>
      </c>
      <c r="E78" s="3">
        <v>1.06</v>
      </c>
    </row>
    <row r="79" spans="1:5" x14ac:dyDescent="0.3">
      <c r="A79" s="1">
        <v>2045</v>
      </c>
      <c r="B79" s="3"/>
      <c r="C79" s="3">
        <v>1.19</v>
      </c>
      <c r="D79" s="3">
        <v>1.54</v>
      </c>
      <c r="E79" s="3">
        <v>1.06</v>
      </c>
    </row>
    <row r="80" spans="1:5" x14ac:dyDescent="0.3">
      <c r="A80" s="1">
        <v>2046</v>
      </c>
      <c r="B80" s="3"/>
      <c r="C80" s="3">
        <v>1.2</v>
      </c>
      <c r="D80" s="3">
        <v>1.58</v>
      </c>
      <c r="E80" s="3">
        <v>1.06</v>
      </c>
    </row>
    <row r="81" spans="1:5" x14ac:dyDescent="0.3">
      <c r="A81" s="1">
        <v>2047</v>
      </c>
      <c r="B81" s="3"/>
      <c r="C81" s="3">
        <v>1.22</v>
      </c>
      <c r="D81" s="3">
        <v>1.61</v>
      </c>
      <c r="E81" s="3">
        <v>1.07</v>
      </c>
    </row>
    <row r="82" spans="1:5" x14ac:dyDescent="0.3">
      <c r="A82" s="1">
        <v>2048</v>
      </c>
      <c r="B82" s="3"/>
      <c r="C82" s="3">
        <v>1.23</v>
      </c>
      <c r="D82" s="3">
        <v>1.64</v>
      </c>
      <c r="E82" s="3">
        <v>1.07</v>
      </c>
    </row>
    <row r="83" spans="1:5" x14ac:dyDescent="0.3">
      <c r="A83" s="1">
        <v>2049</v>
      </c>
      <c r="B83" s="3"/>
      <c r="C83" s="3">
        <v>1.24</v>
      </c>
      <c r="D83" s="3">
        <v>1.68</v>
      </c>
      <c r="E83" s="3">
        <v>1.07</v>
      </c>
    </row>
    <row r="84" spans="1:5" x14ac:dyDescent="0.3">
      <c r="A84" s="1">
        <v>2050</v>
      </c>
      <c r="B84" s="3"/>
      <c r="C84" s="3">
        <v>1.25</v>
      </c>
      <c r="D84" s="3">
        <v>1.72</v>
      </c>
      <c r="E84" s="3">
        <v>1.08</v>
      </c>
    </row>
    <row r="85" spans="1:5" x14ac:dyDescent="0.3">
      <c r="A85" s="1">
        <v>2051</v>
      </c>
      <c r="B85" s="3"/>
      <c r="C85" s="3">
        <v>1.26</v>
      </c>
      <c r="D85" s="3">
        <v>1.76</v>
      </c>
      <c r="E85" s="3">
        <v>1.08</v>
      </c>
    </row>
    <row r="86" spans="1:5" x14ac:dyDescent="0.3">
      <c r="A86" s="1">
        <v>2052</v>
      </c>
      <c r="B86" s="3"/>
      <c r="C86" s="3">
        <v>1.27</v>
      </c>
      <c r="D86" s="3">
        <v>1.79</v>
      </c>
      <c r="E86" s="3">
        <v>1.08</v>
      </c>
    </row>
    <row r="87" spans="1:5" x14ac:dyDescent="0.3">
      <c r="A87" s="1">
        <v>2053</v>
      </c>
      <c r="B87" s="3"/>
      <c r="C87" s="3">
        <v>1.28</v>
      </c>
      <c r="D87" s="3">
        <v>1.83</v>
      </c>
      <c r="E87" s="3">
        <v>1.0900000000000001</v>
      </c>
    </row>
    <row r="88" spans="1:5" x14ac:dyDescent="0.3">
      <c r="A88" s="1">
        <v>2054</v>
      </c>
      <c r="B88" s="3"/>
      <c r="C88" s="3">
        <v>1.29</v>
      </c>
      <c r="D88" s="3">
        <v>1.87</v>
      </c>
      <c r="E88" s="3">
        <v>1.0900000000000001</v>
      </c>
    </row>
    <row r="89" spans="1:5" x14ac:dyDescent="0.3">
      <c r="A89" s="1">
        <v>2055</v>
      </c>
      <c r="B89" s="3"/>
      <c r="C89" s="3">
        <v>1.3</v>
      </c>
      <c r="D89" s="3">
        <v>1.91</v>
      </c>
      <c r="E89" s="3">
        <v>1.0900000000000001</v>
      </c>
    </row>
    <row r="90" spans="1:5" x14ac:dyDescent="0.3">
      <c r="A90" s="1">
        <v>2056</v>
      </c>
      <c r="B90" s="3"/>
      <c r="C90" s="3">
        <v>1.32</v>
      </c>
      <c r="D90" s="3">
        <v>1.96</v>
      </c>
      <c r="E90" s="3">
        <v>1.1000000000000001</v>
      </c>
    </row>
    <row r="91" spans="1:5" x14ac:dyDescent="0.3">
      <c r="A91" s="1">
        <v>2057</v>
      </c>
      <c r="B91" s="3"/>
      <c r="C91" s="3">
        <v>1.33</v>
      </c>
      <c r="D91" s="3">
        <v>2</v>
      </c>
      <c r="E91" s="3">
        <v>1.1000000000000001</v>
      </c>
    </row>
    <row r="92" spans="1:5" x14ac:dyDescent="0.3">
      <c r="A92" s="1">
        <v>2058</v>
      </c>
      <c r="B92" s="3"/>
      <c r="C92" s="3">
        <v>1.34</v>
      </c>
      <c r="D92" s="3">
        <v>2.04</v>
      </c>
      <c r="E92" s="3">
        <v>1.1000000000000001</v>
      </c>
    </row>
    <row r="93" spans="1:5" x14ac:dyDescent="0.3">
      <c r="A93" s="1">
        <v>2059</v>
      </c>
      <c r="B93" s="3"/>
      <c r="C93" s="3">
        <v>1.35</v>
      </c>
      <c r="D93" s="3">
        <v>2.09</v>
      </c>
      <c r="E93" s="3">
        <v>1.1100000000000001</v>
      </c>
    </row>
    <row r="94" spans="1:5" x14ac:dyDescent="0.3">
      <c r="A94" s="1">
        <v>2060</v>
      </c>
      <c r="B94" s="3"/>
      <c r="C94" s="3">
        <v>1.36</v>
      </c>
      <c r="D94" s="3">
        <v>2.13</v>
      </c>
      <c r="E94" s="3">
        <v>1.1100000000000001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7"/>
  <sheetViews>
    <sheetView workbookViewId="0"/>
  </sheetViews>
  <sheetFormatPr baseColWidth="10" defaultColWidth="9.140625" defaultRowHeight="16.5" x14ac:dyDescent="0.3"/>
  <cols>
    <col min="1" max="2" width="20.7109375" style="1" customWidth="1"/>
    <col min="3" max="3" width="22.85546875" style="1" bestFit="1" customWidth="1"/>
    <col min="4" max="4" width="20.7109375" style="1" customWidth="1"/>
    <col min="5" max="5" width="30.28515625" style="1" bestFit="1" customWidth="1"/>
  </cols>
  <sheetData>
    <row r="1" spans="1:5" x14ac:dyDescent="0.3">
      <c r="A1" s="2" t="s">
        <v>158</v>
      </c>
    </row>
    <row r="3" spans="1:5" x14ac:dyDescent="0.25">
      <c r="A3" s="2" t="s">
        <v>69</v>
      </c>
      <c r="B3" s="2" t="s">
        <v>154</v>
      </c>
      <c r="C3" s="2" t="s">
        <v>155</v>
      </c>
      <c r="D3" s="2" t="s">
        <v>156</v>
      </c>
      <c r="E3" s="2" t="s">
        <v>157</v>
      </c>
    </row>
    <row r="4" spans="1:5" x14ac:dyDescent="0.3">
      <c r="A4" s="1" t="s">
        <v>66</v>
      </c>
      <c r="B4" s="1">
        <v>1</v>
      </c>
      <c r="C4" s="1">
        <v>25</v>
      </c>
      <c r="D4" s="1">
        <v>13</v>
      </c>
      <c r="E4" s="1">
        <v>62</v>
      </c>
    </row>
    <row r="5" spans="1:5" x14ac:dyDescent="0.3">
      <c r="A5" s="1" t="s">
        <v>68</v>
      </c>
      <c r="B5" s="1">
        <v>2</v>
      </c>
      <c r="C5" s="1">
        <v>28</v>
      </c>
      <c r="D5" s="1">
        <v>11</v>
      </c>
      <c r="E5" s="1">
        <v>59</v>
      </c>
    </row>
    <row r="6" spans="1:5" x14ac:dyDescent="0.3">
      <c r="A6" s="1" t="s">
        <v>62</v>
      </c>
      <c r="B6" s="1">
        <v>2</v>
      </c>
      <c r="C6" s="1">
        <v>30</v>
      </c>
      <c r="D6" s="1">
        <v>12</v>
      </c>
      <c r="E6" s="1">
        <v>57</v>
      </c>
    </row>
    <row r="7" spans="1:5" x14ac:dyDescent="0.3">
      <c r="A7" s="1" t="s">
        <v>61</v>
      </c>
      <c r="B7" s="1">
        <v>0</v>
      </c>
      <c r="C7" s="1">
        <v>38</v>
      </c>
      <c r="D7" s="1">
        <v>12</v>
      </c>
      <c r="E7" s="1">
        <v>49</v>
      </c>
    </row>
    <row r="8" spans="1:5" x14ac:dyDescent="0.3">
      <c r="A8" s="1" t="s">
        <v>63</v>
      </c>
      <c r="B8" s="1">
        <v>1</v>
      </c>
      <c r="C8" s="1">
        <v>41</v>
      </c>
      <c r="D8" s="1">
        <v>13</v>
      </c>
      <c r="E8" s="1">
        <v>44</v>
      </c>
    </row>
    <row r="9" spans="1:5" x14ac:dyDescent="0.3">
      <c r="A9" s="1" t="s">
        <v>143</v>
      </c>
      <c r="B9" s="1">
        <v>0</v>
      </c>
      <c r="C9" s="1">
        <v>43</v>
      </c>
      <c r="D9" s="1">
        <v>13</v>
      </c>
      <c r="E9" s="1">
        <v>44</v>
      </c>
    </row>
    <row r="10" spans="1:5" x14ac:dyDescent="0.3">
      <c r="A10" s="1" t="s">
        <v>144</v>
      </c>
      <c r="B10" s="1">
        <v>1</v>
      </c>
      <c r="C10" s="1">
        <v>37</v>
      </c>
      <c r="D10" s="1">
        <v>19</v>
      </c>
      <c r="E10" s="1">
        <v>43</v>
      </c>
    </row>
    <row r="11" spans="1:5" x14ac:dyDescent="0.3">
      <c r="A11" s="1" t="s">
        <v>65</v>
      </c>
      <c r="B11" s="1">
        <v>1</v>
      </c>
      <c r="C11" s="1">
        <v>43</v>
      </c>
      <c r="D11" s="1">
        <v>14</v>
      </c>
      <c r="E11" s="1">
        <v>42</v>
      </c>
    </row>
    <row r="12" spans="1:5" x14ac:dyDescent="0.3">
      <c r="A12" s="1" t="s">
        <v>116</v>
      </c>
      <c r="B12" s="1">
        <v>1</v>
      </c>
      <c r="C12" s="1">
        <v>42</v>
      </c>
      <c r="D12" s="1">
        <v>16</v>
      </c>
      <c r="E12" s="1">
        <v>41</v>
      </c>
    </row>
    <row r="13" spans="1:5" x14ac:dyDescent="0.3">
      <c r="A13" s="1" t="s">
        <v>145</v>
      </c>
      <c r="B13" s="1">
        <v>1</v>
      </c>
      <c r="C13" s="1">
        <v>43</v>
      </c>
      <c r="D13" s="1">
        <v>15</v>
      </c>
      <c r="E13" s="1">
        <v>40</v>
      </c>
    </row>
    <row r="14" spans="1:5" x14ac:dyDescent="0.3">
      <c r="A14" s="1" t="s">
        <v>146</v>
      </c>
      <c r="B14" s="1">
        <v>1</v>
      </c>
      <c r="C14" s="1">
        <v>36</v>
      </c>
      <c r="D14" s="1">
        <v>23</v>
      </c>
      <c r="E14" s="1">
        <v>40</v>
      </c>
    </row>
    <row r="15" spans="1:5" x14ac:dyDescent="0.3">
      <c r="A15" s="1" t="s">
        <v>67</v>
      </c>
      <c r="B15" s="1">
        <v>1</v>
      </c>
      <c r="C15" s="1">
        <v>43</v>
      </c>
      <c r="D15" s="1">
        <v>18</v>
      </c>
      <c r="E15" s="1">
        <v>39</v>
      </c>
    </row>
    <row r="16" spans="1:5" x14ac:dyDescent="0.3">
      <c r="A16" s="1" t="s">
        <v>147</v>
      </c>
      <c r="B16" s="1">
        <v>1</v>
      </c>
      <c r="C16" s="1">
        <v>49</v>
      </c>
      <c r="D16" s="1">
        <v>14</v>
      </c>
      <c r="E16" s="1">
        <v>37</v>
      </c>
    </row>
    <row r="17" spans="1:5" x14ac:dyDescent="0.3">
      <c r="A17" s="1" t="s">
        <v>120</v>
      </c>
      <c r="B17" s="1">
        <v>1</v>
      </c>
      <c r="C17" s="1">
        <v>47</v>
      </c>
      <c r="D17" s="1">
        <v>16</v>
      </c>
      <c r="E17" s="1">
        <v>36</v>
      </c>
    </row>
    <row r="18" spans="1:5" x14ac:dyDescent="0.3">
      <c r="A18" s="1" t="s">
        <v>148</v>
      </c>
      <c r="B18" s="1">
        <v>3</v>
      </c>
      <c r="C18" s="1">
        <v>39</v>
      </c>
      <c r="D18" s="1">
        <v>23</v>
      </c>
      <c r="E18" s="1">
        <v>36</v>
      </c>
    </row>
    <row r="19" spans="1:5" x14ac:dyDescent="0.3">
      <c r="A19" s="1" t="s">
        <v>64</v>
      </c>
      <c r="B19" s="1">
        <v>1</v>
      </c>
      <c r="C19" s="1">
        <v>52</v>
      </c>
      <c r="D19" s="1">
        <v>13</v>
      </c>
      <c r="E19" s="1">
        <v>35</v>
      </c>
    </row>
    <row r="20" spans="1:5" x14ac:dyDescent="0.3">
      <c r="A20" s="1" t="s">
        <v>119</v>
      </c>
      <c r="B20" s="1">
        <v>0</v>
      </c>
      <c r="C20" s="1">
        <v>55</v>
      </c>
      <c r="D20" s="1">
        <v>11</v>
      </c>
      <c r="E20" s="1">
        <v>33</v>
      </c>
    </row>
    <row r="21" spans="1:5" x14ac:dyDescent="0.3">
      <c r="A21" s="1" t="s">
        <v>121</v>
      </c>
      <c r="B21" s="1">
        <v>1</v>
      </c>
      <c r="C21" s="1">
        <v>53</v>
      </c>
      <c r="D21" s="1">
        <v>14</v>
      </c>
      <c r="E21" s="1">
        <v>32</v>
      </c>
    </row>
    <row r="22" spans="1:5" x14ac:dyDescent="0.3">
      <c r="A22" s="1" t="s">
        <v>149</v>
      </c>
      <c r="B22" s="1">
        <v>1</v>
      </c>
      <c r="C22" s="1">
        <v>57</v>
      </c>
      <c r="D22" s="1">
        <v>14</v>
      </c>
      <c r="E22" s="1">
        <v>29</v>
      </c>
    </row>
    <row r="23" spans="1:5" x14ac:dyDescent="0.3">
      <c r="A23" s="1" t="s">
        <v>150</v>
      </c>
      <c r="B23" s="1">
        <v>1</v>
      </c>
      <c r="C23" s="1">
        <v>57</v>
      </c>
      <c r="D23" s="1">
        <v>13</v>
      </c>
      <c r="E23" s="1">
        <v>28</v>
      </c>
    </row>
    <row r="24" spans="1:5" x14ac:dyDescent="0.3">
      <c r="A24" s="1" t="s">
        <v>151</v>
      </c>
      <c r="B24" s="1">
        <v>1</v>
      </c>
      <c r="C24" s="1">
        <v>54</v>
      </c>
      <c r="D24" s="1">
        <v>18</v>
      </c>
      <c r="E24" s="1">
        <v>27</v>
      </c>
    </row>
    <row r="25" spans="1:5" x14ac:dyDescent="0.3">
      <c r="A25" s="1" t="s">
        <v>152</v>
      </c>
      <c r="B25" s="1">
        <v>1</v>
      </c>
      <c r="C25" s="1">
        <v>64</v>
      </c>
      <c r="D25" s="1">
        <v>11</v>
      </c>
      <c r="E25" s="1">
        <v>24</v>
      </c>
    </row>
    <row r="26" spans="1:5" x14ac:dyDescent="0.3">
      <c r="A26" s="1" t="s">
        <v>153</v>
      </c>
      <c r="B26" s="1">
        <v>1</v>
      </c>
      <c r="C26" s="1">
        <v>62</v>
      </c>
      <c r="D26" s="1">
        <v>14</v>
      </c>
      <c r="E26" s="1">
        <v>23</v>
      </c>
    </row>
    <row r="27" spans="1:5" x14ac:dyDescent="0.3">
      <c r="A27" s="1" t="s">
        <v>59</v>
      </c>
      <c r="B27" s="1">
        <v>1</v>
      </c>
      <c r="C27" s="1">
        <v>64</v>
      </c>
      <c r="D27" s="1">
        <v>13</v>
      </c>
      <c r="E27" s="1">
        <v>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6"/>
  <sheetViews>
    <sheetView workbookViewId="0">
      <selection activeCell="J21" sqref="J21"/>
    </sheetView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163</v>
      </c>
    </row>
    <row r="3" spans="1:2" x14ac:dyDescent="0.25">
      <c r="A3" s="2" t="s">
        <v>69</v>
      </c>
      <c r="B3" s="2" t="s">
        <v>162</v>
      </c>
    </row>
    <row r="4" spans="1:2" x14ac:dyDescent="0.3">
      <c r="A4" s="1" t="s">
        <v>159</v>
      </c>
      <c r="B4" s="4">
        <v>63.9</v>
      </c>
    </row>
    <row r="5" spans="1:2" x14ac:dyDescent="0.3">
      <c r="A5" s="1" t="s">
        <v>143</v>
      </c>
      <c r="B5" s="4">
        <v>58.7</v>
      </c>
    </row>
    <row r="6" spans="1:2" x14ac:dyDescent="0.3">
      <c r="A6" s="1" t="s">
        <v>160</v>
      </c>
      <c r="B6" s="4">
        <v>58.2</v>
      </c>
    </row>
    <row r="7" spans="1:2" x14ac:dyDescent="0.3">
      <c r="A7" s="1" t="s">
        <v>122</v>
      </c>
      <c r="B7" s="4">
        <v>57.9</v>
      </c>
    </row>
    <row r="8" spans="1:2" x14ac:dyDescent="0.3">
      <c r="A8" s="1" t="s">
        <v>119</v>
      </c>
      <c r="B8" s="4">
        <v>54.8</v>
      </c>
    </row>
    <row r="9" spans="1:2" x14ac:dyDescent="0.3">
      <c r="A9" s="1" t="s">
        <v>117</v>
      </c>
      <c r="B9" s="4">
        <v>52.2</v>
      </c>
    </row>
    <row r="10" spans="1:2" x14ac:dyDescent="0.3">
      <c r="A10" s="1" t="s">
        <v>65</v>
      </c>
      <c r="B10" s="4">
        <v>50.8</v>
      </c>
    </row>
    <row r="11" spans="1:2" x14ac:dyDescent="0.3">
      <c r="A11" s="1" t="s">
        <v>62</v>
      </c>
      <c r="B11" s="4">
        <v>50.2</v>
      </c>
    </row>
    <row r="12" spans="1:2" x14ac:dyDescent="0.3">
      <c r="A12" s="1" t="s">
        <v>148</v>
      </c>
      <c r="B12" s="4">
        <v>49.9</v>
      </c>
    </row>
    <row r="13" spans="1:2" x14ac:dyDescent="0.3">
      <c r="A13" s="1" t="s">
        <v>145</v>
      </c>
      <c r="B13" s="4">
        <v>48</v>
      </c>
    </row>
    <row r="14" spans="1:2" x14ac:dyDescent="0.3">
      <c r="A14" s="1" t="s">
        <v>116</v>
      </c>
      <c r="B14" s="4">
        <v>47.5</v>
      </c>
    </row>
    <row r="15" spans="1:2" x14ac:dyDescent="0.3">
      <c r="A15" s="1" t="s">
        <v>66</v>
      </c>
      <c r="B15" s="4">
        <v>46.2</v>
      </c>
    </row>
    <row r="16" spans="1:2" x14ac:dyDescent="0.3">
      <c r="A16" s="1" t="s">
        <v>67</v>
      </c>
      <c r="B16" s="4">
        <v>46.1</v>
      </c>
    </row>
    <row r="17" spans="1:2" x14ac:dyDescent="0.3">
      <c r="A17" s="1" t="s">
        <v>63</v>
      </c>
      <c r="B17" s="4">
        <v>46</v>
      </c>
    </row>
    <row r="18" spans="1:2" x14ac:dyDescent="0.3">
      <c r="A18" s="1" t="s">
        <v>61</v>
      </c>
      <c r="B18" s="4">
        <v>42.7</v>
      </c>
    </row>
    <row r="19" spans="1:2" x14ac:dyDescent="0.3">
      <c r="A19" s="1" t="s">
        <v>144</v>
      </c>
      <c r="B19" s="4">
        <v>42.4</v>
      </c>
    </row>
    <row r="20" spans="1:2" x14ac:dyDescent="0.3">
      <c r="A20" s="1" t="s">
        <v>151</v>
      </c>
      <c r="B20" s="4">
        <v>40.700000000000003</v>
      </c>
    </row>
    <row r="21" spans="1:2" x14ac:dyDescent="0.3">
      <c r="A21" s="1" t="s">
        <v>121</v>
      </c>
      <c r="B21" s="4">
        <v>40</v>
      </c>
    </row>
    <row r="22" spans="1:2" x14ac:dyDescent="0.3">
      <c r="A22" s="1" t="s">
        <v>64</v>
      </c>
      <c r="B22" s="4">
        <v>35.5</v>
      </c>
    </row>
    <row r="23" spans="1:2" x14ac:dyDescent="0.3">
      <c r="A23" s="1" t="s">
        <v>152</v>
      </c>
      <c r="B23" s="4">
        <v>34.9</v>
      </c>
    </row>
    <row r="24" spans="1:2" x14ac:dyDescent="0.3">
      <c r="A24" s="1" t="s">
        <v>146</v>
      </c>
      <c r="B24" s="4">
        <v>32.700000000000003</v>
      </c>
    </row>
    <row r="25" spans="1:2" x14ac:dyDescent="0.3">
      <c r="A25" s="1" t="s">
        <v>161</v>
      </c>
      <c r="B25" s="4">
        <v>31.6</v>
      </c>
    </row>
    <row r="26" spans="1:2" x14ac:dyDescent="0.3">
      <c r="A26" s="1" t="s">
        <v>120</v>
      </c>
      <c r="B26" s="4">
        <v>22.3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5"/>
  <sheetViews>
    <sheetView workbookViewId="0">
      <selection activeCell="J10" sqref="J10"/>
    </sheetView>
  </sheetViews>
  <sheetFormatPr baseColWidth="10" defaultColWidth="9.140625" defaultRowHeight="16.5" x14ac:dyDescent="0.3"/>
  <cols>
    <col min="1" max="1" width="20.7109375" style="1" customWidth="1"/>
    <col min="2" max="2" width="21.7109375" style="1" bestFit="1" customWidth="1"/>
    <col min="3" max="3" width="38.7109375" style="1" bestFit="1" customWidth="1"/>
  </cols>
  <sheetData>
    <row r="1" spans="1:3" x14ac:dyDescent="0.3">
      <c r="A1" s="2" t="s">
        <v>166</v>
      </c>
    </row>
    <row r="3" spans="1:3" x14ac:dyDescent="0.25">
      <c r="A3" s="2" t="s">
        <v>31</v>
      </c>
      <c r="B3" s="2" t="s">
        <v>164</v>
      </c>
      <c r="C3" s="2" t="s">
        <v>165</v>
      </c>
    </row>
    <row r="4" spans="1:3" x14ac:dyDescent="0.3">
      <c r="A4" s="1">
        <v>2013</v>
      </c>
      <c r="B4" s="3">
        <v>0.9</v>
      </c>
      <c r="C4" s="3">
        <v>0.98</v>
      </c>
    </row>
    <row r="5" spans="1:3" x14ac:dyDescent="0.3">
      <c r="A5" s="1">
        <v>2014</v>
      </c>
      <c r="B5" s="3">
        <v>0.96</v>
      </c>
      <c r="C5" s="3">
        <v>1.04</v>
      </c>
    </row>
    <row r="6" spans="1:3" x14ac:dyDescent="0.3">
      <c r="A6" s="1">
        <v>2015</v>
      </c>
      <c r="B6" s="3">
        <v>1.07</v>
      </c>
      <c r="C6" s="3">
        <v>1.1399999999999999</v>
      </c>
    </row>
    <row r="7" spans="1:3" x14ac:dyDescent="0.3">
      <c r="A7" s="1">
        <v>2016</v>
      </c>
      <c r="B7" s="3">
        <v>1.1299999999999999</v>
      </c>
      <c r="C7" s="3">
        <v>1.17</v>
      </c>
    </row>
    <row r="8" spans="1:3" x14ac:dyDescent="0.3">
      <c r="A8" s="1">
        <v>2017</v>
      </c>
      <c r="B8" s="3">
        <v>1.1499999999999999</v>
      </c>
      <c r="C8" s="3">
        <v>1.23</v>
      </c>
    </row>
    <row r="9" spans="1:3" x14ac:dyDescent="0.3">
      <c r="A9" s="1">
        <v>2018</v>
      </c>
      <c r="B9" s="3">
        <v>1.0900000000000001</v>
      </c>
      <c r="C9" s="3">
        <v>1.19</v>
      </c>
    </row>
    <row r="10" spans="1:3" x14ac:dyDescent="0.3">
      <c r="A10" s="1">
        <v>2019</v>
      </c>
      <c r="B10" s="3">
        <v>1.2</v>
      </c>
      <c r="C10" s="3">
        <v>1.27</v>
      </c>
    </row>
    <row r="11" spans="1:3" x14ac:dyDescent="0.3">
      <c r="A11" s="1">
        <v>2020</v>
      </c>
      <c r="B11" s="3">
        <v>1.25</v>
      </c>
      <c r="C11" s="3">
        <v>1.29</v>
      </c>
    </row>
    <row r="12" spans="1:3" x14ac:dyDescent="0.3">
      <c r="A12" s="1">
        <v>2021</v>
      </c>
      <c r="B12" s="3">
        <v>1.05</v>
      </c>
      <c r="C12" s="3">
        <v>1.25</v>
      </c>
    </row>
    <row r="13" spans="1:3" x14ac:dyDescent="0.3">
      <c r="A13" s="1">
        <v>2022</v>
      </c>
      <c r="B13" s="3">
        <v>0.89</v>
      </c>
      <c r="C13" s="3">
        <v>1.26</v>
      </c>
    </row>
    <row r="14" spans="1:3" x14ac:dyDescent="0.3">
      <c r="A14" s="1">
        <v>2023</v>
      </c>
      <c r="B14" s="3">
        <v>1.07</v>
      </c>
      <c r="C14" s="3">
        <v>1.28</v>
      </c>
    </row>
    <row r="15" spans="1:3" x14ac:dyDescent="0.3">
      <c r="A15" s="1">
        <v>2024</v>
      </c>
      <c r="B15" s="3">
        <v>1.05</v>
      </c>
      <c r="C15" s="3">
        <v>1.21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7"/>
  <sheetViews>
    <sheetView workbookViewId="0">
      <selection activeCell="I30" sqref="I30"/>
    </sheetView>
  </sheetViews>
  <sheetFormatPr baseColWidth="10" defaultColWidth="9.140625" defaultRowHeight="16.5" x14ac:dyDescent="0.3"/>
  <cols>
    <col min="1" max="4" width="20.7109375" style="1" customWidth="1"/>
  </cols>
  <sheetData>
    <row r="1" spans="1:4" x14ac:dyDescent="0.3">
      <c r="A1" s="2" t="s">
        <v>168</v>
      </c>
    </row>
    <row r="3" spans="1:4" x14ac:dyDescent="0.25">
      <c r="A3" s="2" t="s">
        <v>31</v>
      </c>
      <c r="B3" s="2" t="s">
        <v>62</v>
      </c>
      <c r="C3" s="2" t="s">
        <v>167</v>
      </c>
      <c r="D3" s="2" t="s">
        <v>117</v>
      </c>
    </row>
    <row r="4" spans="1:4" x14ac:dyDescent="0.3">
      <c r="A4" s="1">
        <v>2011</v>
      </c>
      <c r="B4" s="3">
        <v>3.9</v>
      </c>
      <c r="C4" s="3">
        <v>3.69</v>
      </c>
      <c r="D4" s="3"/>
    </row>
    <row r="5" spans="1:4" x14ac:dyDescent="0.3">
      <c r="A5" s="1">
        <v>2012</v>
      </c>
      <c r="B5" s="3">
        <v>3.99</v>
      </c>
      <c r="C5" s="3">
        <v>3.71</v>
      </c>
      <c r="D5" s="3">
        <v>2.9</v>
      </c>
    </row>
    <row r="6" spans="1:4" x14ac:dyDescent="0.3">
      <c r="A6" s="1">
        <v>2013</v>
      </c>
      <c r="B6" s="3">
        <v>3.99</v>
      </c>
      <c r="C6" s="3">
        <v>3.74</v>
      </c>
      <c r="D6" s="3">
        <v>2.9</v>
      </c>
    </row>
    <row r="7" spans="1:4" x14ac:dyDescent="0.3">
      <c r="A7" s="1">
        <v>2014</v>
      </c>
      <c r="B7" s="3">
        <v>4.13</v>
      </c>
      <c r="C7" s="3">
        <v>3.75</v>
      </c>
      <c r="D7" s="3">
        <v>2.9</v>
      </c>
    </row>
    <row r="8" spans="1:4" x14ac:dyDescent="0.3">
      <c r="A8" s="1">
        <v>2015</v>
      </c>
      <c r="B8" s="3">
        <v>4.0999999999999996</v>
      </c>
      <c r="C8" s="3">
        <v>3.73</v>
      </c>
      <c r="D8" s="3">
        <v>2.91</v>
      </c>
    </row>
    <row r="9" spans="1:4" x14ac:dyDescent="0.3">
      <c r="A9" s="1">
        <v>2016</v>
      </c>
      <c r="B9" s="3">
        <v>4.22</v>
      </c>
      <c r="C9" s="3">
        <v>3.74</v>
      </c>
      <c r="D9" s="3">
        <v>2.93</v>
      </c>
    </row>
    <row r="10" spans="1:4" x14ac:dyDescent="0.3">
      <c r="A10" s="1">
        <v>2017</v>
      </c>
      <c r="B10" s="3">
        <v>4.1900000000000004</v>
      </c>
      <c r="C10" s="3">
        <v>3.76</v>
      </c>
      <c r="D10" s="3">
        <v>2.94</v>
      </c>
    </row>
    <row r="11" spans="1:4" x14ac:dyDescent="0.3">
      <c r="A11" s="1">
        <v>2018</v>
      </c>
      <c r="B11" s="3">
        <v>4.1399999999999997</v>
      </c>
      <c r="C11" s="3">
        <v>3.78</v>
      </c>
      <c r="D11" s="3">
        <v>2.97</v>
      </c>
    </row>
    <row r="12" spans="1:4" x14ac:dyDescent="0.3">
      <c r="A12" s="1">
        <v>2019</v>
      </c>
      <c r="B12" s="3">
        <v>4.1399999999999997</v>
      </c>
      <c r="C12" s="3">
        <v>3.81</v>
      </c>
      <c r="D12" s="3">
        <v>2.94</v>
      </c>
    </row>
    <row r="13" spans="1:4" x14ac:dyDescent="0.3">
      <c r="A13" s="1">
        <v>2020</v>
      </c>
      <c r="B13" s="3">
        <v>4.17</v>
      </c>
      <c r="C13" s="3">
        <v>3.88</v>
      </c>
      <c r="D13" s="3">
        <v>3.04</v>
      </c>
    </row>
    <row r="14" spans="1:4" x14ac:dyDescent="0.3">
      <c r="A14" s="1">
        <v>2021</v>
      </c>
      <c r="B14" s="3">
        <v>4.16</v>
      </c>
      <c r="C14" s="3">
        <v>3.88</v>
      </c>
      <c r="D14" s="3">
        <v>3.13</v>
      </c>
    </row>
    <row r="15" spans="1:4" x14ac:dyDescent="0.3">
      <c r="A15" s="1">
        <v>2022</v>
      </c>
      <c r="B15" s="3">
        <v>4.12</v>
      </c>
      <c r="C15" s="3">
        <v>3.84</v>
      </c>
      <c r="D15" s="3">
        <v>3.15</v>
      </c>
    </row>
    <row r="16" spans="1:4" x14ac:dyDescent="0.3">
      <c r="A16" s="1">
        <v>2023</v>
      </c>
      <c r="B16" s="3">
        <v>4.1100000000000003</v>
      </c>
      <c r="C16" s="3">
        <v>3.9</v>
      </c>
      <c r="D16" s="3">
        <v>3.16</v>
      </c>
    </row>
    <row r="17" spans="1:4" x14ac:dyDescent="0.3">
      <c r="A17" s="1">
        <v>2024</v>
      </c>
      <c r="B17" s="3"/>
      <c r="C17" s="3"/>
      <c r="D17" s="3">
        <v>3.19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0"/>
  <sheetViews>
    <sheetView workbookViewId="0">
      <selection activeCell="H16" sqref="H16"/>
    </sheetView>
  </sheetViews>
  <sheetFormatPr baseColWidth="10" defaultColWidth="9.140625" defaultRowHeight="16.5" x14ac:dyDescent="0.3"/>
  <cols>
    <col min="1" max="2" width="20.7109375" style="1" customWidth="1"/>
    <col min="3" max="3" width="36.140625" style="1" bestFit="1" customWidth="1"/>
  </cols>
  <sheetData>
    <row r="1" spans="1:3" x14ac:dyDescent="0.3">
      <c r="A1" s="2" t="s">
        <v>171</v>
      </c>
    </row>
    <row r="3" spans="1:3" x14ac:dyDescent="0.25">
      <c r="A3" s="2" t="s">
        <v>31</v>
      </c>
      <c r="B3" s="2" t="s">
        <v>169</v>
      </c>
      <c r="C3" s="2" t="s">
        <v>170</v>
      </c>
    </row>
    <row r="4" spans="1:3" x14ac:dyDescent="0.3">
      <c r="A4" s="1">
        <v>2010</v>
      </c>
      <c r="B4" s="4">
        <v>20.2</v>
      </c>
      <c r="C4" s="4">
        <v>11.2</v>
      </c>
    </row>
    <row r="5" spans="1:3" x14ac:dyDescent="0.3">
      <c r="A5" s="1">
        <v>2011</v>
      </c>
      <c r="B5" s="4">
        <v>20.399999999999999</v>
      </c>
      <c r="C5" s="4">
        <v>11.7</v>
      </c>
    </row>
    <row r="6" spans="1:3" x14ac:dyDescent="0.3">
      <c r="A6" s="1">
        <v>2012</v>
      </c>
      <c r="B6" s="4">
        <v>21</v>
      </c>
      <c r="C6" s="4">
        <v>12.1</v>
      </c>
    </row>
    <row r="7" spans="1:3" x14ac:dyDescent="0.3">
      <c r="A7" s="1">
        <v>2013</v>
      </c>
      <c r="B7" s="4">
        <v>21.3</v>
      </c>
      <c r="C7" s="4">
        <v>10.7</v>
      </c>
    </row>
    <row r="8" spans="1:3" x14ac:dyDescent="0.3">
      <c r="A8" s="1">
        <v>2014</v>
      </c>
      <c r="B8" s="4">
        <v>21.3</v>
      </c>
      <c r="C8" s="4">
        <v>11.4</v>
      </c>
    </row>
    <row r="9" spans="1:3" x14ac:dyDescent="0.3">
      <c r="A9" s="1">
        <v>2015</v>
      </c>
      <c r="B9" s="4">
        <v>21</v>
      </c>
      <c r="C9" s="4">
        <v>11.8</v>
      </c>
    </row>
    <row r="10" spans="1:3" x14ac:dyDescent="0.3">
      <c r="A10" s="1">
        <v>2016</v>
      </c>
      <c r="B10" s="4">
        <v>20.5</v>
      </c>
      <c r="C10" s="4">
        <v>13.1</v>
      </c>
    </row>
    <row r="11" spans="1:3" x14ac:dyDescent="0.3">
      <c r="A11" s="1">
        <v>2017</v>
      </c>
      <c r="B11" s="4">
        <v>20.6</v>
      </c>
      <c r="C11" s="4">
        <v>14.6</v>
      </c>
    </row>
    <row r="12" spans="1:3" x14ac:dyDescent="0.3">
      <c r="A12" s="1">
        <v>2018</v>
      </c>
      <c r="B12" s="4">
        <v>22.3</v>
      </c>
      <c r="C12" s="4">
        <v>13.2</v>
      </c>
    </row>
    <row r="13" spans="1:3" x14ac:dyDescent="0.3">
      <c r="A13" s="1">
        <v>2019</v>
      </c>
      <c r="B13" s="4">
        <v>21.2</v>
      </c>
      <c r="C13" s="4">
        <v>12.4</v>
      </c>
    </row>
    <row r="14" spans="1:3" x14ac:dyDescent="0.3">
      <c r="A14" s="1">
        <v>2020</v>
      </c>
      <c r="B14" s="4">
        <v>21.6</v>
      </c>
      <c r="C14" s="4">
        <v>15.9</v>
      </c>
    </row>
    <row r="15" spans="1:3" x14ac:dyDescent="0.3">
      <c r="A15" s="1">
        <v>2021</v>
      </c>
      <c r="B15" s="4">
        <v>21.8</v>
      </c>
      <c r="C15" s="4">
        <v>20.7</v>
      </c>
    </row>
    <row r="16" spans="1:3" x14ac:dyDescent="0.3">
      <c r="A16" s="1">
        <v>2022</v>
      </c>
      <c r="B16" s="4">
        <v>26</v>
      </c>
      <c r="C16" s="4">
        <v>25.1</v>
      </c>
    </row>
    <row r="17" spans="1:3" x14ac:dyDescent="0.3">
      <c r="A17" s="1">
        <v>2023</v>
      </c>
      <c r="B17" s="4">
        <v>27.6</v>
      </c>
      <c r="C17" s="4">
        <v>21.3</v>
      </c>
    </row>
    <row r="18" spans="1:3" x14ac:dyDescent="0.3">
      <c r="A18" s="1">
        <v>2024</v>
      </c>
      <c r="B18" s="4">
        <v>28.6</v>
      </c>
      <c r="C18" s="4">
        <v>22.6</v>
      </c>
    </row>
    <row r="19" spans="1:3" x14ac:dyDescent="0.3">
      <c r="A19" s="1">
        <v>2025</v>
      </c>
      <c r="B19" s="4">
        <v>28.9</v>
      </c>
      <c r="C19" s="4">
        <v>24.1</v>
      </c>
    </row>
    <row r="20" spans="1:3" x14ac:dyDescent="0.3">
      <c r="A20" s="1">
        <v>2026</v>
      </c>
      <c r="B20" s="4">
        <v>29.3</v>
      </c>
      <c r="C20" s="4">
        <v>23.8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6"/>
  <sheetViews>
    <sheetView workbookViewId="0">
      <selection activeCell="M37" sqref="M37"/>
    </sheetView>
  </sheetViews>
  <sheetFormatPr baseColWidth="10" defaultColWidth="9.140625" defaultRowHeight="16.5" x14ac:dyDescent="0.3"/>
  <cols>
    <col min="1" max="8" width="20.7109375" style="1" customWidth="1"/>
  </cols>
  <sheetData>
    <row r="1" spans="1:8" x14ac:dyDescent="0.3">
      <c r="A1" s="2" t="s">
        <v>174</v>
      </c>
    </row>
    <row r="3" spans="1:8" x14ac:dyDescent="0.25">
      <c r="A3" s="2" t="s">
        <v>31</v>
      </c>
      <c r="B3" s="2" t="s">
        <v>172</v>
      </c>
      <c r="C3" s="2" t="s">
        <v>173</v>
      </c>
      <c r="D3" s="2" t="s">
        <v>61</v>
      </c>
      <c r="E3" s="2" t="s">
        <v>63</v>
      </c>
      <c r="F3" s="2" t="s">
        <v>119</v>
      </c>
      <c r="G3" s="2" t="s">
        <v>65</v>
      </c>
      <c r="H3" s="2" t="s">
        <v>64</v>
      </c>
    </row>
    <row r="4" spans="1:8" x14ac:dyDescent="0.3">
      <c r="A4" s="1">
        <v>1995</v>
      </c>
      <c r="B4" s="3">
        <v>1.1599999999999999</v>
      </c>
      <c r="C4" s="3">
        <v>1.05</v>
      </c>
      <c r="D4" s="3">
        <v>0.7</v>
      </c>
      <c r="E4" s="3">
        <v>0.76</v>
      </c>
      <c r="F4" s="3">
        <v>0.74</v>
      </c>
      <c r="G4" s="3">
        <v>1.01</v>
      </c>
      <c r="H4" s="3">
        <v>0.88</v>
      </c>
    </row>
    <row r="5" spans="1:8" x14ac:dyDescent="0.3">
      <c r="A5" s="1">
        <v>1996</v>
      </c>
      <c r="B5" s="3">
        <v>1.2</v>
      </c>
      <c r="C5" s="3">
        <v>1.0900000000000001</v>
      </c>
      <c r="D5" s="3">
        <v>0.61</v>
      </c>
      <c r="E5" s="3">
        <v>0.97</v>
      </c>
      <c r="F5" s="3">
        <v>0.68</v>
      </c>
      <c r="G5" s="3">
        <v>0.9</v>
      </c>
      <c r="H5" s="3">
        <v>0.89</v>
      </c>
    </row>
    <row r="6" spans="1:8" x14ac:dyDescent="0.3">
      <c r="A6" s="1">
        <v>1997</v>
      </c>
      <c r="B6" s="3">
        <v>1.08</v>
      </c>
      <c r="C6" s="3">
        <v>0.97</v>
      </c>
      <c r="D6" s="3">
        <v>0.6</v>
      </c>
      <c r="E6" s="3">
        <v>0.83</v>
      </c>
      <c r="F6" s="3">
        <v>0.61</v>
      </c>
      <c r="G6" s="3">
        <v>0.67</v>
      </c>
      <c r="H6" s="3">
        <v>0.83</v>
      </c>
    </row>
    <row r="7" spans="1:8" x14ac:dyDescent="0.3">
      <c r="A7" s="1">
        <v>1998</v>
      </c>
      <c r="B7" s="3">
        <v>1.0900000000000001</v>
      </c>
      <c r="C7" s="3">
        <v>0.99</v>
      </c>
      <c r="D7" s="3">
        <v>0.57999999999999996</v>
      </c>
      <c r="E7" s="3">
        <v>0.76</v>
      </c>
      <c r="F7" s="3">
        <v>0.59</v>
      </c>
      <c r="G7" s="3">
        <v>0.75</v>
      </c>
      <c r="H7" s="3">
        <v>0.8</v>
      </c>
    </row>
    <row r="8" spans="1:8" x14ac:dyDescent="0.3">
      <c r="A8" s="1">
        <v>1999</v>
      </c>
      <c r="B8" s="3">
        <v>0.93</v>
      </c>
      <c r="C8" s="3">
        <v>0.84</v>
      </c>
      <c r="D8" s="3">
        <v>0.56999999999999995</v>
      </c>
      <c r="E8" s="3">
        <v>0.63</v>
      </c>
      <c r="F8" s="3">
        <v>0.6</v>
      </c>
      <c r="G8" s="3">
        <v>0.63</v>
      </c>
      <c r="H8" s="3">
        <v>0.93</v>
      </c>
    </row>
    <row r="9" spans="1:8" x14ac:dyDescent="0.3">
      <c r="A9" s="1">
        <v>2000</v>
      </c>
      <c r="B9" s="3">
        <v>0.91</v>
      </c>
      <c r="C9" s="3">
        <v>0.81</v>
      </c>
      <c r="D9" s="3">
        <v>0.53</v>
      </c>
      <c r="E9" s="3">
        <v>0.56999999999999995</v>
      </c>
      <c r="F9" s="3">
        <v>0.57999999999999996</v>
      </c>
      <c r="G9" s="3">
        <v>0.53</v>
      </c>
      <c r="H9" s="3">
        <v>0.85</v>
      </c>
    </row>
    <row r="10" spans="1:8" x14ac:dyDescent="0.3">
      <c r="A10" s="1">
        <v>2001</v>
      </c>
      <c r="B10" s="3">
        <v>0.82</v>
      </c>
      <c r="C10" s="3">
        <v>0.74</v>
      </c>
      <c r="D10" s="3">
        <v>0.49</v>
      </c>
      <c r="E10" s="3">
        <v>0.52</v>
      </c>
      <c r="F10" s="3">
        <v>0.64</v>
      </c>
      <c r="G10" s="3">
        <v>0.57999999999999996</v>
      </c>
      <c r="H10" s="3">
        <v>0.81</v>
      </c>
    </row>
    <row r="11" spans="1:8" x14ac:dyDescent="0.3">
      <c r="A11" s="1">
        <v>2002</v>
      </c>
      <c r="B11" s="3">
        <v>0.81</v>
      </c>
      <c r="C11" s="3">
        <v>0.73</v>
      </c>
      <c r="D11" s="3">
        <v>0.5</v>
      </c>
      <c r="E11" s="3">
        <v>0.46</v>
      </c>
      <c r="F11" s="3">
        <v>0.68</v>
      </c>
      <c r="G11" s="3">
        <v>0.69</v>
      </c>
      <c r="H11" s="3">
        <v>0.89</v>
      </c>
    </row>
    <row r="12" spans="1:8" x14ac:dyDescent="0.3">
      <c r="A12" s="1">
        <v>2003</v>
      </c>
      <c r="B12" s="3">
        <v>0.81</v>
      </c>
      <c r="C12" s="3">
        <v>0.73</v>
      </c>
      <c r="D12" s="3">
        <v>0.53</v>
      </c>
      <c r="E12" s="3">
        <v>0.48</v>
      </c>
      <c r="F12" s="3">
        <v>0.7</v>
      </c>
      <c r="G12" s="3">
        <v>0.69</v>
      </c>
      <c r="H12" s="3">
        <v>0.84</v>
      </c>
    </row>
    <row r="13" spans="1:8" x14ac:dyDescent="0.3">
      <c r="A13" s="1">
        <v>2004</v>
      </c>
      <c r="B13" s="3">
        <v>0.88</v>
      </c>
      <c r="C13" s="3">
        <v>0.79</v>
      </c>
      <c r="D13" s="3">
        <v>0.59</v>
      </c>
      <c r="E13" s="3">
        <v>0.53</v>
      </c>
      <c r="F13" s="3">
        <v>0.53</v>
      </c>
      <c r="G13" s="3">
        <v>0.82</v>
      </c>
      <c r="H13" s="3">
        <v>0.78</v>
      </c>
    </row>
    <row r="14" spans="1:8" x14ac:dyDescent="0.3">
      <c r="A14" s="1">
        <v>2005</v>
      </c>
      <c r="B14" s="3">
        <v>0.93</v>
      </c>
      <c r="C14" s="3">
        <v>0.82</v>
      </c>
      <c r="D14" s="3">
        <v>0.53</v>
      </c>
      <c r="E14" s="3">
        <v>0.55000000000000004</v>
      </c>
      <c r="F14" s="3">
        <v>0.55000000000000004</v>
      </c>
      <c r="G14" s="3">
        <v>0.83</v>
      </c>
      <c r="H14" s="3">
        <v>0.62</v>
      </c>
    </row>
    <row r="15" spans="1:8" x14ac:dyDescent="0.3">
      <c r="A15" s="1">
        <v>2006</v>
      </c>
      <c r="B15" s="3">
        <v>0.87</v>
      </c>
      <c r="C15" s="3">
        <v>0.78</v>
      </c>
      <c r="D15" s="3">
        <v>0.51</v>
      </c>
      <c r="E15" s="3">
        <v>0.61</v>
      </c>
      <c r="F15" s="3">
        <v>0.66</v>
      </c>
      <c r="G15" s="3">
        <v>0.79</v>
      </c>
      <c r="H15" s="3">
        <v>0.64</v>
      </c>
    </row>
    <row r="16" spans="1:8" x14ac:dyDescent="0.3">
      <c r="A16" s="1">
        <v>2007</v>
      </c>
      <c r="B16" s="3">
        <v>0.94</v>
      </c>
      <c r="C16" s="3">
        <v>0.84</v>
      </c>
      <c r="D16" s="3">
        <v>0.54</v>
      </c>
      <c r="E16" s="3">
        <v>0.54</v>
      </c>
      <c r="F16" s="3">
        <v>0.61</v>
      </c>
      <c r="G16" s="3">
        <v>0.8</v>
      </c>
      <c r="H16" s="3">
        <v>0.61</v>
      </c>
    </row>
    <row r="17" spans="1:8" x14ac:dyDescent="0.3">
      <c r="A17" s="1">
        <v>2008</v>
      </c>
      <c r="B17" s="3">
        <v>1.07</v>
      </c>
      <c r="C17" s="3">
        <v>0.95</v>
      </c>
      <c r="D17" s="3">
        <v>0.67</v>
      </c>
      <c r="E17" s="3">
        <v>0.54</v>
      </c>
      <c r="F17" s="3">
        <v>0.67</v>
      </c>
      <c r="G17" s="3">
        <v>0.89</v>
      </c>
      <c r="H17" s="3">
        <v>0.62</v>
      </c>
    </row>
    <row r="18" spans="1:8" x14ac:dyDescent="0.3">
      <c r="A18" s="1">
        <v>2009</v>
      </c>
      <c r="B18" s="3">
        <v>1.26</v>
      </c>
      <c r="C18" s="3">
        <v>1.1299999999999999</v>
      </c>
      <c r="D18" s="3">
        <v>0.71</v>
      </c>
      <c r="E18" s="3">
        <v>0.46</v>
      </c>
      <c r="F18" s="3">
        <v>0.74</v>
      </c>
      <c r="G18" s="3">
        <v>0.99</v>
      </c>
      <c r="H18" s="3">
        <v>0.69</v>
      </c>
    </row>
    <row r="19" spans="1:8" x14ac:dyDescent="0.3">
      <c r="A19" s="1">
        <v>2010</v>
      </c>
      <c r="B19" s="3">
        <v>1.19</v>
      </c>
      <c r="C19" s="3">
        <v>1.06</v>
      </c>
      <c r="D19" s="3">
        <v>0.68</v>
      </c>
      <c r="E19" s="3">
        <v>0.55000000000000004</v>
      </c>
      <c r="F19" s="3">
        <v>0.68</v>
      </c>
      <c r="G19" s="3">
        <v>0.9</v>
      </c>
      <c r="H19" s="3">
        <v>0.62</v>
      </c>
    </row>
    <row r="20" spans="1:8" x14ac:dyDescent="0.3">
      <c r="A20" s="1">
        <v>2011</v>
      </c>
      <c r="B20" s="3">
        <v>1.19</v>
      </c>
      <c r="C20" s="3">
        <v>1.04</v>
      </c>
      <c r="D20" s="3">
        <v>0.67</v>
      </c>
      <c r="E20" s="3">
        <v>0.77</v>
      </c>
      <c r="F20" s="3">
        <v>0.68</v>
      </c>
      <c r="G20" s="3">
        <v>0.85</v>
      </c>
      <c r="H20" s="3">
        <v>0.6</v>
      </c>
    </row>
    <row r="21" spans="1:8" x14ac:dyDescent="0.3">
      <c r="A21" s="1">
        <v>2012</v>
      </c>
      <c r="B21" s="3">
        <v>1.26</v>
      </c>
      <c r="C21" s="3">
        <v>1.1100000000000001</v>
      </c>
      <c r="D21" s="3">
        <v>0.89</v>
      </c>
      <c r="E21" s="3">
        <v>0.88</v>
      </c>
      <c r="F21" s="3">
        <v>0.67</v>
      </c>
      <c r="G21" s="3">
        <v>0.88</v>
      </c>
      <c r="H21" s="3">
        <v>0.56999999999999995</v>
      </c>
    </row>
    <row r="22" spans="1:8" x14ac:dyDescent="0.3">
      <c r="A22" s="1">
        <v>2013</v>
      </c>
      <c r="B22" s="3">
        <v>1.47</v>
      </c>
      <c r="C22" s="3">
        <v>1.27</v>
      </c>
      <c r="D22" s="3">
        <v>0.98</v>
      </c>
      <c r="E22" s="3">
        <v>0.79</v>
      </c>
      <c r="F22" s="3">
        <v>0.69</v>
      </c>
      <c r="G22" s="3">
        <v>0.77</v>
      </c>
      <c r="H22" s="3">
        <v>0.64</v>
      </c>
    </row>
    <row r="23" spans="1:8" x14ac:dyDescent="0.3">
      <c r="A23" s="1">
        <v>2014</v>
      </c>
      <c r="B23" s="3">
        <v>1.61</v>
      </c>
      <c r="C23" s="3">
        <v>1.37</v>
      </c>
      <c r="D23" s="3">
        <v>1.01</v>
      </c>
      <c r="E23" s="3">
        <v>0.85</v>
      </c>
      <c r="F23" s="3">
        <v>0.78</v>
      </c>
      <c r="G23" s="3">
        <v>0.77</v>
      </c>
      <c r="H23" s="3">
        <v>0.65</v>
      </c>
    </row>
    <row r="24" spans="1:8" x14ac:dyDescent="0.3">
      <c r="A24" s="1">
        <v>2015</v>
      </c>
      <c r="B24" s="3">
        <v>1.6</v>
      </c>
      <c r="C24" s="3">
        <v>1.36</v>
      </c>
      <c r="D24" s="3">
        <v>0.96</v>
      </c>
      <c r="E24" s="3">
        <v>0.88</v>
      </c>
      <c r="F24" s="3">
        <v>0.89</v>
      </c>
      <c r="G24" s="3">
        <v>0.77</v>
      </c>
      <c r="H24" s="3">
        <v>0.63</v>
      </c>
    </row>
    <row r="25" spans="1:8" x14ac:dyDescent="0.3">
      <c r="A25" s="1">
        <v>2016</v>
      </c>
      <c r="B25" s="3">
        <v>1.61</v>
      </c>
      <c r="C25" s="3">
        <v>1.39</v>
      </c>
      <c r="D25" s="3">
        <v>0.95</v>
      </c>
      <c r="E25" s="3">
        <v>0.81</v>
      </c>
      <c r="F25" s="3">
        <v>0.9</v>
      </c>
      <c r="G25" s="3">
        <v>0.78</v>
      </c>
      <c r="H25" s="3">
        <v>0.63</v>
      </c>
    </row>
    <row r="26" spans="1:8" x14ac:dyDescent="0.3">
      <c r="A26" s="1">
        <v>2017</v>
      </c>
      <c r="B26" s="3">
        <v>1.6</v>
      </c>
      <c r="C26" s="3">
        <v>1.39</v>
      </c>
      <c r="D26" s="3">
        <v>0.96</v>
      </c>
      <c r="E26" s="3">
        <v>0.78</v>
      </c>
      <c r="F26" s="3">
        <v>0.93</v>
      </c>
      <c r="G26" s="3">
        <v>0.82</v>
      </c>
      <c r="H26" s="3">
        <v>0.67</v>
      </c>
    </row>
    <row r="27" spans="1:8" x14ac:dyDescent="0.3">
      <c r="A27" s="1">
        <v>2018</v>
      </c>
      <c r="B27" s="3">
        <v>1.7</v>
      </c>
      <c r="C27" s="3">
        <v>1.46</v>
      </c>
      <c r="D27" s="3">
        <v>0.99</v>
      </c>
      <c r="E27" s="3">
        <v>0.81</v>
      </c>
      <c r="F27" s="3">
        <v>0.84</v>
      </c>
      <c r="G27" s="3">
        <v>0.84</v>
      </c>
      <c r="H27" s="3">
        <v>0.73</v>
      </c>
    </row>
    <row r="28" spans="1:8" x14ac:dyDescent="0.3">
      <c r="A28" s="1">
        <v>2019</v>
      </c>
      <c r="B28" s="3">
        <v>1.72</v>
      </c>
      <c r="C28" s="3">
        <v>1.53</v>
      </c>
      <c r="D28" s="3">
        <v>0.92</v>
      </c>
      <c r="E28" s="3"/>
      <c r="F28" s="3">
        <v>0.88</v>
      </c>
      <c r="G28" s="3">
        <v>0.88</v>
      </c>
      <c r="H28" s="3">
        <v>0.74</v>
      </c>
    </row>
    <row r="29" spans="1:8" x14ac:dyDescent="0.3">
      <c r="A29" s="1">
        <v>2020</v>
      </c>
      <c r="B29" s="3">
        <v>1.59</v>
      </c>
      <c r="C29" s="3">
        <v>1.39</v>
      </c>
      <c r="D29" s="3">
        <v>1.05</v>
      </c>
      <c r="E29" s="3"/>
      <c r="F29" s="3"/>
      <c r="G29" s="3">
        <v>1.05</v>
      </c>
      <c r="H29" s="3">
        <v>0.81</v>
      </c>
    </row>
    <row r="30" spans="1:8" x14ac:dyDescent="0.3">
      <c r="A30" s="1">
        <v>2021</v>
      </c>
      <c r="B30" s="3">
        <v>1.51</v>
      </c>
      <c r="C30" s="3">
        <v>1.29</v>
      </c>
      <c r="D30" s="3">
        <v>0.91</v>
      </c>
      <c r="E30" s="3"/>
      <c r="F30" s="3"/>
      <c r="G30" s="3">
        <v>0.97</v>
      </c>
      <c r="H30" s="3">
        <v>0.77</v>
      </c>
    </row>
    <row r="31" spans="1:8" x14ac:dyDescent="0.3">
      <c r="A31" s="1">
        <v>2022</v>
      </c>
      <c r="B31" s="3">
        <v>1.51</v>
      </c>
      <c r="C31" s="3">
        <v>1.28</v>
      </c>
      <c r="D31" s="3">
        <v>0.84</v>
      </c>
      <c r="E31" s="3"/>
      <c r="F31" s="3"/>
      <c r="G31" s="3">
        <v>0.96</v>
      </c>
      <c r="H31" s="3">
        <v>0.75</v>
      </c>
    </row>
    <row r="32" spans="1:8" x14ac:dyDescent="0.3">
      <c r="A32" s="1">
        <v>2023</v>
      </c>
      <c r="B32" s="3">
        <v>1.53</v>
      </c>
      <c r="C32" s="3">
        <v>1.32</v>
      </c>
      <c r="D32" s="3">
        <v>0.94</v>
      </c>
      <c r="E32" s="3"/>
      <c r="F32" s="3"/>
      <c r="G32" s="3">
        <v>0.95</v>
      </c>
      <c r="H32" s="3">
        <v>0.77</v>
      </c>
    </row>
    <row r="33" spans="1:8" x14ac:dyDescent="0.3">
      <c r="A33" s="1">
        <v>2024</v>
      </c>
      <c r="B33" s="3">
        <v>1.63</v>
      </c>
      <c r="C33" s="3">
        <v>1.4</v>
      </c>
      <c r="D33" s="3"/>
      <c r="E33" s="3"/>
      <c r="F33" s="3"/>
      <c r="G33" s="3"/>
      <c r="H33" s="3"/>
    </row>
    <row r="34" spans="1:8" x14ac:dyDescent="0.3">
      <c r="A34" s="1">
        <v>2025</v>
      </c>
      <c r="B34" s="3">
        <v>1.57</v>
      </c>
      <c r="C34" s="3">
        <v>1.36</v>
      </c>
      <c r="D34" s="3"/>
      <c r="E34" s="3"/>
      <c r="F34" s="3"/>
      <c r="G34" s="3"/>
      <c r="H34" s="3"/>
    </row>
    <row r="35" spans="1:8" x14ac:dyDescent="0.3">
      <c r="A35" s="1">
        <v>2026</v>
      </c>
      <c r="B35" s="3">
        <v>1.44</v>
      </c>
      <c r="C35" s="3">
        <v>1.23</v>
      </c>
      <c r="D35" s="3"/>
      <c r="E35" s="3"/>
      <c r="F35" s="3"/>
      <c r="G35" s="3"/>
      <c r="H35" s="3"/>
    </row>
    <row r="36" spans="1:8" x14ac:dyDescent="0.3">
      <c r="A36" s="1">
        <v>2027</v>
      </c>
      <c r="B36" s="3">
        <v>1.38</v>
      </c>
      <c r="C36" s="3">
        <v>1.18</v>
      </c>
      <c r="D36" s="3"/>
      <c r="E36" s="3"/>
      <c r="F36" s="3"/>
      <c r="G36" s="3"/>
      <c r="H36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57"/>
  <sheetViews>
    <sheetView workbookViewId="0">
      <selection activeCell="H18" sqref="H18"/>
    </sheetView>
  </sheetViews>
  <sheetFormatPr baseColWidth="10" defaultColWidth="9.140625" defaultRowHeight="16.5" x14ac:dyDescent="0.3"/>
  <cols>
    <col min="1" max="1" width="20.7109375" style="1" customWidth="1"/>
    <col min="2" max="2" width="20.85546875" style="1" bestFit="1" customWidth="1"/>
    <col min="3" max="3" width="25.140625" style="1" bestFit="1" customWidth="1"/>
    <col min="4" max="4" width="34.28515625" style="1" bestFit="1" customWidth="1"/>
  </cols>
  <sheetData>
    <row r="1" spans="1:4" x14ac:dyDescent="0.3">
      <c r="A1" s="2" t="s">
        <v>178</v>
      </c>
    </row>
    <row r="3" spans="1:4" x14ac:dyDescent="0.25">
      <c r="A3" s="2" t="s">
        <v>31</v>
      </c>
      <c r="B3" s="2" t="s">
        <v>175</v>
      </c>
      <c r="C3" s="2" t="s">
        <v>176</v>
      </c>
      <c r="D3" s="2" t="s">
        <v>177</v>
      </c>
    </row>
    <row r="4" spans="1:4" x14ac:dyDescent="0.3">
      <c r="A4" s="1">
        <v>1970</v>
      </c>
      <c r="B4" s="4">
        <v>19.5</v>
      </c>
      <c r="C4" s="4">
        <v>7.5</v>
      </c>
      <c r="D4" s="4">
        <v>21</v>
      </c>
    </row>
    <row r="5" spans="1:4" x14ac:dyDescent="0.3">
      <c r="A5" s="1">
        <v>1971</v>
      </c>
      <c r="B5" s="4">
        <v>21.9</v>
      </c>
      <c r="C5" s="4">
        <v>7.9</v>
      </c>
      <c r="D5" s="4">
        <v>23.6</v>
      </c>
    </row>
    <row r="6" spans="1:4" x14ac:dyDescent="0.3">
      <c r="A6" s="1">
        <v>1972</v>
      </c>
      <c r="B6" s="4">
        <v>20.3</v>
      </c>
      <c r="C6" s="4">
        <v>8.6999999999999993</v>
      </c>
      <c r="D6" s="4">
        <v>21.7</v>
      </c>
    </row>
    <row r="7" spans="1:4" x14ac:dyDescent="0.3">
      <c r="A7" s="1">
        <v>1973</v>
      </c>
      <c r="B7" s="4">
        <v>22.7</v>
      </c>
      <c r="C7" s="4">
        <v>9.1</v>
      </c>
      <c r="D7" s="4">
        <v>24.3</v>
      </c>
    </row>
    <row r="8" spans="1:4" x14ac:dyDescent="0.3">
      <c r="A8" s="1">
        <v>1974</v>
      </c>
      <c r="B8" s="4">
        <v>24.9</v>
      </c>
      <c r="C8" s="4">
        <v>9.6</v>
      </c>
      <c r="D8" s="4">
        <v>26.7</v>
      </c>
    </row>
    <row r="9" spans="1:4" x14ac:dyDescent="0.3">
      <c r="A9" s="1">
        <v>1975</v>
      </c>
      <c r="B9" s="4">
        <v>27</v>
      </c>
      <c r="C9" s="4">
        <v>9.9</v>
      </c>
      <c r="D9" s="4">
        <v>29.1</v>
      </c>
    </row>
    <row r="10" spans="1:4" x14ac:dyDescent="0.3">
      <c r="A10" s="1">
        <v>1976</v>
      </c>
      <c r="B10" s="4">
        <v>27.9</v>
      </c>
      <c r="C10" s="4">
        <v>11</v>
      </c>
      <c r="D10" s="4">
        <v>30</v>
      </c>
    </row>
    <row r="11" spans="1:4" x14ac:dyDescent="0.3">
      <c r="A11" s="1">
        <v>1977</v>
      </c>
      <c r="B11" s="4">
        <v>31.5</v>
      </c>
      <c r="C11" s="4">
        <v>12.7</v>
      </c>
      <c r="D11" s="4">
        <v>33.799999999999997</v>
      </c>
    </row>
    <row r="12" spans="1:4" x14ac:dyDescent="0.3">
      <c r="A12" s="1">
        <v>1978</v>
      </c>
      <c r="B12" s="4">
        <v>31.2</v>
      </c>
      <c r="C12" s="4">
        <v>13.9</v>
      </c>
      <c r="D12" s="4">
        <v>33.200000000000003</v>
      </c>
    </row>
    <row r="13" spans="1:4" x14ac:dyDescent="0.3">
      <c r="A13" s="1">
        <v>1979</v>
      </c>
      <c r="B13" s="4">
        <v>30.8</v>
      </c>
      <c r="C13" s="4">
        <v>14.8</v>
      </c>
      <c r="D13" s="4">
        <v>32.6</v>
      </c>
    </row>
    <row r="14" spans="1:4" x14ac:dyDescent="0.3">
      <c r="A14" s="1">
        <v>1980</v>
      </c>
      <c r="B14" s="4">
        <v>30.8</v>
      </c>
      <c r="C14" s="4">
        <v>15.7</v>
      </c>
      <c r="D14" s="4">
        <v>32.6</v>
      </c>
    </row>
    <row r="15" spans="1:4" x14ac:dyDescent="0.3">
      <c r="A15" s="1">
        <v>1981</v>
      </c>
      <c r="B15" s="4">
        <v>33.1</v>
      </c>
      <c r="C15" s="4">
        <v>16.3</v>
      </c>
      <c r="D15" s="4">
        <v>35.1</v>
      </c>
    </row>
    <row r="16" spans="1:4" x14ac:dyDescent="0.3">
      <c r="A16" s="1">
        <v>1982</v>
      </c>
      <c r="B16" s="4">
        <v>30.4</v>
      </c>
      <c r="C16" s="4">
        <v>17.7</v>
      </c>
      <c r="D16" s="4">
        <v>31.9</v>
      </c>
    </row>
    <row r="17" spans="1:4" x14ac:dyDescent="0.3">
      <c r="A17" s="1">
        <v>1983</v>
      </c>
      <c r="B17" s="4">
        <v>29.9</v>
      </c>
      <c r="C17" s="4">
        <v>19.399999999999999</v>
      </c>
      <c r="D17" s="4">
        <v>31.2</v>
      </c>
    </row>
    <row r="18" spans="1:4" x14ac:dyDescent="0.3">
      <c r="A18" s="1">
        <v>1984</v>
      </c>
      <c r="B18" s="4">
        <v>32.5</v>
      </c>
      <c r="C18" s="4">
        <v>22.3</v>
      </c>
      <c r="D18" s="4">
        <v>33.700000000000003</v>
      </c>
    </row>
    <row r="19" spans="1:4" x14ac:dyDescent="0.3">
      <c r="A19" s="1">
        <v>1985</v>
      </c>
      <c r="B19" s="4">
        <v>35.200000000000003</v>
      </c>
      <c r="C19" s="4">
        <v>27.8</v>
      </c>
      <c r="D19" s="4">
        <v>36.1</v>
      </c>
    </row>
    <row r="20" spans="1:4" x14ac:dyDescent="0.3">
      <c r="A20" s="1">
        <v>1986</v>
      </c>
      <c r="B20" s="4">
        <v>43.2</v>
      </c>
      <c r="C20" s="4">
        <v>30.6</v>
      </c>
      <c r="D20" s="4">
        <v>44.7</v>
      </c>
    </row>
    <row r="21" spans="1:4" x14ac:dyDescent="0.3">
      <c r="A21" s="1">
        <v>1987</v>
      </c>
      <c r="B21" s="4">
        <v>40.4</v>
      </c>
      <c r="C21" s="4">
        <v>31.1</v>
      </c>
      <c r="D21" s="4">
        <v>41.5</v>
      </c>
    </row>
    <row r="22" spans="1:4" x14ac:dyDescent="0.3">
      <c r="A22" s="1">
        <v>1988</v>
      </c>
      <c r="B22" s="4">
        <v>37</v>
      </c>
      <c r="C22" s="4">
        <v>29.1</v>
      </c>
      <c r="D22" s="4">
        <v>37.9</v>
      </c>
    </row>
    <row r="23" spans="1:4" x14ac:dyDescent="0.3">
      <c r="A23" s="1">
        <v>1989</v>
      </c>
      <c r="B23" s="4">
        <v>30.9</v>
      </c>
      <c r="C23" s="4">
        <v>24.7</v>
      </c>
      <c r="D23" s="4">
        <v>31.6</v>
      </c>
    </row>
    <row r="24" spans="1:4" x14ac:dyDescent="0.3">
      <c r="A24" s="1">
        <v>1990</v>
      </c>
      <c r="B24" s="4">
        <v>30.3</v>
      </c>
      <c r="C24" s="4">
        <v>23.5</v>
      </c>
      <c r="D24" s="4">
        <v>31.1</v>
      </c>
    </row>
    <row r="25" spans="1:4" x14ac:dyDescent="0.3">
      <c r="A25" s="1">
        <v>1991</v>
      </c>
      <c r="B25" s="4">
        <v>29.3</v>
      </c>
      <c r="C25" s="4">
        <v>21.9</v>
      </c>
      <c r="D25" s="4">
        <v>30.2</v>
      </c>
    </row>
    <row r="26" spans="1:4" x14ac:dyDescent="0.3">
      <c r="A26" s="1">
        <v>1992</v>
      </c>
      <c r="B26" s="4">
        <v>27.4</v>
      </c>
      <c r="C26" s="4">
        <v>22.5</v>
      </c>
      <c r="D26" s="4">
        <v>28</v>
      </c>
    </row>
    <row r="27" spans="1:4" x14ac:dyDescent="0.3">
      <c r="A27" s="1">
        <v>1993</v>
      </c>
      <c r="B27" s="4">
        <v>27.7</v>
      </c>
      <c r="C27" s="4">
        <v>27.3</v>
      </c>
      <c r="D27" s="4">
        <v>27.7</v>
      </c>
    </row>
    <row r="28" spans="1:4" x14ac:dyDescent="0.3">
      <c r="A28" s="1">
        <v>1994</v>
      </c>
      <c r="B28" s="4">
        <v>33.4</v>
      </c>
      <c r="C28" s="4">
        <v>31.8</v>
      </c>
      <c r="D28" s="4">
        <v>33.6</v>
      </c>
    </row>
    <row r="29" spans="1:4" x14ac:dyDescent="0.3">
      <c r="A29" s="1">
        <v>1995</v>
      </c>
      <c r="B29" s="4">
        <v>37.5</v>
      </c>
      <c r="C29" s="4">
        <v>37.299999999999997</v>
      </c>
      <c r="D29" s="4">
        <v>37.5</v>
      </c>
    </row>
    <row r="30" spans="1:4" x14ac:dyDescent="0.3">
      <c r="A30" s="1">
        <v>1996</v>
      </c>
      <c r="B30" s="4">
        <v>44.5</v>
      </c>
      <c r="C30" s="4">
        <v>43</v>
      </c>
      <c r="D30" s="4">
        <v>44.7</v>
      </c>
    </row>
    <row r="31" spans="1:4" x14ac:dyDescent="0.3">
      <c r="A31" s="1">
        <v>1997</v>
      </c>
      <c r="B31" s="4">
        <v>48.4</v>
      </c>
      <c r="C31" s="4">
        <v>53</v>
      </c>
      <c r="D31" s="4">
        <v>47.9</v>
      </c>
    </row>
    <row r="32" spans="1:4" x14ac:dyDescent="0.3">
      <c r="A32" s="1">
        <v>1998</v>
      </c>
      <c r="B32" s="4">
        <v>55.3</v>
      </c>
      <c r="C32" s="4">
        <v>55.3</v>
      </c>
      <c r="D32" s="4">
        <v>55.3</v>
      </c>
    </row>
    <row r="33" spans="1:4" x14ac:dyDescent="0.3">
      <c r="A33" s="1">
        <v>1999</v>
      </c>
      <c r="B33" s="4">
        <v>54.7</v>
      </c>
      <c r="C33" s="4">
        <v>63.3</v>
      </c>
      <c r="D33" s="4">
        <v>53.7</v>
      </c>
    </row>
    <row r="34" spans="1:4" x14ac:dyDescent="0.3">
      <c r="A34" s="1">
        <v>2000</v>
      </c>
      <c r="B34" s="4">
        <v>53.3</v>
      </c>
      <c r="C34" s="4">
        <v>71.099999999999994</v>
      </c>
      <c r="D34" s="4">
        <v>51.2</v>
      </c>
    </row>
    <row r="35" spans="1:4" x14ac:dyDescent="0.3">
      <c r="A35" s="1">
        <v>2001</v>
      </c>
      <c r="B35" s="4">
        <v>54.9</v>
      </c>
      <c r="C35" s="4">
        <v>78</v>
      </c>
      <c r="D35" s="4">
        <v>52.2</v>
      </c>
    </row>
    <row r="36" spans="1:4" x14ac:dyDescent="0.3">
      <c r="A36" s="1">
        <v>2002</v>
      </c>
      <c r="B36" s="4">
        <v>59.4</v>
      </c>
      <c r="C36" s="4">
        <v>87.4</v>
      </c>
      <c r="D36" s="4">
        <v>56.1</v>
      </c>
    </row>
    <row r="37" spans="1:4" x14ac:dyDescent="0.3">
      <c r="A37" s="1">
        <v>2003</v>
      </c>
      <c r="B37" s="4">
        <v>48.7</v>
      </c>
      <c r="C37" s="4">
        <v>93.6</v>
      </c>
      <c r="D37" s="4">
        <v>43.3</v>
      </c>
    </row>
    <row r="38" spans="1:4" x14ac:dyDescent="0.3">
      <c r="A38" s="1">
        <v>2004</v>
      </c>
      <c r="B38" s="4">
        <v>57.7</v>
      </c>
      <c r="C38" s="4">
        <v>106.8</v>
      </c>
      <c r="D38" s="4">
        <v>51.8</v>
      </c>
    </row>
    <row r="39" spans="1:4" x14ac:dyDescent="0.3">
      <c r="A39" s="1">
        <v>2005</v>
      </c>
      <c r="B39" s="4">
        <v>68.099999999999994</v>
      </c>
      <c r="C39" s="4">
        <v>96.5</v>
      </c>
      <c r="D39" s="4">
        <v>64.7</v>
      </c>
    </row>
    <row r="40" spans="1:4" x14ac:dyDescent="0.3">
      <c r="A40" s="1">
        <v>2006</v>
      </c>
      <c r="B40" s="4">
        <v>79.900000000000006</v>
      </c>
      <c r="C40" s="4">
        <v>106.1</v>
      </c>
      <c r="D40" s="4">
        <v>76.7</v>
      </c>
    </row>
    <row r="41" spans="1:4" x14ac:dyDescent="0.3">
      <c r="A41" s="1">
        <v>2007</v>
      </c>
      <c r="B41" s="4">
        <v>100</v>
      </c>
      <c r="C41" s="4">
        <v>100</v>
      </c>
      <c r="D41" s="4">
        <v>100</v>
      </c>
    </row>
    <row r="42" spans="1:4" x14ac:dyDescent="0.3">
      <c r="A42" s="1">
        <v>2008</v>
      </c>
      <c r="B42" s="4">
        <v>107.6</v>
      </c>
      <c r="C42" s="4">
        <v>138.69999999999999</v>
      </c>
      <c r="D42" s="4">
        <v>103.9</v>
      </c>
    </row>
    <row r="43" spans="1:4" x14ac:dyDescent="0.3">
      <c r="A43" s="1">
        <v>2009</v>
      </c>
      <c r="B43" s="4">
        <v>84.9</v>
      </c>
      <c r="C43" s="4">
        <v>131.69999999999999</v>
      </c>
      <c r="D43" s="4">
        <v>79.400000000000006</v>
      </c>
    </row>
    <row r="44" spans="1:4" x14ac:dyDescent="0.3">
      <c r="A44" s="1">
        <v>2010</v>
      </c>
      <c r="B44" s="4">
        <v>78.099999999999994</v>
      </c>
      <c r="C44" s="4">
        <v>138.80000000000001</v>
      </c>
      <c r="D44" s="4">
        <v>70.900000000000006</v>
      </c>
    </row>
    <row r="45" spans="1:4" x14ac:dyDescent="0.3">
      <c r="A45" s="1">
        <v>2011</v>
      </c>
      <c r="B45" s="4">
        <v>82.2</v>
      </c>
      <c r="C45" s="4">
        <v>121.7</v>
      </c>
      <c r="D45" s="4">
        <v>77.5</v>
      </c>
    </row>
    <row r="46" spans="1:4" x14ac:dyDescent="0.3">
      <c r="A46" s="1">
        <v>2012</v>
      </c>
      <c r="B46" s="4">
        <v>85.6</v>
      </c>
      <c r="C46" s="4">
        <v>133.5</v>
      </c>
      <c r="D46" s="4">
        <v>79.900000000000006</v>
      </c>
    </row>
    <row r="47" spans="1:4" x14ac:dyDescent="0.3">
      <c r="A47" s="1">
        <v>2013</v>
      </c>
      <c r="B47" s="4">
        <v>85.2</v>
      </c>
      <c r="C47" s="4">
        <v>156.9</v>
      </c>
      <c r="D47" s="4">
        <v>76.599999999999994</v>
      </c>
    </row>
    <row r="48" spans="1:4" x14ac:dyDescent="0.3">
      <c r="A48" s="1">
        <v>2014</v>
      </c>
      <c r="B48" s="4">
        <v>86.2</v>
      </c>
      <c r="C48" s="4">
        <v>144</v>
      </c>
      <c r="D48" s="4">
        <v>79.400000000000006</v>
      </c>
    </row>
    <row r="49" spans="1:4" x14ac:dyDescent="0.3">
      <c r="A49" s="1">
        <v>2015</v>
      </c>
      <c r="B49" s="4">
        <v>85.8</v>
      </c>
      <c r="C49" s="4">
        <v>142.19999999999999</v>
      </c>
      <c r="D49" s="4">
        <v>79.099999999999994</v>
      </c>
    </row>
    <row r="50" spans="1:4" x14ac:dyDescent="0.3">
      <c r="A50" s="1">
        <v>2016</v>
      </c>
      <c r="B50" s="4">
        <v>99.2</v>
      </c>
      <c r="C50" s="4">
        <v>181.6</v>
      </c>
      <c r="D50" s="4">
        <v>89.5</v>
      </c>
    </row>
    <row r="51" spans="1:4" x14ac:dyDescent="0.3">
      <c r="A51" s="1">
        <v>2017</v>
      </c>
      <c r="B51" s="4">
        <v>105.4</v>
      </c>
      <c r="C51" s="4">
        <v>215.8</v>
      </c>
      <c r="D51" s="4">
        <v>92.3</v>
      </c>
    </row>
    <row r="52" spans="1:4" x14ac:dyDescent="0.3">
      <c r="A52" s="1">
        <v>2018</v>
      </c>
      <c r="B52" s="4">
        <v>109.3</v>
      </c>
      <c r="C52" s="4">
        <v>232.9</v>
      </c>
      <c r="D52" s="4">
        <v>94.6</v>
      </c>
    </row>
    <row r="53" spans="1:4" x14ac:dyDescent="0.3">
      <c r="A53" s="1">
        <v>2019</v>
      </c>
      <c r="B53" s="4">
        <v>121.3</v>
      </c>
      <c r="C53" s="4">
        <v>263</v>
      </c>
      <c r="D53" s="4">
        <v>104.4</v>
      </c>
    </row>
    <row r="54" spans="1:4" x14ac:dyDescent="0.3">
      <c r="A54" s="1">
        <v>2020</v>
      </c>
      <c r="B54" s="4">
        <v>118</v>
      </c>
      <c r="C54" s="4">
        <v>308</v>
      </c>
      <c r="D54" s="4">
        <v>95.4</v>
      </c>
    </row>
    <row r="55" spans="1:4" x14ac:dyDescent="0.3">
      <c r="A55" s="1">
        <v>2021</v>
      </c>
      <c r="B55" s="4">
        <v>122.6</v>
      </c>
      <c r="C55" s="4">
        <v>279.2</v>
      </c>
      <c r="D55" s="4">
        <v>104</v>
      </c>
    </row>
    <row r="56" spans="1:4" x14ac:dyDescent="0.3">
      <c r="A56" s="1">
        <v>2022</v>
      </c>
      <c r="B56" s="4">
        <v>126.6</v>
      </c>
      <c r="C56" s="4">
        <v>247.9</v>
      </c>
      <c r="D56" s="4">
        <v>112.2</v>
      </c>
    </row>
    <row r="57" spans="1:4" x14ac:dyDescent="0.3">
      <c r="A57" s="1">
        <v>2023</v>
      </c>
      <c r="B57" s="4">
        <v>120.6</v>
      </c>
      <c r="C57" s="4">
        <v>275</v>
      </c>
      <c r="D57" s="4">
        <v>102.3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3"/>
  <sheetViews>
    <sheetView workbookViewId="0">
      <selection activeCell="C28" sqref="C28"/>
    </sheetView>
  </sheetViews>
  <sheetFormatPr baseColWidth="10" defaultColWidth="9.140625" defaultRowHeight="16.5" x14ac:dyDescent="0.3"/>
  <cols>
    <col min="1" max="1" width="20.7109375" style="1" customWidth="1"/>
    <col min="2" max="2" width="24.7109375" style="1" bestFit="1" customWidth="1"/>
    <col min="3" max="3" width="28.140625" style="1" bestFit="1" customWidth="1"/>
    <col min="4" max="4" width="25.7109375" style="1" bestFit="1" customWidth="1"/>
  </cols>
  <sheetData>
    <row r="1" spans="1:4" x14ac:dyDescent="0.3">
      <c r="A1" s="2" t="s">
        <v>183</v>
      </c>
    </row>
    <row r="3" spans="1:4" x14ac:dyDescent="0.25">
      <c r="A3" s="2" t="s">
        <v>69</v>
      </c>
      <c r="B3" s="2" t="s">
        <v>180</v>
      </c>
      <c r="C3" s="2" t="s">
        <v>181</v>
      </c>
      <c r="D3" s="2" t="s">
        <v>182</v>
      </c>
    </row>
    <row r="4" spans="1:4" x14ac:dyDescent="0.3">
      <c r="A4" s="1" t="s">
        <v>120</v>
      </c>
      <c r="B4" s="5">
        <v>0.67500000000000004</v>
      </c>
      <c r="C4" s="5">
        <v>0.54900000000000004</v>
      </c>
      <c r="D4" s="5">
        <v>0.186</v>
      </c>
    </row>
    <row r="5" spans="1:4" x14ac:dyDescent="0.3">
      <c r="A5" s="1" t="s">
        <v>121</v>
      </c>
      <c r="B5" s="5">
        <v>0.68</v>
      </c>
      <c r="C5" s="5">
        <v>0.56899999999999995</v>
      </c>
      <c r="D5" s="5">
        <v>0.193</v>
      </c>
    </row>
    <row r="6" spans="1:4" x14ac:dyDescent="0.3">
      <c r="A6" s="1" t="s">
        <v>179</v>
      </c>
      <c r="B6" s="5">
        <v>0.63300000000000001</v>
      </c>
      <c r="C6" s="5">
        <v>0.84299999999999997</v>
      </c>
      <c r="D6" s="5">
        <v>0.38200000000000001</v>
      </c>
    </row>
    <row r="7" spans="1:4" x14ac:dyDescent="0.3">
      <c r="A7" s="1" t="s">
        <v>59</v>
      </c>
      <c r="B7" s="5">
        <v>0.8</v>
      </c>
      <c r="C7" s="5">
        <v>0.77700000000000002</v>
      </c>
      <c r="D7" s="5">
        <v>0.29099999999999998</v>
      </c>
    </row>
    <row r="8" spans="1:4" x14ac:dyDescent="0.3">
      <c r="A8" s="1" t="s">
        <v>122</v>
      </c>
      <c r="B8" s="5">
        <v>0.80300000000000005</v>
      </c>
      <c r="C8" s="5">
        <v>0.8</v>
      </c>
      <c r="D8" s="5">
        <v>0.30399999999999999</v>
      </c>
    </row>
    <row r="9" spans="1:4" x14ac:dyDescent="0.3">
      <c r="A9" s="1" t="s">
        <v>62</v>
      </c>
      <c r="B9" s="5">
        <v>0.82799999999999996</v>
      </c>
      <c r="C9" s="5">
        <v>0.82399999999999995</v>
      </c>
      <c r="D9" s="5">
        <v>0.311</v>
      </c>
    </row>
    <row r="10" spans="1:4" x14ac:dyDescent="0.3">
      <c r="A10" s="1" t="s">
        <v>64</v>
      </c>
      <c r="B10" s="5">
        <v>0.80400000000000005</v>
      </c>
      <c r="C10" s="5">
        <v>0.86799999999999999</v>
      </c>
      <c r="D10" s="5">
        <v>0.34799999999999998</v>
      </c>
    </row>
    <row r="11" spans="1:4" x14ac:dyDescent="0.3">
      <c r="A11" s="1" t="s">
        <v>65</v>
      </c>
      <c r="B11" s="5">
        <v>0.83099999999999996</v>
      </c>
      <c r="C11" s="5">
        <v>0.96499999999999997</v>
      </c>
      <c r="D11" s="5">
        <v>0.40400000000000003</v>
      </c>
    </row>
    <row r="12" spans="1:4" x14ac:dyDescent="0.3">
      <c r="A12" s="1" t="s">
        <v>119</v>
      </c>
      <c r="B12" s="5">
        <v>0.85899999999999999</v>
      </c>
      <c r="C12" s="5">
        <v>0.94399999999999995</v>
      </c>
      <c r="D12" s="5">
        <v>0.38300000000000001</v>
      </c>
    </row>
    <row r="13" spans="1:4" x14ac:dyDescent="0.3">
      <c r="A13" s="1" t="s">
        <v>117</v>
      </c>
      <c r="B13" s="5">
        <v>0.84199999999999997</v>
      </c>
      <c r="C13" s="5">
        <v>0.98099999999999998</v>
      </c>
      <c r="D13" s="5">
        <v>0.41299999999999998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E5E8-2673-4D7C-9FA9-17B6328C07D3}">
  <dimension ref="A1:F15"/>
  <sheetViews>
    <sheetView workbookViewId="0">
      <selection activeCell="H8" sqref="H8"/>
    </sheetView>
  </sheetViews>
  <sheetFormatPr baseColWidth="10" defaultRowHeight="15" x14ac:dyDescent="0.25"/>
  <cols>
    <col min="1" max="1" width="22.85546875" bestFit="1" customWidth="1"/>
    <col min="2" max="2" width="29.140625" bestFit="1" customWidth="1"/>
    <col min="5" max="5" width="24.5703125" customWidth="1"/>
    <col min="6" max="6" width="29.140625" bestFit="1" customWidth="1"/>
  </cols>
  <sheetData>
    <row r="1" spans="1:6" ht="16.5" x14ac:dyDescent="0.25">
      <c r="A1" s="2" t="s">
        <v>211</v>
      </c>
    </row>
    <row r="3" spans="1:6" ht="16.5" x14ac:dyDescent="0.3">
      <c r="A3" s="9" t="s">
        <v>184</v>
      </c>
      <c r="E3" s="9" t="s">
        <v>186</v>
      </c>
    </row>
    <row r="4" spans="1:6" ht="16.5" x14ac:dyDescent="0.25">
      <c r="A4" s="2" t="s">
        <v>212</v>
      </c>
      <c r="B4" s="2" t="s">
        <v>213</v>
      </c>
      <c r="E4" s="2" t="s">
        <v>212</v>
      </c>
      <c r="F4" s="2" t="s">
        <v>224</v>
      </c>
    </row>
    <row r="5" spans="1:6" ht="16.5" x14ac:dyDescent="0.3">
      <c r="A5" s="1" t="s">
        <v>214</v>
      </c>
      <c r="B5" s="1">
        <v>257</v>
      </c>
      <c r="E5" s="1" t="s">
        <v>214</v>
      </c>
      <c r="F5" s="1">
        <v>3185</v>
      </c>
    </row>
    <row r="6" spans="1:6" ht="16.5" x14ac:dyDescent="0.3">
      <c r="A6" s="1" t="s">
        <v>215</v>
      </c>
      <c r="B6" s="1">
        <v>89</v>
      </c>
      <c r="E6" s="1" t="s">
        <v>215</v>
      </c>
      <c r="F6" s="1">
        <v>100</v>
      </c>
    </row>
    <row r="7" spans="1:6" ht="16.5" x14ac:dyDescent="0.3">
      <c r="A7" s="1" t="s">
        <v>216</v>
      </c>
      <c r="B7" s="1">
        <v>3729</v>
      </c>
      <c r="E7" s="1" t="s">
        <v>216</v>
      </c>
      <c r="F7" s="1">
        <v>9280</v>
      </c>
    </row>
    <row r="8" spans="1:6" ht="16.5" x14ac:dyDescent="0.3">
      <c r="A8" s="1" t="s">
        <v>217</v>
      </c>
      <c r="B8" s="1">
        <v>1211</v>
      </c>
      <c r="E8" s="1" t="s">
        <v>217</v>
      </c>
      <c r="F8" s="1">
        <v>1634</v>
      </c>
    </row>
    <row r="9" spans="1:6" ht="16.5" x14ac:dyDescent="0.3">
      <c r="A9" s="1" t="s">
        <v>218</v>
      </c>
      <c r="B9" s="1">
        <v>953</v>
      </c>
      <c r="E9" s="1" t="s">
        <v>218</v>
      </c>
      <c r="F9" s="1">
        <v>1112</v>
      </c>
    </row>
    <row r="10" spans="1:6" ht="16.5" x14ac:dyDescent="0.3">
      <c r="A10" s="1" t="s">
        <v>219</v>
      </c>
      <c r="B10" s="1">
        <v>398</v>
      </c>
      <c r="E10" s="1" t="s">
        <v>219</v>
      </c>
      <c r="F10" s="1">
        <v>319</v>
      </c>
    </row>
    <row r="11" spans="1:6" ht="16.5" x14ac:dyDescent="0.3">
      <c r="A11" s="1" t="s">
        <v>220</v>
      </c>
      <c r="B11" s="1">
        <v>735</v>
      </c>
      <c r="E11" s="1" t="s">
        <v>220</v>
      </c>
      <c r="F11" s="1">
        <v>120</v>
      </c>
    </row>
    <row r="12" spans="1:6" ht="16.5" x14ac:dyDescent="0.3">
      <c r="A12" s="1" t="s">
        <v>221</v>
      </c>
      <c r="B12" s="1">
        <v>48</v>
      </c>
      <c r="E12" s="1" t="s">
        <v>221</v>
      </c>
      <c r="F12" s="1">
        <v>125</v>
      </c>
    </row>
    <row r="13" spans="1:6" ht="16.5" x14ac:dyDescent="0.3">
      <c r="A13" s="1" t="s">
        <v>222</v>
      </c>
      <c r="B13" s="1">
        <v>296</v>
      </c>
      <c r="E13" s="1" t="s">
        <v>222</v>
      </c>
      <c r="F13" s="1">
        <v>242</v>
      </c>
    </row>
    <row r="14" spans="1:6" ht="16.5" x14ac:dyDescent="0.3">
      <c r="A14" s="1" t="s">
        <v>223</v>
      </c>
      <c r="B14" s="1">
        <v>7716</v>
      </c>
      <c r="E14" s="1" t="s">
        <v>225</v>
      </c>
      <c r="F14" s="1">
        <v>15</v>
      </c>
    </row>
    <row r="15" spans="1:6" ht="16.5" x14ac:dyDescent="0.3">
      <c r="E15" s="1" t="s">
        <v>223</v>
      </c>
      <c r="F15" s="1">
        <v>16132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12"/>
  <sheetViews>
    <sheetView workbookViewId="0">
      <selection activeCell="K22" sqref="K22"/>
    </sheetView>
  </sheetViews>
  <sheetFormatPr baseColWidth="10" defaultColWidth="9.140625" defaultRowHeight="16.5" x14ac:dyDescent="0.3"/>
  <cols>
    <col min="1" max="1" width="20.7109375" style="1" customWidth="1"/>
    <col min="2" max="2" width="22.85546875" style="1" bestFit="1" customWidth="1"/>
  </cols>
  <sheetData>
    <row r="1" spans="1:2" x14ac:dyDescent="0.3">
      <c r="A1" s="2" t="s">
        <v>185</v>
      </c>
    </row>
    <row r="3" spans="1:2" x14ac:dyDescent="0.25">
      <c r="A3" s="2" t="s">
        <v>31</v>
      </c>
      <c r="B3" s="2" t="s">
        <v>184</v>
      </c>
    </row>
    <row r="4" spans="1:2" x14ac:dyDescent="0.3">
      <c r="A4" s="1">
        <v>2018</v>
      </c>
      <c r="B4" s="7">
        <v>81</v>
      </c>
    </row>
    <row r="5" spans="1:2" x14ac:dyDescent="0.3">
      <c r="A5" s="1">
        <v>2019</v>
      </c>
      <c r="B5" s="7">
        <v>543</v>
      </c>
    </row>
    <row r="6" spans="1:2" x14ac:dyDescent="0.3">
      <c r="A6" s="1">
        <v>2020</v>
      </c>
      <c r="B6" s="7">
        <v>254</v>
      </c>
    </row>
    <row r="7" spans="1:2" x14ac:dyDescent="0.3">
      <c r="A7" s="1">
        <v>2021</v>
      </c>
      <c r="B7" s="7">
        <v>356</v>
      </c>
    </row>
    <row r="8" spans="1:2" x14ac:dyDescent="0.3">
      <c r="A8" s="1">
        <v>2022</v>
      </c>
      <c r="B8" s="7">
        <v>301</v>
      </c>
    </row>
    <row r="9" spans="1:2" x14ac:dyDescent="0.3">
      <c r="A9" s="1">
        <v>2023</v>
      </c>
      <c r="B9" s="7">
        <v>1514</v>
      </c>
    </row>
    <row r="10" spans="1:2" x14ac:dyDescent="0.3">
      <c r="A10" s="1">
        <v>2024</v>
      </c>
      <c r="B10" s="7">
        <v>1420</v>
      </c>
    </row>
    <row r="11" spans="1:2" x14ac:dyDescent="0.3">
      <c r="A11" s="1">
        <v>2025</v>
      </c>
      <c r="B11" s="7">
        <v>2294</v>
      </c>
    </row>
    <row r="12" spans="1:2" x14ac:dyDescent="0.3">
      <c r="A12" s="1">
        <v>2026</v>
      </c>
      <c r="B12" s="7">
        <v>782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1"/>
  <sheetViews>
    <sheetView workbookViewId="0"/>
  </sheetViews>
  <sheetFormatPr baseColWidth="10" defaultColWidth="9.140625" defaultRowHeight="16.5" x14ac:dyDescent="0.3"/>
  <cols>
    <col min="1" max="2" width="20.7109375" style="1" customWidth="1"/>
  </cols>
  <sheetData>
    <row r="1" spans="1:2" x14ac:dyDescent="0.3">
      <c r="A1" s="2" t="s">
        <v>187</v>
      </c>
    </row>
    <row r="3" spans="1:2" x14ac:dyDescent="0.25">
      <c r="A3" s="2" t="s">
        <v>31</v>
      </c>
      <c r="B3" s="2" t="s">
        <v>186</v>
      </c>
    </row>
    <row r="4" spans="1:2" x14ac:dyDescent="0.3">
      <c r="A4" s="1">
        <v>2019</v>
      </c>
      <c r="B4" s="1">
        <v>20</v>
      </c>
    </row>
    <row r="5" spans="1:2" x14ac:dyDescent="0.3">
      <c r="A5" s="1">
        <v>2020</v>
      </c>
      <c r="B5" s="1">
        <v>0</v>
      </c>
    </row>
    <row r="6" spans="1:2" x14ac:dyDescent="0.3">
      <c r="A6" s="1">
        <v>2021</v>
      </c>
      <c r="B6" s="1">
        <v>65</v>
      </c>
    </row>
    <row r="7" spans="1:2" x14ac:dyDescent="0.3">
      <c r="A7" s="1">
        <v>2022</v>
      </c>
      <c r="B7" s="1">
        <v>679</v>
      </c>
    </row>
    <row r="8" spans="1:2" x14ac:dyDescent="0.3">
      <c r="A8" s="1">
        <v>2023</v>
      </c>
      <c r="B8" s="1">
        <v>2133</v>
      </c>
    </row>
    <row r="9" spans="1:2" x14ac:dyDescent="0.3">
      <c r="A9" s="1">
        <v>2024</v>
      </c>
      <c r="B9" s="1">
        <v>4356</v>
      </c>
    </row>
    <row r="10" spans="1:2" x14ac:dyDescent="0.3">
      <c r="A10" s="1">
        <v>2025</v>
      </c>
      <c r="B10" s="1">
        <v>5620</v>
      </c>
    </row>
    <row r="11" spans="1:2" x14ac:dyDescent="0.3">
      <c r="A11" s="1">
        <v>2026</v>
      </c>
      <c r="B11" s="1">
        <v>3280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9"/>
  <sheetViews>
    <sheetView workbookViewId="0">
      <selection activeCell="H22" sqref="H22"/>
    </sheetView>
  </sheetViews>
  <sheetFormatPr baseColWidth="10" defaultColWidth="9.140625" defaultRowHeight="16.5" x14ac:dyDescent="0.3"/>
  <cols>
    <col min="1" max="1" width="33" style="1" bestFit="1" customWidth="1"/>
    <col min="2" max="2" width="36.140625" style="1" bestFit="1" customWidth="1"/>
    <col min="3" max="3" width="20.7109375" style="1" customWidth="1"/>
    <col min="4" max="4" width="21" style="1" bestFit="1" customWidth="1"/>
    <col min="5" max="5" width="20.7109375" style="1" customWidth="1"/>
  </cols>
  <sheetData>
    <row r="1" spans="1:5" x14ac:dyDescent="0.3">
      <c r="A1" s="2" t="s">
        <v>199</v>
      </c>
    </row>
    <row r="3" spans="1:5" x14ac:dyDescent="0.25">
      <c r="A3" s="2" t="s">
        <v>194</v>
      </c>
      <c r="B3" s="2" t="s">
        <v>195</v>
      </c>
      <c r="C3" s="2" t="s">
        <v>196</v>
      </c>
      <c r="D3" s="2" t="s">
        <v>197</v>
      </c>
      <c r="E3" s="2" t="s">
        <v>198</v>
      </c>
    </row>
    <row r="4" spans="1:5" x14ac:dyDescent="0.3">
      <c r="A4" s="1" t="s">
        <v>188</v>
      </c>
      <c r="B4" s="8">
        <v>243208</v>
      </c>
      <c r="C4" s="8">
        <v>144631</v>
      </c>
      <c r="D4" s="8">
        <v>0</v>
      </c>
      <c r="E4" s="8">
        <v>69683</v>
      </c>
    </row>
    <row r="5" spans="1:5" x14ac:dyDescent="0.3">
      <c r="A5" s="1" t="s">
        <v>189</v>
      </c>
      <c r="B5" s="8">
        <v>215001</v>
      </c>
      <c r="C5" s="8">
        <v>52577</v>
      </c>
      <c r="D5" s="8">
        <v>1225</v>
      </c>
      <c r="E5" s="8">
        <v>63910</v>
      </c>
    </row>
    <row r="6" spans="1:5" x14ac:dyDescent="0.3">
      <c r="A6" s="1" t="s">
        <v>190</v>
      </c>
      <c r="B6" s="8">
        <v>65465</v>
      </c>
      <c r="C6" s="8">
        <v>61706</v>
      </c>
      <c r="D6" s="8">
        <v>12073</v>
      </c>
      <c r="E6" s="8">
        <v>36</v>
      </c>
    </row>
    <row r="7" spans="1:5" x14ac:dyDescent="0.3">
      <c r="A7" s="1" t="s">
        <v>191</v>
      </c>
      <c r="B7" s="8">
        <v>32846</v>
      </c>
      <c r="C7" s="8">
        <v>7526</v>
      </c>
      <c r="D7" s="8">
        <v>18974</v>
      </c>
      <c r="E7" s="8">
        <v>30215</v>
      </c>
    </row>
    <row r="8" spans="1:5" x14ac:dyDescent="0.3">
      <c r="A8" s="1" t="s">
        <v>192</v>
      </c>
      <c r="B8" s="8">
        <v>5268</v>
      </c>
      <c r="C8" s="8">
        <v>67421</v>
      </c>
      <c r="D8" s="8"/>
      <c r="E8" s="8">
        <v>548</v>
      </c>
    </row>
    <row r="9" spans="1:5" x14ac:dyDescent="0.3">
      <c r="A9" s="1" t="s">
        <v>193</v>
      </c>
      <c r="B9" s="8">
        <v>18287</v>
      </c>
      <c r="C9" s="8">
        <v>9599</v>
      </c>
      <c r="D9" s="8">
        <v>161</v>
      </c>
      <c r="E9" s="8">
        <v>7243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20"/>
  <sheetViews>
    <sheetView workbookViewId="0">
      <selection activeCell="I17" sqref="I17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203</v>
      </c>
    </row>
    <row r="3" spans="1:5" x14ac:dyDescent="0.25">
      <c r="A3" s="2" t="s">
        <v>31</v>
      </c>
      <c r="B3" s="2" t="s">
        <v>200</v>
      </c>
      <c r="C3" s="2" t="s">
        <v>74</v>
      </c>
      <c r="D3" s="2" t="s">
        <v>201</v>
      </c>
      <c r="E3" s="2" t="s">
        <v>202</v>
      </c>
    </row>
    <row r="4" spans="1:5" x14ac:dyDescent="0.3">
      <c r="A4" s="1">
        <v>2008</v>
      </c>
      <c r="B4" s="4">
        <v>100</v>
      </c>
      <c r="C4" s="4">
        <v>100</v>
      </c>
      <c r="D4" s="4">
        <v>100</v>
      </c>
      <c r="E4" s="4">
        <v>100</v>
      </c>
    </row>
    <row r="5" spans="1:5" x14ac:dyDescent="0.3">
      <c r="A5" s="1">
        <v>2009</v>
      </c>
      <c r="B5" s="4">
        <v>100.4</v>
      </c>
      <c r="C5" s="4">
        <v>100.2</v>
      </c>
      <c r="D5" s="4">
        <v>102.5</v>
      </c>
      <c r="E5" s="4">
        <v>101.5</v>
      </c>
    </row>
    <row r="6" spans="1:5" x14ac:dyDescent="0.3">
      <c r="A6" s="1">
        <v>2010</v>
      </c>
      <c r="B6" s="4">
        <v>100.9</v>
      </c>
      <c r="C6" s="4">
        <v>101.1</v>
      </c>
      <c r="D6" s="4">
        <v>102.5</v>
      </c>
      <c r="E6" s="4">
        <v>102.3</v>
      </c>
    </row>
    <row r="7" spans="1:5" x14ac:dyDescent="0.3">
      <c r="A7" s="1">
        <v>2011</v>
      </c>
      <c r="B7" s="4">
        <v>101.5</v>
      </c>
      <c r="C7" s="4">
        <v>100.4</v>
      </c>
      <c r="D7" s="4">
        <v>102.2</v>
      </c>
      <c r="E7" s="4">
        <v>102</v>
      </c>
    </row>
    <row r="8" spans="1:5" x14ac:dyDescent="0.3">
      <c r="A8" s="1">
        <v>2012</v>
      </c>
      <c r="B8" s="4">
        <v>101.6</v>
      </c>
      <c r="C8" s="4">
        <v>100.6</v>
      </c>
      <c r="D8" s="4">
        <v>103.1</v>
      </c>
      <c r="E8" s="4">
        <v>102.5</v>
      </c>
    </row>
    <row r="9" spans="1:5" x14ac:dyDescent="0.3">
      <c r="A9" s="1">
        <v>2013</v>
      </c>
      <c r="B9" s="4">
        <v>99.8</v>
      </c>
      <c r="C9" s="4">
        <v>104.2</v>
      </c>
      <c r="D9" s="4">
        <v>106.3</v>
      </c>
      <c r="E9" s="4">
        <v>104.8</v>
      </c>
    </row>
    <row r="10" spans="1:5" x14ac:dyDescent="0.3">
      <c r="A10" s="1">
        <v>2014</v>
      </c>
      <c r="B10" s="4">
        <v>99.3</v>
      </c>
      <c r="C10" s="4">
        <v>105.9</v>
      </c>
      <c r="D10" s="4">
        <v>102.9</v>
      </c>
      <c r="E10" s="4">
        <v>103.9</v>
      </c>
    </row>
    <row r="11" spans="1:5" x14ac:dyDescent="0.3">
      <c r="A11" s="1">
        <v>2015</v>
      </c>
      <c r="B11" s="4">
        <v>99.2</v>
      </c>
      <c r="C11" s="4">
        <v>106.3</v>
      </c>
      <c r="D11" s="4">
        <v>103.1</v>
      </c>
      <c r="E11" s="4">
        <v>104.1</v>
      </c>
    </row>
    <row r="12" spans="1:5" x14ac:dyDescent="0.3">
      <c r="A12" s="1">
        <v>2016</v>
      </c>
      <c r="B12" s="4">
        <v>98.5</v>
      </c>
      <c r="C12" s="4">
        <v>105.7</v>
      </c>
      <c r="D12" s="4">
        <v>103</v>
      </c>
      <c r="E12" s="4">
        <v>103.7</v>
      </c>
    </row>
    <row r="13" spans="1:5" x14ac:dyDescent="0.3">
      <c r="A13" s="1">
        <v>2017</v>
      </c>
      <c r="B13" s="4">
        <v>98.3</v>
      </c>
      <c r="C13" s="4">
        <v>104.3</v>
      </c>
      <c r="D13" s="4">
        <v>101.7</v>
      </c>
      <c r="E13" s="4">
        <v>102.6</v>
      </c>
    </row>
    <row r="14" spans="1:5" x14ac:dyDescent="0.3">
      <c r="A14" s="1">
        <v>2018</v>
      </c>
      <c r="B14" s="4">
        <v>96</v>
      </c>
      <c r="C14" s="4">
        <v>103.7</v>
      </c>
      <c r="D14" s="4">
        <v>103</v>
      </c>
      <c r="E14" s="4">
        <v>102.5</v>
      </c>
    </row>
    <row r="15" spans="1:5" x14ac:dyDescent="0.3">
      <c r="A15" s="1">
        <v>2019</v>
      </c>
      <c r="B15" s="4">
        <v>93.46</v>
      </c>
      <c r="C15" s="4">
        <v>103.64</v>
      </c>
      <c r="D15" s="4">
        <v>101.26</v>
      </c>
      <c r="E15" s="4">
        <v>101.1</v>
      </c>
    </row>
    <row r="16" spans="1:5" x14ac:dyDescent="0.3">
      <c r="A16" s="1">
        <v>2020</v>
      </c>
      <c r="B16" s="4">
        <v>95.38</v>
      </c>
      <c r="C16" s="4">
        <v>106.75</v>
      </c>
      <c r="D16" s="4">
        <v>102.46</v>
      </c>
      <c r="E16" s="4">
        <v>103.08</v>
      </c>
    </row>
    <row r="17" spans="1:5" x14ac:dyDescent="0.3">
      <c r="A17" s="1">
        <v>2021</v>
      </c>
      <c r="B17" s="4">
        <v>90.55</v>
      </c>
      <c r="C17" s="4">
        <v>104.5</v>
      </c>
      <c r="D17" s="4">
        <v>100.18</v>
      </c>
      <c r="E17" s="4">
        <v>100.25</v>
      </c>
    </row>
    <row r="18" spans="1:5" x14ac:dyDescent="0.3">
      <c r="A18" s="1">
        <v>2022</v>
      </c>
      <c r="B18" s="4">
        <v>92.26</v>
      </c>
      <c r="C18" s="4">
        <v>104.51</v>
      </c>
      <c r="D18" s="4">
        <v>99.26</v>
      </c>
      <c r="E18" s="4">
        <v>100.15</v>
      </c>
    </row>
    <row r="19" spans="1:5" x14ac:dyDescent="0.3">
      <c r="A19" s="1">
        <v>2023</v>
      </c>
      <c r="B19" s="4">
        <v>90.99</v>
      </c>
      <c r="C19" s="4">
        <v>103.04</v>
      </c>
      <c r="D19" s="4">
        <v>97.57</v>
      </c>
      <c r="E19" s="4">
        <v>98.58</v>
      </c>
    </row>
    <row r="20" spans="1:5" x14ac:dyDescent="0.3">
      <c r="A20" s="1">
        <v>2024</v>
      </c>
      <c r="B20" s="4">
        <v>91.07</v>
      </c>
      <c r="C20" s="4">
        <v>103.77</v>
      </c>
      <c r="D20" s="4">
        <v>97.71</v>
      </c>
      <c r="E20" s="4">
        <v>98.91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11"/>
  <sheetViews>
    <sheetView workbookViewId="0">
      <selection activeCell="I30" sqref="I30"/>
    </sheetView>
  </sheetViews>
  <sheetFormatPr baseColWidth="10" defaultColWidth="9.140625" defaultRowHeight="16.5" x14ac:dyDescent="0.3"/>
  <cols>
    <col min="1" max="1" width="20.7109375" style="1" customWidth="1"/>
    <col min="2" max="2" width="66.42578125" style="1" bestFit="1" customWidth="1"/>
  </cols>
  <sheetData>
    <row r="1" spans="1:2" x14ac:dyDescent="0.3">
      <c r="A1" s="2" t="s">
        <v>205</v>
      </c>
    </row>
    <row r="3" spans="1:2" x14ac:dyDescent="0.25">
      <c r="A3" s="2" t="s">
        <v>31</v>
      </c>
      <c r="B3" s="2" t="s">
        <v>204</v>
      </c>
    </row>
    <row r="4" spans="1:2" x14ac:dyDescent="0.3">
      <c r="A4" s="1">
        <v>2017</v>
      </c>
      <c r="B4" s="4">
        <v>100</v>
      </c>
    </row>
    <row r="5" spans="1:2" x14ac:dyDescent="0.3">
      <c r="A5" s="1">
        <v>2018</v>
      </c>
      <c r="B5" s="4">
        <v>100</v>
      </c>
    </row>
    <row r="6" spans="1:2" x14ac:dyDescent="0.3">
      <c r="A6" s="1">
        <v>2019</v>
      </c>
      <c r="B6" s="4">
        <v>101.8</v>
      </c>
    </row>
    <row r="7" spans="1:2" x14ac:dyDescent="0.3">
      <c r="A7" s="1">
        <v>2020</v>
      </c>
      <c r="B7" s="4">
        <v>91.7</v>
      </c>
    </row>
    <row r="8" spans="1:2" x14ac:dyDescent="0.3">
      <c r="A8" s="1">
        <v>2021</v>
      </c>
      <c r="B8" s="4">
        <v>94.3</v>
      </c>
    </row>
    <row r="9" spans="1:2" x14ac:dyDescent="0.3">
      <c r="A9" s="1">
        <v>2022</v>
      </c>
      <c r="B9" s="4">
        <v>95.1</v>
      </c>
    </row>
    <row r="10" spans="1:2" x14ac:dyDescent="0.3">
      <c r="A10" s="1">
        <v>2023</v>
      </c>
      <c r="B10" s="4">
        <v>97.6</v>
      </c>
    </row>
    <row r="11" spans="1:2" x14ac:dyDescent="0.3">
      <c r="A11" s="1">
        <v>2024</v>
      </c>
      <c r="B11" s="4">
        <v>97.5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01132E-0567-4D4D-B7C9-CA5F9EF143A9}">
  <ds:schemaRefs>
    <ds:schemaRef ds:uri="http://purl.org/dc/elements/1.1/"/>
    <ds:schemaRef ds:uri="http://purl.org/dc/terms/"/>
    <ds:schemaRef ds:uri="b00675b6-a8dc-4ce8-8f46-cd05c3650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D9DD03-E49A-4F99-8893-48F2000C0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F5DACB-DD3D-4C63-AF7A-8648C134F51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31</vt:i4>
      </vt:variant>
    </vt:vector>
  </HeadingPairs>
  <TitlesOfParts>
    <vt:vector size="31" baseType="lpstr">
      <vt:lpstr>Innhold</vt:lpstr>
      <vt:lpstr>Fig5-1</vt:lpstr>
      <vt:lpstr>Fig5-2</vt:lpstr>
      <vt:lpstr>Fig5-3</vt:lpstr>
      <vt:lpstr>Fig5-4</vt:lpstr>
      <vt:lpstr>Fig5-5</vt:lpstr>
      <vt:lpstr>Fig5-6</vt:lpstr>
      <vt:lpstr>Fig5-7</vt:lpstr>
      <vt:lpstr>Fig5-8</vt:lpstr>
      <vt:lpstr>Fig5-9</vt:lpstr>
      <vt:lpstr>Fig5-10</vt:lpstr>
      <vt:lpstr>Fig5-11</vt:lpstr>
      <vt:lpstr>Fig5-12</vt:lpstr>
      <vt:lpstr>Fig5-13</vt:lpstr>
      <vt:lpstr>Fig5-14</vt:lpstr>
      <vt:lpstr>Fig5-15</vt:lpstr>
      <vt:lpstr>Fig5-16</vt:lpstr>
      <vt:lpstr>Fig5-17</vt:lpstr>
      <vt:lpstr>Fig5-18</vt:lpstr>
      <vt:lpstr>Fig5-19</vt:lpstr>
      <vt:lpstr>Fig5-20</vt:lpstr>
      <vt:lpstr>Fig5-21</vt:lpstr>
      <vt:lpstr>Fig5-22</vt:lpstr>
      <vt:lpstr>Fig5-23</vt:lpstr>
      <vt:lpstr>Fig5-24</vt:lpstr>
      <vt:lpstr>Fig5-25</vt:lpstr>
      <vt:lpstr>Fig5-26</vt:lpstr>
      <vt:lpstr>Fig5-27</vt:lpstr>
      <vt:lpstr>Fig5-28</vt:lpstr>
      <vt:lpstr>Fig5-29</vt:lpstr>
      <vt:lpstr>Fig5-30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2026-10-01T07:06:28Z</dcterms:created>
  <dcterms:modified xsi:type="dcterms:W3CDTF">2026-10-01T12:53:22Z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